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53222"/>
  <mc:AlternateContent xmlns:mc="http://schemas.openxmlformats.org/markup-compatibility/2006">
    <mc:Choice Requires="x15">
      <x15ac:absPath xmlns:x15ac="http://schemas.microsoft.com/office/spreadsheetml/2010/11/ac" url="E:\macro\dks_vue\server\"/>
    </mc:Choice>
  </mc:AlternateContent>
  <bookViews>
    <workbookView xWindow="0" yWindow="0" windowWidth="35325" windowHeight="11850" tabRatio="536"/>
  </bookViews>
  <sheets>
    <sheet name="Зпл-3 (45-1,7)+тур" sheetId="14" r:id="rId1"/>
  </sheets>
  <externalReferences>
    <externalReference r:id="rId2"/>
  </externalReferences>
  <definedNames>
    <definedName name="__123Graph_A" localSheetId="0" hidden="1">[1]ВГП!#REF!</definedName>
    <definedName name="__123Graph_A" hidden="1">[1]ВГП!#REF!</definedName>
    <definedName name="__123Graph_AGraph1" localSheetId="0" hidden="1">[1]ВГП!#REF!</definedName>
    <definedName name="__123Graph_AGraph1" hidden="1">[1]ВГП!#REF!</definedName>
    <definedName name="__123Graph_C" localSheetId="0" hidden="1">'[1]КГП(ВК)'!#REF!</definedName>
    <definedName name="__123Graph_C" hidden="1">'[1]КГП(ВК)'!#REF!</definedName>
    <definedName name="__123Graph_CGraph1" localSheetId="0" hidden="1">'[1]КГП(ВК)'!#REF!</definedName>
    <definedName name="__123Graph_CGraph1" hidden="1">'[1]КГП(ВК)'!#REF!</definedName>
    <definedName name="_xlnm._FilterDatabase" localSheetId="0" hidden="1">'Зпл-3 (45-1,7)+тур'!$BH$3:$BW$415</definedName>
    <definedName name="a" localSheetId="0">#REF!</definedName>
    <definedName name="a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W409" i="14" l="1"/>
  <c r="BW393" i="14"/>
  <c r="BW377" i="14"/>
  <c r="BW361" i="14"/>
  <c r="BW345" i="14"/>
  <c r="BW329" i="14"/>
  <c r="BW313" i="14"/>
  <c r="BW297" i="14"/>
  <c r="BW281" i="14"/>
  <c r="BW266" i="14"/>
  <c r="BW251" i="14"/>
  <c r="BW236" i="14"/>
  <c r="BW221" i="14"/>
  <c r="BW206" i="14"/>
  <c r="BW191" i="14"/>
  <c r="BW176" i="14"/>
  <c r="BW161" i="14"/>
  <c r="BW146" i="14"/>
  <c r="BW131" i="14"/>
  <c r="BW116" i="14"/>
  <c r="BW101" i="14"/>
  <c r="BW86" i="14"/>
  <c r="BW71" i="14"/>
  <c r="BW56" i="14"/>
  <c r="BW41" i="14"/>
  <c r="BW26" i="14"/>
  <c r="BW11" i="14"/>
  <c r="BI11" i="14"/>
  <c r="BO409" i="14" l="1"/>
  <c r="BI409" i="14"/>
  <c r="BO393" i="14"/>
  <c r="BI393" i="14"/>
  <c r="BO377" i="14"/>
  <c r="BI377" i="14"/>
  <c r="BO361" i="14"/>
  <c r="BI361" i="14"/>
  <c r="BO345" i="14"/>
  <c r="BI345" i="14"/>
  <c r="BO329" i="14"/>
  <c r="BI329" i="14"/>
  <c r="BO313" i="14"/>
  <c r="BI313" i="14"/>
  <c r="BO297" i="14"/>
  <c r="BI297" i="14"/>
  <c r="BO281" i="14"/>
  <c r="BI281" i="14"/>
  <c r="BO266" i="14"/>
  <c r="BI266" i="14"/>
  <c r="BO251" i="14"/>
  <c r="BI251" i="14"/>
  <c r="BO236" i="14"/>
  <c r="BI236" i="14"/>
  <c r="BO221" i="14"/>
  <c r="BI221" i="14"/>
  <c r="BO206" i="14"/>
  <c r="BI206" i="14"/>
  <c r="BO191" i="14"/>
  <c r="BI191" i="14"/>
  <c r="BO176" i="14"/>
  <c r="BI176" i="14"/>
  <c r="BO161" i="14"/>
  <c r="BI161" i="14"/>
  <c r="BO146" i="14"/>
  <c r="BI146" i="14"/>
  <c r="BO131" i="14"/>
  <c r="BI131" i="14"/>
  <c r="BO116" i="14"/>
  <c r="BI116" i="14"/>
  <c r="BO101" i="14"/>
  <c r="BI101" i="14"/>
  <c r="BO86" i="14"/>
  <c r="BI86" i="14"/>
  <c r="BO71" i="14"/>
  <c r="BI71" i="14"/>
  <c r="BO56" i="14"/>
  <c r="BI56" i="14"/>
  <c r="BO41" i="14"/>
  <c r="BI41" i="14"/>
  <c r="BO26" i="14"/>
  <c r="BI26" i="14"/>
  <c r="BO11" i="14"/>
  <c r="AT414" i="14" l="1"/>
  <c r="AQ414" i="14"/>
  <c r="AL414" i="14"/>
  <c r="AJ414" i="14"/>
  <c r="BR409" i="14" s="1"/>
  <c r="AI414" i="14"/>
  <c r="BQ409" i="14" s="1"/>
  <c r="F413" i="14"/>
  <c r="AI413" i="14" s="1"/>
  <c r="D413" i="14"/>
  <c r="A413" i="14"/>
  <c r="F412" i="14"/>
  <c r="AI412" i="14" s="1"/>
  <c r="D412" i="14"/>
  <c r="A412" i="14"/>
  <c r="F411" i="14"/>
  <c r="AI411" i="14" s="1"/>
  <c r="D411" i="14"/>
  <c r="A411" i="14"/>
  <c r="F410" i="14"/>
  <c r="AI410" i="14" s="1"/>
  <c r="D410" i="14"/>
  <c r="A410" i="14"/>
  <c r="H409" i="14"/>
  <c r="F409" i="14"/>
  <c r="AI409" i="14" s="1"/>
  <c r="F406" i="14"/>
  <c r="AI406" i="14" s="1"/>
  <c r="D406" i="14"/>
  <c r="C406" i="14"/>
  <c r="A406" i="14"/>
  <c r="F405" i="14"/>
  <c r="AI405" i="14" s="1"/>
  <c r="D405" i="14"/>
  <c r="C405" i="14"/>
  <c r="A405" i="14"/>
  <c r="F404" i="14"/>
  <c r="AI404" i="14" s="1"/>
  <c r="D404" i="14"/>
  <c r="C404" i="14"/>
  <c r="A404" i="14"/>
  <c r="F403" i="14"/>
  <c r="AI403" i="14" s="1"/>
  <c r="D403" i="14"/>
  <c r="C403" i="14"/>
  <c r="A403" i="14"/>
  <c r="H402" i="14"/>
  <c r="H405" i="14" s="1"/>
  <c r="G402" i="14"/>
  <c r="G406" i="14" s="1"/>
  <c r="F402" i="14"/>
  <c r="AI402" i="14" s="1"/>
  <c r="AT398" i="14"/>
  <c r="AQ398" i="14"/>
  <c r="AL398" i="14"/>
  <c r="AJ398" i="14"/>
  <c r="BR393" i="14" s="1"/>
  <c r="AI398" i="14"/>
  <c r="BQ393" i="14" s="1"/>
  <c r="F397" i="14"/>
  <c r="AI397" i="14" s="1"/>
  <c r="D397" i="14"/>
  <c r="A397" i="14"/>
  <c r="F396" i="14"/>
  <c r="AI396" i="14" s="1"/>
  <c r="D396" i="14"/>
  <c r="A396" i="14"/>
  <c r="F395" i="14"/>
  <c r="AI395" i="14" s="1"/>
  <c r="D395" i="14"/>
  <c r="A395" i="14"/>
  <c r="F394" i="14"/>
  <c r="AI394" i="14" s="1"/>
  <c r="D394" i="14"/>
  <c r="A394" i="14"/>
  <c r="H393" i="14"/>
  <c r="H397" i="14" s="1"/>
  <c r="F393" i="14"/>
  <c r="AI393" i="14" s="1"/>
  <c r="F390" i="14"/>
  <c r="AI390" i="14" s="1"/>
  <c r="D390" i="14"/>
  <c r="C390" i="14"/>
  <c r="A390" i="14"/>
  <c r="F389" i="14"/>
  <c r="AI389" i="14" s="1"/>
  <c r="D389" i="14"/>
  <c r="C389" i="14"/>
  <c r="A389" i="14"/>
  <c r="F388" i="14"/>
  <c r="AI388" i="14" s="1"/>
  <c r="D388" i="14"/>
  <c r="C388" i="14"/>
  <c r="A388" i="14"/>
  <c r="F387" i="14"/>
  <c r="AI387" i="14" s="1"/>
  <c r="D387" i="14"/>
  <c r="C387" i="14"/>
  <c r="A387" i="14"/>
  <c r="H386" i="14"/>
  <c r="H388" i="14" s="1"/>
  <c r="G386" i="14"/>
  <c r="G390" i="14" s="1"/>
  <c r="F386" i="14"/>
  <c r="AI386" i="14" s="1"/>
  <c r="AT382" i="14"/>
  <c r="AQ382" i="14"/>
  <c r="AL382" i="14"/>
  <c r="AJ382" i="14"/>
  <c r="BR377" i="14" s="1"/>
  <c r="AI382" i="14"/>
  <c r="BQ377" i="14" s="1"/>
  <c r="F381" i="14"/>
  <c r="AI381" i="14" s="1"/>
  <c r="D381" i="14"/>
  <c r="A381" i="14"/>
  <c r="F380" i="14"/>
  <c r="AI380" i="14" s="1"/>
  <c r="D380" i="14"/>
  <c r="A380" i="14"/>
  <c r="F379" i="14"/>
  <c r="AI379" i="14" s="1"/>
  <c r="D379" i="14"/>
  <c r="A379" i="14"/>
  <c r="F378" i="14"/>
  <c r="AI378" i="14" s="1"/>
  <c r="D378" i="14"/>
  <c r="A378" i="14"/>
  <c r="H377" i="14"/>
  <c r="H378" i="14" s="1"/>
  <c r="F377" i="14"/>
  <c r="AI377" i="14" s="1"/>
  <c r="F374" i="14"/>
  <c r="AI374" i="14" s="1"/>
  <c r="D374" i="14"/>
  <c r="C374" i="14"/>
  <c r="A374" i="14"/>
  <c r="F373" i="14"/>
  <c r="AI373" i="14" s="1"/>
  <c r="D373" i="14"/>
  <c r="C373" i="14"/>
  <c r="A373" i="14"/>
  <c r="F372" i="14"/>
  <c r="AI372" i="14" s="1"/>
  <c r="D372" i="14"/>
  <c r="C372" i="14"/>
  <c r="A372" i="14"/>
  <c r="F371" i="14"/>
  <c r="AI371" i="14" s="1"/>
  <c r="D371" i="14"/>
  <c r="C371" i="14"/>
  <c r="A371" i="14"/>
  <c r="H370" i="14"/>
  <c r="G370" i="14"/>
  <c r="F370" i="14"/>
  <c r="AI370" i="14" s="1"/>
  <c r="AT366" i="14"/>
  <c r="AQ366" i="14"/>
  <c r="AL366" i="14"/>
  <c r="AJ366" i="14"/>
  <c r="BR361" i="14" s="1"/>
  <c r="AI366" i="14"/>
  <c r="BQ361" i="14" s="1"/>
  <c r="F365" i="14"/>
  <c r="AI365" i="14" s="1"/>
  <c r="D365" i="14"/>
  <c r="A365" i="14"/>
  <c r="F364" i="14"/>
  <c r="AI364" i="14" s="1"/>
  <c r="D364" i="14"/>
  <c r="A364" i="14"/>
  <c r="F363" i="14"/>
  <c r="AI363" i="14" s="1"/>
  <c r="D363" i="14"/>
  <c r="A363" i="14"/>
  <c r="F362" i="14"/>
  <c r="AI362" i="14" s="1"/>
  <c r="D362" i="14"/>
  <c r="A362" i="14"/>
  <c r="H361" i="14"/>
  <c r="H362" i="14" s="1"/>
  <c r="F361" i="14"/>
  <c r="AI361" i="14" s="1"/>
  <c r="F358" i="14"/>
  <c r="AI358" i="14" s="1"/>
  <c r="D358" i="14"/>
  <c r="C358" i="14"/>
  <c r="A358" i="14"/>
  <c r="F357" i="14"/>
  <c r="AI357" i="14" s="1"/>
  <c r="D357" i="14"/>
  <c r="C357" i="14"/>
  <c r="A357" i="14"/>
  <c r="F356" i="14"/>
  <c r="AI356" i="14" s="1"/>
  <c r="D356" i="14"/>
  <c r="C356" i="14"/>
  <c r="A356" i="14"/>
  <c r="F355" i="14"/>
  <c r="AI355" i="14" s="1"/>
  <c r="D355" i="14"/>
  <c r="C355" i="14"/>
  <c r="A355" i="14"/>
  <c r="H354" i="14"/>
  <c r="G354" i="14"/>
  <c r="G358" i="14" s="1"/>
  <c r="F354" i="14"/>
  <c r="AI354" i="14" s="1"/>
  <c r="AT350" i="14"/>
  <c r="AQ350" i="14"/>
  <c r="AL350" i="14"/>
  <c r="AJ350" i="14"/>
  <c r="BR345" i="14" s="1"/>
  <c r="AI350" i="14"/>
  <c r="BQ345" i="14" s="1"/>
  <c r="F349" i="14"/>
  <c r="AI349" i="14" s="1"/>
  <c r="D349" i="14"/>
  <c r="A349" i="14"/>
  <c r="F348" i="14"/>
  <c r="AI348" i="14" s="1"/>
  <c r="D348" i="14"/>
  <c r="A348" i="14"/>
  <c r="F347" i="14"/>
  <c r="AI347" i="14" s="1"/>
  <c r="D347" i="14"/>
  <c r="A347" i="14"/>
  <c r="F346" i="14"/>
  <c r="AI346" i="14" s="1"/>
  <c r="D346" i="14"/>
  <c r="A346" i="14"/>
  <c r="H345" i="14"/>
  <c r="H347" i="14" s="1"/>
  <c r="F345" i="14"/>
  <c r="AI345" i="14" s="1"/>
  <c r="F342" i="14"/>
  <c r="AI342" i="14" s="1"/>
  <c r="D342" i="14"/>
  <c r="C342" i="14"/>
  <c r="A342" i="14"/>
  <c r="F341" i="14"/>
  <c r="AI341" i="14" s="1"/>
  <c r="D341" i="14"/>
  <c r="C341" i="14"/>
  <c r="A341" i="14"/>
  <c r="F340" i="14"/>
  <c r="AI340" i="14" s="1"/>
  <c r="D340" i="14"/>
  <c r="C340" i="14"/>
  <c r="A340" i="14"/>
  <c r="F339" i="14"/>
  <c r="AI339" i="14" s="1"/>
  <c r="D339" i="14"/>
  <c r="C339" i="14"/>
  <c r="A339" i="14"/>
  <c r="H338" i="14"/>
  <c r="H342" i="14" s="1"/>
  <c r="G338" i="14"/>
  <c r="G340" i="14" s="1"/>
  <c r="F338" i="14"/>
  <c r="AI338" i="14" s="1"/>
  <c r="AT334" i="14"/>
  <c r="AQ334" i="14"/>
  <c r="AL334" i="14"/>
  <c r="AJ334" i="14"/>
  <c r="BR329" i="14" s="1"/>
  <c r="AI334" i="14"/>
  <c r="BQ329" i="14" s="1"/>
  <c r="F333" i="14"/>
  <c r="AI333" i="14" s="1"/>
  <c r="D333" i="14"/>
  <c r="A333" i="14"/>
  <c r="F332" i="14"/>
  <c r="AI332" i="14" s="1"/>
  <c r="D332" i="14"/>
  <c r="A332" i="14"/>
  <c r="F331" i="14"/>
  <c r="AI331" i="14" s="1"/>
  <c r="D331" i="14"/>
  <c r="A331" i="14"/>
  <c r="F330" i="14"/>
  <c r="AI330" i="14" s="1"/>
  <c r="D330" i="14"/>
  <c r="A330" i="14"/>
  <c r="H329" i="14"/>
  <c r="H333" i="14" s="1"/>
  <c r="F329" i="14"/>
  <c r="AI329" i="14" s="1"/>
  <c r="F326" i="14"/>
  <c r="AI326" i="14" s="1"/>
  <c r="D326" i="14"/>
  <c r="C326" i="14"/>
  <c r="A326" i="14"/>
  <c r="F325" i="14"/>
  <c r="AI325" i="14" s="1"/>
  <c r="D325" i="14"/>
  <c r="C325" i="14"/>
  <c r="A325" i="14"/>
  <c r="F324" i="14"/>
  <c r="AI324" i="14" s="1"/>
  <c r="D324" i="14"/>
  <c r="C324" i="14"/>
  <c r="A324" i="14"/>
  <c r="F323" i="14"/>
  <c r="AI323" i="14" s="1"/>
  <c r="D323" i="14"/>
  <c r="C323" i="14"/>
  <c r="A323" i="14"/>
  <c r="H322" i="14"/>
  <c r="H326" i="14" s="1"/>
  <c r="G322" i="14"/>
  <c r="G324" i="14" s="1"/>
  <c r="F322" i="14"/>
  <c r="AI322" i="14" s="1"/>
  <c r="AT318" i="14"/>
  <c r="AQ318" i="14"/>
  <c r="AL318" i="14"/>
  <c r="AJ318" i="14"/>
  <c r="BR313" i="14" s="1"/>
  <c r="AI318" i="14"/>
  <c r="BQ313" i="14" s="1"/>
  <c r="F317" i="14"/>
  <c r="AI317" i="14" s="1"/>
  <c r="D317" i="14"/>
  <c r="A317" i="14"/>
  <c r="F316" i="14"/>
  <c r="AI316" i="14" s="1"/>
  <c r="D316" i="14"/>
  <c r="A316" i="14"/>
  <c r="F315" i="14"/>
  <c r="AI315" i="14" s="1"/>
  <c r="D315" i="14"/>
  <c r="A315" i="14"/>
  <c r="F314" i="14"/>
  <c r="AI314" i="14" s="1"/>
  <c r="D314" i="14"/>
  <c r="A314" i="14"/>
  <c r="H313" i="14"/>
  <c r="H314" i="14" s="1"/>
  <c r="F313" i="14"/>
  <c r="AI313" i="14" s="1"/>
  <c r="F310" i="14"/>
  <c r="AI310" i="14" s="1"/>
  <c r="D310" i="14"/>
  <c r="C310" i="14"/>
  <c r="A310" i="14"/>
  <c r="F309" i="14"/>
  <c r="AI309" i="14" s="1"/>
  <c r="D309" i="14"/>
  <c r="C309" i="14"/>
  <c r="A309" i="14"/>
  <c r="F308" i="14"/>
  <c r="AI308" i="14" s="1"/>
  <c r="D308" i="14"/>
  <c r="C308" i="14"/>
  <c r="A308" i="14"/>
  <c r="F307" i="14"/>
  <c r="AI307" i="14" s="1"/>
  <c r="D307" i="14"/>
  <c r="C307" i="14"/>
  <c r="A307" i="14"/>
  <c r="H306" i="14"/>
  <c r="H310" i="14" s="1"/>
  <c r="G306" i="14"/>
  <c r="F306" i="14"/>
  <c r="AI306" i="14" s="1"/>
  <c r="AT302" i="14"/>
  <c r="AQ302" i="14"/>
  <c r="AL302" i="14"/>
  <c r="AJ302" i="14"/>
  <c r="BR297" i="14" s="1"/>
  <c r="AI302" i="14"/>
  <c r="BQ297" i="14" s="1"/>
  <c r="F301" i="14"/>
  <c r="AI301" i="14" s="1"/>
  <c r="D301" i="14"/>
  <c r="A301" i="14"/>
  <c r="F300" i="14"/>
  <c r="AI300" i="14" s="1"/>
  <c r="D300" i="14"/>
  <c r="A300" i="14"/>
  <c r="F299" i="14"/>
  <c r="AI299" i="14" s="1"/>
  <c r="D299" i="14"/>
  <c r="A299" i="14"/>
  <c r="F298" i="14"/>
  <c r="AI298" i="14" s="1"/>
  <c r="D298" i="14"/>
  <c r="A298" i="14"/>
  <c r="H297" i="14"/>
  <c r="H300" i="14" s="1"/>
  <c r="F297" i="14"/>
  <c r="AI297" i="14" s="1"/>
  <c r="F294" i="14"/>
  <c r="AI294" i="14" s="1"/>
  <c r="D294" i="14"/>
  <c r="C294" i="14"/>
  <c r="A294" i="14"/>
  <c r="F293" i="14"/>
  <c r="AI293" i="14" s="1"/>
  <c r="D293" i="14"/>
  <c r="C293" i="14"/>
  <c r="A293" i="14"/>
  <c r="F292" i="14"/>
  <c r="AI292" i="14" s="1"/>
  <c r="D292" i="14"/>
  <c r="C292" i="14"/>
  <c r="A292" i="14"/>
  <c r="F291" i="14"/>
  <c r="AI291" i="14" s="1"/>
  <c r="D291" i="14"/>
  <c r="C291" i="14"/>
  <c r="A291" i="14"/>
  <c r="H290" i="14"/>
  <c r="H294" i="14" s="1"/>
  <c r="G290" i="14"/>
  <c r="F290" i="14"/>
  <c r="AI290" i="14" s="1"/>
  <c r="AT286" i="14"/>
  <c r="AQ286" i="14"/>
  <c r="AL286" i="14"/>
  <c r="AJ286" i="14"/>
  <c r="BR281" i="14" s="1"/>
  <c r="AI286" i="14"/>
  <c r="BQ281" i="14" s="1"/>
  <c r="F285" i="14"/>
  <c r="AI285" i="14" s="1"/>
  <c r="D285" i="14"/>
  <c r="A285" i="14"/>
  <c r="F284" i="14"/>
  <c r="AI284" i="14" s="1"/>
  <c r="D284" i="14"/>
  <c r="A284" i="14"/>
  <c r="F283" i="14"/>
  <c r="AI283" i="14" s="1"/>
  <c r="D283" i="14"/>
  <c r="A283" i="14"/>
  <c r="F282" i="14"/>
  <c r="AI282" i="14" s="1"/>
  <c r="D282" i="14"/>
  <c r="A282" i="14"/>
  <c r="H281" i="14"/>
  <c r="H282" i="14" s="1"/>
  <c r="F281" i="14"/>
  <c r="AI281" i="14" s="1"/>
  <c r="F278" i="14"/>
  <c r="AI278" i="14" s="1"/>
  <c r="D278" i="14"/>
  <c r="C278" i="14"/>
  <c r="A278" i="14"/>
  <c r="F277" i="14"/>
  <c r="AI277" i="14" s="1"/>
  <c r="D277" i="14"/>
  <c r="C277" i="14"/>
  <c r="A277" i="14"/>
  <c r="F276" i="14"/>
  <c r="AI276" i="14" s="1"/>
  <c r="D276" i="14"/>
  <c r="C276" i="14"/>
  <c r="A276" i="14"/>
  <c r="F275" i="14"/>
  <c r="AI275" i="14" s="1"/>
  <c r="D275" i="14"/>
  <c r="C275" i="14"/>
  <c r="A275" i="14"/>
  <c r="H274" i="14"/>
  <c r="H278" i="14" s="1"/>
  <c r="G274" i="14"/>
  <c r="G275" i="14" s="1"/>
  <c r="F274" i="14"/>
  <c r="AI274" i="14" s="1"/>
  <c r="AT271" i="14"/>
  <c r="AQ271" i="14"/>
  <c r="AL271" i="14"/>
  <c r="AJ271" i="14"/>
  <c r="BR266" i="14" s="1"/>
  <c r="AI271" i="14"/>
  <c r="BQ266" i="14" s="1"/>
  <c r="F270" i="14"/>
  <c r="AI270" i="14" s="1"/>
  <c r="D270" i="14"/>
  <c r="A270" i="14"/>
  <c r="F269" i="14"/>
  <c r="AI269" i="14" s="1"/>
  <c r="D269" i="14"/>
  <c r="A269" i="14"/>
  <c r="F268" i="14"/>
  <c r="AI268" i="14" s="1"/>
  <c r="D268" i="14"/>
  <c r="A268" i="14"/>
  <c r="F267" i="14"/>
  <c r="AI267" i="14" s="1"/>
  <c r="D267" i="14"/>
  <c r="A267" i="14"/>
  <c r="H266" i="14"/>
  <c r="H267" i="14" s="1"/>
  <c r="F266" i="14"/>
  <c r="AI266" i="14" s="1"/>
  <c r="F263" i="14"/>
  <c r="AI263" i="14" s="1"/>
  <c r="D263" i="14"/>
  <c r="C263" i="14"/>
  <c r="A263" i="14"/>
  <c r="F262" i="14"/>
  <c r="AI262" i="14" s="1"/>
  <c r="D262" i="14"/>
  <c r="C262" i="14"/>
  <c r="A262" i="14"/>
  <c r="F261" i="14"/>
  <c r="AI261" i="14" s="1"/>
  <c r="D261" i="14"/>
  <c r="C261" i="14"/>
  <c r="A261" i="14"/>
  <c r="F260" i="14"/>
  <c r="AI260" i="14" s="1"/>
  <c r="D260" i="14"/>
  <c r="C260" i="14"/>
  <c r="A260" i="14"/>
  <c r="H259" i="14"/>
  <c r="H263" i="14" s="1"/>
  <c r="G259" i="14"/>
  <c r="G263" i="14" s="1"/>
  <c r="F259" i="14"/>
  <c r="AI259" i="14" s="1"/>
  <c r="AT256" i="14"/>
  <c r="AQ256" i="14"/>
  <c r="AL256" i="14"/>
  <c r="AJ256" i="14"/>
  <c r="BR251" i="14" s="1"/>
  <c r="AI256" i="14"/>
  <c r="BQ251" i="14" s="1"/>
  <c r="F255" i="14"/>
  <c r="AI255" i="14" s="1"/>
  <c r="D255" i="14"/>
  <c r="A255" i="14"/>
  <c r="F254" i="14"/>
  <c r="AI254" i="14" s="1"/>
  <c r="D254" i="14"/>
  <c r="A254" i="14"/>
  <c r="F253" i="14"/>
  <c r="AI253" i="14" s="1"/>
  <c r="D253" i="14"/>
  <c r="A253" i="14"/>
  <c r="F252" i="14"/>
  <c r="AI252" i="14" s="1"/>
  <c r="D252" i="14"/>
  <c r="A252" i="14"/>
  <c r="H251" i="14"/>
  <c r="F251" i="14"/>
  <c r="AI251" i="14" s="1"/>
  <c r="F248" i="14"/>
  <c r="AI248" i="14" s="1"/>
  <c r="D248" i="14"/>
  <c r="C248" i="14"/>
  <c r="A248" i="14"/>
  <c r="F247" i="14"/>
  <c r="AI247" i="14" s="1"/>
  <c r="D247" i="14"/>
  <c r="C247" i="14"/>
  <c r="A247" i="14"/>
  <c r="F246" i="14"/>
  <c r="AI246" i="14" s="1"/>
  <c r="D246" i="14"/>
  <c r="C246" i="14"/>
  <c r="A246" i="14"/>
  <c r="F245" i="14"/>
  <c r="AI245" i="14" s="1"/>
  <c r="D245" i="14"/>
  <c r="C245" i="14"/>
  <c r="A245" i="14"/>
  <c r="H244" i="14"/>
  <c r="H248" i="14" s="1"/>
  <c r="G244" i="14"/>
  <c r="G248" i="14" s="1"/>
  <c r="F244" i="14"/>
  <c r="AI244" i="14" s="1"/>
  <c r="AT241" i="14"/>
  <c r="AQ241" i="14"/>
  <c r="AL241" i="14"/>
  <c r="AJ241" i="14"/>
  <c r="BR236" i="14" s="1"/>
  <c r="AI241" i="14"/>
  <c r="BQ236" i="14" s="1"/>
  <c r="F240" i="14"/>
  <c r="AI240" i="14" s="1"/>
  <c r="D240" i="14"/>
  <c r="A240" i="14"/>
  <c r="F239" i="14"/>
  <c r="AI239" i="14" s="1"/>
  <c r="D239" i="14"/>
  <c r="A239" i="14"/>
  <c r="F238" i="14"/>
  <c r="AI238" i="14" s="1"/>
  <c r="D238" i="14"/>
  <c r="A238" i="14"/>
  <c r="F237" i="14"/>
  <c r="AI237" i="14" s="1"/>
  <c r="D237" i="14"/>
  <c r="A237" i="14"/>
  <c r="H236" i="14"/>
  <c r="H240" i="14" s="1"/>
  <c r="F236" i="14"/>
  <c r="AI236" i="14" s="1"/>
  <c r="F233" i="14"/>
  <c r="AI233" i="14" s="1"/>
  <c r="D233" i="14"/>
  <c r="C233" i="14"/>
  <c r="A233" i="14"/>
  <c r="F232" i="14"/>
  <c r="AI232" i="14" s="1"/>
  <c r="D232" i="14"/>
  <c r="C232" i="14"/>
  <c r="A232" i="14"/>
  <c r="F231" i="14"/>
  <c r="AI231" i="14" s="1"/>
  <c r="D231" i="14"/>
  <c r="C231" i="14"/>
  <c r="A231" i="14"/>
  <c r="F230" i="14"/>
  <c r="AI230" i="14" s="1"/>
  <c r="D230" i="14"/>
  <c r="C230" i="14"/>
  <c r="A230" i="14"/>
  <c r="H229" i="14"/>
  <c r="H233" i="14" s="1"/>
  <c r="G229" i="14"/>
  <c r="F229" i="14"/>
  <c r="AI229" i="14" s="1"/>
  <c r="AT226" i="14"/>
  <c r="AQ226" i="14"/>
  <c r="AL226" i="14"/>
  <c r="AJ226" i="14"/>
  <c r="BR221" i="14" s="1"/>
  <c r="AI226" i="14"/>
  <c r="BQ221" i="14" s="1"/>
  <c r="F225" i="14"/>
  <c r="AI225" i="14" s="1"/>
  <c r="D225" i="14"/>
  <c r="A225" i="14"/>
  <c r="F224" i="14"/>
  <c r="AI224" i="14" s="1"/>
  <c r="D224" i="14"/>
  <c r="A224" i="14"/>
  <c r="F223" i="14"/>
  <c r="AI223" i="14" s="1"/>
  <c r="D223" i="14"/>
  <c r="A223" i="14"/>
  <c r="F222" i="14"/>
  <c r="AI222" i="14" s="1"/>
  <c r="D222" i="14"/>
  <c r="A222" i="14"/>
  <c r="H221" i="14"/>
  <c r="H224" i="14" s="1"/>
  <c r="F221" i="14"/>
  <c r="AI221" i="14" s="1"/>
  <c r="F218" i="14"/>
  <c r="AI218" i="14" s="1"/>
  <c r="D218" i="14"/>
  <c r="C218" i="14"/>
  <c r="A218" i="14"/>
  <c r="F217" i="14"/>
  <c r="AI217" i="14" s="1"/>
  <c r="D217" i="14"/>
  <c r="C217" i="14"/>
  <c r="A217" i="14"/>
  <c r="F216" i="14"/>
  <c r="AI216" i="14" s="1"/>
  <c r="D216" i="14"/>
  <c r="C216" i="14"/>
  <c r="A216" i="14"/>
  <c r="F215" i="14"/>
  <c r="AI215" i="14" s="1"/>
  <c r="D215" i="14"/>
  <c r="C215" i="14"/>
  <c r="A215" i="14"/>
  <c r="H214" i="14"/>
  <c r="H218" i="14" s="1"/>
  <c r="G214" i="14"/>
  <c r="G218" i="14" s="1"/>
  <c r="F214" i="14"/>
  <c r="AI214" i="14" s="1"/>
  <c r="AT211" i="14"/>
  <c r="AQ211" i="14"/>
  <c r="AL211" i="14"/>
  <c r="AJ211" i="14"/>
  <c r="BR206" i="14" s="1"/>
  <c r="AI211" i="14"/>
  <c r="BQ206" i="14" s="1"/>
  <c r="F210" i="14"/>
  <c r="AI210" i="14" s="1"/>
  <c r="D210" i="14"/>
  <c r="A210" i="14"/>
  <c r="F209" i="14"/>
  <c r="AI209" i="14" s="1"/>
  <c r="D209" i="14"/>
  <c r="A209" i="14"/>
  <c r="F208" i="14"/>
  <c r="AI208" i="14" s="1"/>
  <c r="D208" i="14"/>
  <c r="A208" i="14"/>
  <c r="F207" i="14"/>
  <c r="AI207" i="14" s="1"/>
  <c r="D207" i="14"/>
  <c r="A207" i="14"/>
  <c r="H206" i="14"/>
  <c r="H210" i="14" s="1"/>
  <c r="F206" i="14"/>
  <c r="AI206" i="14" s="1"/>
  <c r="F203" i="14"/>
  <c r="AI203" i="14" s="1"/>
  <c r="D203" i="14"/>
  <c r="C203" i="14"/>
  <c r="A203" i="14"/>
  <c r="F202" i="14"/>
  <c r="AI202" i="14" s="1"/>
  <c r="D202" i="14"/>
  <c r="C202" i="14"/>
  <c r="A202" i="14"/>
  <c r="F201" i="14"/>
  <c r="AI201" i="14" s="1"/>
  <c r="D201" i="14"/>
  <c r="C201" i="14"/>
  <c r="A201" i="14"/>
  <c r="F200" i="14"/>
  <c r="AI200" i="14" s="1"/>
  <c r="D200" i="14"/>
  <c r="C200" i="14"/>
  <c r="A200" i="14"/>
  <c r="H199" i="14"/>
  <c r="H203" i="14" s="1"/>
  <c r="G199" i="14"/>
  <c r="F199" i="14"/>
  <c r="AI199" i="14" s="1"/>
  <c r="AT196" i="14"/>
  <c r="AQ196" i="14"/>
  <c r="AL196" i="14"/>
  <c r="AJ196" i="14"/>
  <c r="BR191" i="14" s="1"/>
  <c r="AI196" i="14"/>
  <c r="BQ191" i="14" s="1"/>
  <c r="F195" i="14"/>
  <c r="AI195" i="14" s="1"/>
  <c r="D195" i="14"/>
  <c r="A195" i="14"/>
  <c r="F194" i="14"/>
  <c r="AI194" i="14" s="1"/>
  <c r="D194" i="14"/>
  <c r="A194" i="14"/>
  <c r="F193" i="14"/>
  <c r="AI193" i="14" s="1"/>
  <c r="D193" i="14"/>
  <c r="A193" i="14"/>
  <c r="F192" i="14"/>
  <c r="AI192" i="14" s="1"/>
  <c r="D192" i="14"/>
  <c r="A192" i="14"/>
  <c r="H191" i="14"/>
  <c r="H194" i="14" s="1"/>
  <c r="F191" i="14"/>
  <c r="AI191" i="14" s="1"/>
  <c r="F188" i="14"/>
  <c r="AI188" i="14" s="1"/>
  <c r="D188" i="14"/>
  <c r="C188" i="14"/>
  <c r="A188" i="14"/>
  <c r="F187" i="14"/>
  <c r="AI187" i="14" s="1"/>
  <c r="D187" i="14"/>
  <c r="C187" i="14"/>
  <c r="A187" i="14"/>
  <c r="F186" i="14"/>
  <c r="AI186" i="14" s="1"/>
  <c r="D186" i="14"/>
  <c r="C186" i="14"/>
  <c r="A186" i="14"/>
  <c r="F185" i="14"/>
  <c r="AI185" i="14" s="1"/>
  <c r="D185" i="14"/>
  <c r="C185" i="14"/>
  <c r="A185" i="14"/>
  <c r="H184" i="14"/>
  <c r="H185" i="14" s="1"/>
  <c r="G184" i="14"/>
  <c r="F184" i="14"/>
  <c r="AI184" i="14" s="1"/>
  <c r="AT181" i="14"/>
  <c r="AQ181" i="14"/>
  <c r="AL181" i="14"/>
  <c r="AJ181" i="14"/>
  <c r="BR176" i="14" s="1"/>
  <c r="AI181" i="14"/>
  <c r="BQ176" i="14" s="1"/>
  <c r="F180" i="14"/>
  <c r="AI180" i="14" s="1"/>
  <c r="D180" i="14"/>
  <c r="A180" i="14"/>
  <c r="F179" i="14"/>
  <c r="AI179" i="14" s="1"/>
  <c r="D179" i="14"/>
  <c r="A179" i="14"/>
  <c r="F178" i="14"/>
  <c r="AI178" i="14" s="1"/>
  <c r="D178" i="14"/>
  <c r="A178" i="14"/>
  <c r="F177" i="14"/>
  <c r="AI177" i="14" s="1"/>
  <c r="D177" i="14"/>
  <c r="A177" i="14"/>
  <c r="H176" i="14"/>
  <c r="H179" i="14" s="1"/>
  <c r="F176" i="14"/>
  <c r="AI176" i="14" s="1"/>
  <c r="F173" i="14"/>
  <c r="AI173" i="14" s="1"/>
  <c r="D173" i="14"/>
  <c r="C173" i="14"/>
  <c r="A173" i="14"/>
  <c r="F172" i="14"/>
  <c r="AI172" i="14" s="1"/>
  <c r="D172" i="14"/>
  <c r="C172" i="14"/>
  <c r="A172" i="14"/>
  <c r="F171" i="14"/>
  <c r="AI171" i="14" s="1"/>
  <c r="D171" i="14"/>
  <c r="C171" i="14"/>
  <c r="A171" i="14"/>
  <c r="F170" i="14"/>
  <c r="AI170" i="14" s="1"/>
  <c r="D170" i="14"/>
  <c r="C170" i="14"/>
  <c r="A170" i="14"/>
  <c r="H169" i="14"/>
  <c r="H172" i="14" s="1"/>
  <c r="G169" i="14"/>
  <c r="G173" i="14" s="1"/>
  <c r="F169" i="14"/>
  <c r="AI169" i="14" s="1"/>
  <c r="AT166" i="14"/>
  <c r="AQ166" i="14"/>
  <c r="AL166" i="14"/>
  <c r="AJ166" i="14"/>
  <c r="BR161" i="14" s="1"/>
  <c r="AI166" i="14"/>
  <c r="BQ161" i="14" s="1"/>
  <c r="F165" i="14"/>
  <c r="AI165" i="14" s="1"/>
  <c r="D165" i="14"/>
  <c r="A165" i="14"/>
  <c r="F164" i="14"/>
  <c r="AI164" i="14" s="1"/>
  <c r="D164" i="14"/>
  <c r="A164" i="14"/>
  <c r="F163" i="14"/>
  <c r="AI163" i="14" s="1"/>
  <c r="D163" i="14"/>
  <c r="A163" i="14"/>
  <c r="F162" i="14"/>
  <c r="AI162" i="14" s="1"/>
  <c r="D162" i="14"/>
  <c r="A162" i="14"/>
  <c r="H161" i="14"/>
  <c r="H165" i="14" s="1"/>
  <c r="F161" i="14"/>
  <c r="AI161" i="14" s="1"/>
  <c r="F158" i="14"/>
  <c r="AI158" i="14" s="1"/>
  <c r="D158" i="14"/>
  <c r="C158" i="14"/>
  <c r="A158" i="14"/>
  <c r="F157" i="14"/>
  <c r="AI157" i="14" s="1"/>
  <c r="D157" i="14"/>
  <c r="C157" i="14"/>
  <c r="A157" i="14"/>
  <c r="F156" i="14"/>
  <c r="AI156" i="14" s="1"/>
  <c r="D156" i="14"/>
  <c r="C156" i="14"/>
  <c r="A156" i="14"/>
  <c r="F155" i="14"/>
  <c r="AI155" i="14" s="1"/>
  <c r="D155" i="14"/>
  <c r="C155" i="14"/>
  <c r="A155" i="14"/>
  <c r="H154" i="14"/>
  <c r="H156" i="14" s="1"/>
  <c r="G154" i="14"/>
  <c r="G158" i="14" s="1"/>
  <c r="F154" i="14"/>
  <c r="AI154" i="14" s="1"/>
  <c r="AT151" i="14"/>
  <c r="AQ151" i="14"/>
  <c r="AL151" i="14"/>
  <c r="AJ151" i="14"/>
  <c r="BR146" i="14" s="1"/>
  <c r="AI151" i="14"/>
  <c r="BQ146" i="14" s="1"/>
  <c r="F150" i="14"/>
  <c r="AI150" i="14" s="1"/>
  <c r="D150" i="14"/>
  <c r="A150" i="14"/>
  <c r="F149" i="14"/>
  <c r="AI149" i="14" s="1"/>
  <c r="D149" i="14"/>
  <c r="A149" i="14"/>
  <c r="F148" i="14"/>
  <c r="AI148" i="14" s="1"/>
  <c r="D148" i="14"/>
  <c r="A148" i="14"/>
  <c r="F147" i="14"/>
  <c r="AI147" i="14" s="1"/>
  <c r="D147" i="14"/>
  <c r="A147" i="14"/>
  <c r="H146" i="14"/>
  <c r="H150" i="14" s="1"/>
  <c r="F146" i="14"/>
  <c r="AI146" i="14" s="1"/>
  <c r="F143" i="14"/>
  <c r="AI143" i="14" s="1"/>
  <c r="D143" i="14"/>
  <c r="C143" i="14"/>
  <c r="A143" i="14"/>
  <c r="F142" i="14"/>
  <c r="AI142" i="14" s="1"/>
  <c r="D142" i="14"/>
  <c r="C142" i="14"/>
  <c r="A142" i="14"/>
  <c r="F141" i="14"/>
  <c r="AI141" i="14" s="1"/>
  <c r="D141" i="14"/>
  <c r="C141" i="14"/>
  <c r="A141" i="14"/>
  <c r="F140" i="14"/>
  <c r="AI140" i="14" s="1"/>
  <c r="D140" i="14"/>
  <c r="C140" i="14"/>
  <c r="A140" i="14"/>
  <c r="H139" i="14"/>
  <c r="H140" i="14" s="1"/>
  <c r="G139" i="14"/>
  <c r="G143" i="14" s="1"/>
  <c r="F139" i="14"/>
  <c r="AI139" i="14" s="1"/>
  <c r="AT136" i="14"/>
  <c r="AQ136" i="14"/>
  <c r="AL136" i="14"/>
  <c r="AJ136" i="14"/>
  <c r="BR131" i="14" s="1"/>
  <c r="AI136" i="14"/>
  <c r="BQ131" i="14" s="1"/>
  <c r="F135" i="14"/>
  <c r="AI135" i="14" s="1"/>
  <c r="D135" i="14"/>
  <c r="A135" i="14"/>
  <c r="F134" i="14"/>
  <c r="AI134" i="14" s="1"/>
  <c r="D134" i="14"/>
  <c r="A134" i="14"/>
  <c r="F133" i="14"/>
  <c r="AI133" i="14" s="1"/>
  <c r="D133" i="14"/>
  <c r="A133" i="14"/>
  <c r="F132" i="14"/>
  <c r="AI132" i="14" s="1"/>
  <c r="D132" i="14"/>
  <c r="A132" i="14"/>
  <c r="H131" i="14"/>
  <c r="H135" i="14" s="1"/>
  <c r="F131" i="14"/>
  <c r="AI131" i="14" s="1"/>
  <c r="F128" i="14"/>
  <c r="AI128" i="14" s="1"/>
  <c r="D128" i="14"/>
  <c r="C128" i="14"/>
  <c r="A128" i="14"/>
  <c r="F127" i="14"/>
  <c r="AI127" i="14" s="1"/>
  <c r="D127" i="14"/>
  <c r="C127" i="14"/>
  <c r="A127" i="14"/>
  <c r="F126" i="14"/>
  <c r="AI126" i="14" s="1"/>
  <c r="D126" i="14"/>
  <c r="C126" i="14"/>
  <c r="A126" i="14"/>
  <c r="F125" i="14"/>
  <c r="AI125" i="14" s="1"/>
  <c r="D125" i="14"/>
  <c r="C125" i="14"/>
  <c r="A125" i="14"/>
  <c r="H124" i="14"/>
  <c r="H125" i="14" s="1"/>
  <c r="G124" i="14"/>
  <c r="G125" i="14" s="1"/>
  <c r="F124" i="14"/>
  <c r="AI124" i="14" s="1"/>
  <c r="AT121" i="14"/>
  <c r="AQ121" i="14"/>
  <c r="AL121" i="14"/>
  <c r="AJ121" i="14"/>
  <c r="BR116" i="14" s="1"/>
  <c r="AI121" i="14"/>
  <c r="BQ116" i="14" s="1"/>
  <c r="F120" i="14"/>
  <c r="AI120" i="14" s="1"/>
  <c r="D120" i="14"/>
  <c r="A120" i="14"/>
  <c r="F119" i="14"/>
  <c r="AI119" i="14" s="1"/>
  <c r="D119" i="14"/>
  <c r="A119" i="14"/>
  <c r="F118" i="14"/>
  <c r="AI118" i="14" s="1"/>
  <c r="D118" i="14"/>
  <c r="A118" i="14"/>
  <c r="F117" i="14"/>
  <c r="AI117" i="14" s="1"/>
  <c r="D117" i="14"/>
  <c r="A117" i="14"/>
  <c r="H116" i="14"/>
  <c r="H120" i="14" s="1"/>
  <c r="F116" i="14"/>
  <c r="AI116" i="14" s="1"/>
  <c r="F113" i="14"/>
  <c r="AI113" i="14" s="1"/>
  <c r="D113" i="14"/>
  <c r="C113" i="14"/>
  <c r="A113" i="14"/>
  <c r="F112" i="14"/>
  <c r="AI112" i="14" s="1"/>
  <c r="D112" i="14"/>
  <c r="C112" i="14"/>
  <c r="A112" i="14"/>
  <c r="F111" i="14"/>
  <c r="AI111" i="14" s="1"/>
  <c r="D111" i="14"/>
  <c r="C111" i="14"/>
  <c r="A111" i="14"/>
  <c r="F110" i="14"/>
  <c r="AI110" i="14" s="1"/>
  <c r="D110" i="14"/>
  <c r="C110" i="14"/>
  <c r="A110" i="14"/>
  <c r="H109" i="14"/>
  <c r="H113" i="14" s="1"/>
  <c r="G109" i="14"/>
  <c r="F109" i="14"/>
  <c r="AI109" i="14" s="1"/>
  <c r="AT106" i="14"/>
  <c r="AQ106" i="14"/>
  <c r="AL106" i="14"/>
  <c r="AJ106" i="14"/>
  <c r="BR101" i="14" s="1"/>
  <c r="AI106" i="14"/>
  <c r="BQ101" i="14" s="1"/>
  <c r="F105" i="14"/>
  <c r="AI105" i="14" s="1"/>
  <c r="D105" i="14"/>
  <c r="A105" i="14"/>
  <c r="F104" i="14"/>
  <c r="AI104" i="14" s="1"/>
  <c r="D104" i="14"/>
  <c r="A104" i="14"/>
  <c r="F103" i="14"/>
  <c r="AI103" i="14" s="1"/>
  <c r="D103" i="14"/>
  <c r="A103" i="14"/>
  <c r="F102" i="14"/>
  <c r="AI102" i="14" s="1"/>
  <c r="D102" i="14"/>
  <c r="A102" i="14"/>
  <c r="H101" i="14"/>
  <c r="F101" i="14"/>
  <c r="AI101" i="14" s="1"/>
  <c r="F98" i="14"/>
  <c r="AI98" i="14" s="1"/>
  <c r="D98" i="14"/>
  <c r="C98" i="14"/>
  <c r="A98" i="14"/>
  <c r="F97" i="14"/>
  <c r="AI97" i="14" s="1"/>
  <c r="D97" i="14"/>
  <c r="C97" i="14"/>
  <c r="A97" i="14"/>
  <c r="F96" i="14"/>
  <c r="AI96" i="14" s="1"/>
  <c r="D96" i="14"/>
  <c r="C96" i="14"/>
  <c r="A96" i="14"/>
  <c r="F95" i="14"/>
  <c r="AI95" i="14" s="1"/>
  <c r="D95" i="14"/>
  <c r="C95" i="14"/>
  <c r="A95" i="14"/>
  <c r="H94" i="14"/>
  <c r="H95" i="14" s="1"/>
  <c r="G94" i="14"/>
  <c r="G98" i="14" s="1"/>
  <c r="F94" i="14"/>
  <c r="AI94" i="14" s="1"/>
  <c r="AT91" i="14"/>
  <c r="AQ91" i="14"/>
  <c r="AL91" i="14"/>
  <c r="AJ91" i="14"/>
  <c r="BR86" i="14" s="1"/>
  <c r="AI91" i="14"/>
  <c r="BQ86" i="14" s="1"/>
  <c r="F90" i="14"/>
  <c r="AI90" i="14" s="1"/>
  <c r="D90" i="14"/>
  <c r="A90" i="14"/>
  <c r="F89" i="14"/>
  <c r="AI89" i="14" s="1"/>
  <c r="D89" i="14"/>
  <c r="A89" i="14"/>
  <c r="F88" i="14"/>
  <c r="AI88" i="14" s="1"/>
  <c r="D88" i="14"/>
  <c r="A88" i="14"/>
  <c r="F87" i="14"/>
  <c r="AI87" i="14" s="1"/>
  <c r="D87" i="14"/>
  <c r="A87" i="14"/>
  <c r="H86" i="14"/>
  <c r="H90" i="14" s="1"/>
  <c r="F86" i="14"/>
  <c r="AI86" i="14" s="1"/>
  <c r="F83" i="14"/>
  <c r="AI83" i="14" s="1"/>
  <c r="D83" i="14"/>
  <c r="C83" i="14"/>
  <c r="A83" i="14"/>
  <c r="F82" i="14"/>
  <c r="AI82" i="14" s="1"/>
  <c r="D82" i="14"/>
  <c r="C82" i="14"/>
  <c r="A82" i="14"/>
  <c r="F81" i="14"/>
  <c r="AI81" i="14" s="1"/>
  <c r="D81" i="14"/>
  <c r="C81" i="14"/>
  <c r="A81" i="14"/>
  <c r="F80" i="14"/>
  <c r="AI80" i="14" s="1"/>
  <c r="D80" i="14"/>
  <c r="C80" i="14"/>
  <c r="A80" i="14"/>
  <c r="H79" i="14"/>
  <c r="H83" i="14" s="1"/>
  <c r="G79" i="14"/>
  <c r="G83" i="14" s="1"/>
  <c r="F79" i="14"/>
  <c r="AI79" i="14" s="1"/>
  <c r="AT76" i="14"/>
  <c r="AQ76" i="14"/>
  <c r="AL76" i="14"/>
  <c r="AJ76" i="14"/>
  <c r="BR71" i="14" s="1"/>
  <c r="AI76" i="14"/>
  <c r="BQ71" i="14" s="1"/>
  <c r="F75" i="14"/>
  <c r="AI75" i="14" s="1"/>
  <c r="D75" i="14"/>
  <c r="A75" i="14"/>
  <c r="F74" i="14"/>
  <c r="AI74" i="14" s="1"/>
  <c r="D74" i="14"/>
  <c r="A74" i="14"/>
  <c r="F73" i="14"/>
  <c r="AI73" i="14" s="1"/>
  <c r="D73" i="14"/>
  <c r="A73" i="14"/>
  <c r="F72" i="14"/>
  <c r="AI72" i="14" s="1"/>
  <c r="D72" i="14"/>
  <c r="A72" i="14"/>
  <c r="H71" i="14"/>
  <c r="H74" i="14" s="1"/>
  <c r="F71" i="14"/>
  <c r="AI71" i="14" s="1"/>
  <c r="F68" i="14"/>
  <c r="AI68" i="14" s="1"/>
  <c r="D68" i="14"/>
  <c r="C68" i="14"/>
  <c r="A68" i="14"/>
  <c r="F67" i="14"/>
  <c r="AI67" i="14" s="1"/>
  <c r="D67" i="14"/>
  <c r="C67" i="14"/>
  <c r="A67" i="14"/>
  <c r="F66" i="14"/>
  <c r="AI66" i="14" s="1"/>
  <c r="D66" i="14"/>
  <c r="C66" i="14"/>
  <c r="A66" i="14"/>
  <c r="F65" i="14"/>
  <c r="AI65" i="14" s="1"/>
  <c r="D65" i="14"/>
  <c r="C65" i="14"/>
  <c r="A65" i="14"/>
  <c r="H64" i="14"/>
  <c r="G64" i="14"/>
  <c r="G67" i="14" s="1"/>
  <c r="F64" i="14"/>
  <c r="AI64" i="14" s="1"/>
  <c r="AT61" i="14"/>
  <c r="AQ61" i="14"/>
  <c r="AL61" i="14"/>
  <c r="AJ61" i="14"/>
  <c r="BR56" i="14" s="1"/>
  <c r="AI61" i="14"/>
  <c r="BQ56" i="14" s="1"/>
  <c r="F60" i="14"/>
  <c r="AI60" i="14" s="1"/>
  <c r="D60" i="14"/>
  <c r="A60" i="14"/>
  <c r="F59" i="14"/>
  <c r="AI59" i="14" s="1"/>
  <c r="D59" i="14"/>
  <c r="A59" i="14"/>
  <c r="F58" i="14"/>
  <c r="AI58" i="14" s="1"/>
  <c r="D58" i="14"/>
  <c r="A58" i="14"/>
  <c r="F57" i="14"/>
  <c r="AI57" i="14" s="1"/>
  <c r="D57" i="14"/>
  <c r="A57" i="14"/>
  <c r="H56" i="14"/>
  <c r="H60" i="14" s="1"/>
  <c r="F56" i="14"/>
  <c r="AI56" i="14" s="1"/>
  <c r="F53" i="14"/>
  <c r="AI53" i="14" s="1"/>
  <c r="D53" i="14"/>
  <c r="C53" i="14"/>
  <c r="A53" i="14"/>
  <c r="F52" i="14"/>
  <c r="AI52" i="14" s="1"/>
  <c r="D52" i="14"/>
  <c r="C52" i="14"/>
  <c r="A52" i="14"/>
  <c r="F51" i="14"/>
  <c r="AI51" i="14" s="1"/>
  <c r="D51" i="14"/>
  <c r="C51" i="14"/>
  <c r="A51" i="14"/>
  <c r="F50" i="14"/>
  <c r="AI50" i="14" s="1"/>
  <c r="D50" i="14"/>
  <c r="C50" i="14"/>
  <c r="A50" i="14"/>
  <c r="H49" i="14"/>
  <c r="H53" i="14" s="1"/>
  <c r="G49" i="14"/>
  <c r="G53" i="14" s="1"/>
  <c r="F49" i="14"/>
  <c r="AI49" i="14" s="1"/>
  <c r="AT46" i="14"/>
  <c r="AQ46" i="14"/>
  <c r="AL46" i="14"/>
  <c r="AJ46" i="14"/>
  <c r="BR41" i="14" s="1"/>
  <c r="AI46" i="14"/>
  <c r="BQ41" i="14" s="1"/>
  <c r="F45" i="14"/>
  <c r="AI45" i="14" s="1"/>
  <c r="D45" i="14"/>
  <c r="A45" i="14"/>
  <c r="F44" i="14"/>
  <c r="AI44" i="14" s="1"/>
  <c r="D44" i="14"/>
  <c r="A44" i="14"/>
  <c r="F43" i="14"/>
  <c r="AI43" i="14" s="1"/>
  <c r="D43" i="14"/>
  <c r="A43" i="14"/>
  <c r="F42" i="14"/>
  <c r="AI42" i="14" s="1"/>
  <c r="D42" i="14"/>
  <c r="A42" i="14"/>
  <c r="H41" i="14"/>
  <c r="H45" i="14" s="1"/>
  <c r="F41" i="14"/>
  <c r="AI41" i="14" s="1"/>
  <c r="F38" i="14"/>
  <c r="AI38" i="14" s="1"/>
  <c r="D38" i="14"/>
  <c r="C38" i="14"/>
  <c r="A38" i="14"/>
  <c r="F37" i="14"/>
  <c r="AI37" i="14" s="1"/>
  <c r="D37" i="14"/>
  <c r="C37" i="14"/>
  <c r="A37" i="14"/>
  <c r="F36" i="14"/>
  <c r="AI36" i="14" s="1"/>
  <c r="D36" i="14"/>
  <c r="C36" i="14"/>
  <c r="A36" i="14"/>
  <c r="F35" i="14"/>
  <c r="AI35" i="14" s="1"/>
  <c r="D35" i="14"/>
  <c r="C35" i="14"/>
  <c r="A35" i="14"/>
  <c r="H34" i="14"/>
  <c r="H37" i="14" s="1"/>
  <c r="G34" i="14"/>
  <c r="G35" i="14" s="1"/>
  <c r="F34" i="14"/>
  <c r="AI34" i="14" s="1"/>
  <c r="AT31" i="14"/>
  <c r="AQ31" i="14"/>
  <c r="AL31" i="14"/>
  <c r="AJ31" i="14"/>
  <c r="BR26" i="14" s="1"/>
  <c r="AI31" i="14"/>
  <c r="BQ26" i="14" s="1"/>
  <c r="F30" i="14"/>
  <c r="AI30" i="14" s="1"/>
  <c r="D30" i="14"/>
  <c r="A30" i="14"/>
  <c r="F29" i="14"/>
  <c r="AI29" i="14" s="1"/>
  <c r="D29" i="14"/>
  <c r="A29" i="14"/>
  <c r="F28" i="14"/>
  <c r="AI28" i="14" s="1"/>
  <c r="D28" i="14"/>
  <c r="A28" i="14"/>
  <c r="F27" i="14"/>
  <c r="AI27" i="14" s="1"/>
  <c r="D27" i="14"/>
  <c r="A27" i="14"/>
  <c r="H26" i="14"/>
  <c r="H28" i="14" s="1"/>
  <c r="F26" i="14"/>
  <c r="AI26" i="14" s="1"/>
  <c r="F23" i="14"/>
  <c r="AI23" i="14" s="1"/>
  <c r="D23" i="14"/>
  <c r="C23" i="14"/>
  <c r="A23" i="14"/>
  <c r="F22" i="14"/>
  <c r="AI22" i="14" s="1"/>
  <c r="D22" i="14"/>
  <c r="C22" i="14"/>
  <c r="A22" i="14"/>
  <c r="F21" i="14"/>
  <c r="AI21" i="14" s="1"/>
  <c r="D21" i="14"/>
  <c r="C21" i="14"/>
  <c r="A21" i="14"/>
  <c r="F20" i="14"/>
  <c r="AI20" i="14" s="1"/>
  <c r="D20" i="14"/>
  <c r="C20" i="14"/>
  <c r="A20" i="14"/>
  <c r="H19" i="14"/>
  <c r="H23" i="14" s="1"/>
  <c r="G19" i="14"/>
  <c r="G21" i="14" s="1"/>
  <c r="F19" i="14"/>
  <c r="AI19" i="14" s="1"/>
  <c r="AT16" i="14"/>
  <c r="AQ16" i="14"/>
  <c r="AL16" i="14"/>
  <c r="AJ16" i="14"/>
  <c r="BR11" i="14" s="1"/>
  <c r="AI16" i="14"/>
  <c r="BQ11" i="14" s="1"/>
  <c r="F15" i="14"/>
  <c r="AI15" i="14" s="1"/>
  <c r="D15" i="14"/>
  <c r="A15" i="14"/>
  <c r="F14" i="14"/>
  <c r="AI14" i="14" s="1"/>
  <c r="D14" i="14"/>
  <c r="A14" i="14"/>
  <c r="F13" i="14"/>
  <c r="AI13" i="14" s="1"/>
  <c r="D13" i="14"/>
  <c r="A13" i="14"/>
  <c r="F12" i="14"/>
  <c r="AI12" i="14" s="1"/>
  <c r="D12" i="14"/>
  <c r="A12" i="14"/>
  <c r="H11" i="14"/>
  <c r="H12" i="14" s="1"/>
  <c r="F11" i="14"/>
  <c r="AI11" i="14" s="1"/>
  <c r="F8" i="14"/>
  <c r="AI8" i="14" s="1"/>
  <c r="D8" i="14"/>
  <c r="C8" i="14"/>
  <c r="A8" i="14"/>
  <c r="F7" i="14"/>
  <c r="AI7" i="14" s="1"/>
  <c r="D7" i="14"/>
  <c r="C7" i="14"/>
  <c r="A7" i="14"/>
  <c r="F6" i="14"/>
  <c r="AI6" i="14" s="1"/>
  <c r="D6" i="14"/>
  <c r="C6" i="14"/>
  <c r="A6" i="14"/>
  <c r="F5" i="14"/>
  <c r="AI5" i="14" s="1"/>
  <c r="D5" i="14"/>
  <c r="C5" i="14"/>
  <c r="A5" i="14"/>
  <c r="H4" i="14"/>
  <c r="H8" i="14" s="1"/>
  <c r="G4" i="14"/>
  <c r="G8" i="14" s="1"/>
  <c r="F4" i="14"/>
  <c r="AI4" i="14" s="1"/>
  <c r="BG398" i="14" l="1"/>
  <c r="BT393" i="14"/>
  <c r="BG166" i="14"/>
  <c r="BT161" i="14"/>
  <c r="BG91" i="14"/>
  <c r="BT86" i="14"/>
  <c r="BG181" i="14"/>
  <c r="BT176" i="14"/>
  <c r="BG366" i="14"/>
  <c r="BT361" i="14"/>
  <c r="BG106" i="14"/>
  <c r="BT101" i="14"/>
  <c r="BG286" i="14"/>
  <c r="BT281" i="14"/>
  <c r="BG211" i="14"/>
  <c r="BT206" i="14"/>
  <c r="BG46" i="14"/>
  <c r="BT41" i="14"/>
  <c r="BG136" i="14"/>
  <c r="BT131" i="14"/>
  <c r="BG226" i="14"/>
  <c r="BT221" i="14"/>
  <c r="BG318" i="14"/>
  <c r="BT313" i="14"/>
  <c r="BG414" i="14"/>
  <c r="BT409" i="14"/>
  <c r="BG76" i="14"/>
  <c r="BT71" i="14"/>
  <c r="BG256" i="14"/>
  <c r="BT251" i="14"/>
  <c r="BG350" i="14"/>
  <c r="BT345" i="14"/>
  <c r="BG271" i="14"/>
  <c r="BT266" i="14"/>
  <c r="BG16" i="14"/>
  <c r="BT11" i="14"/>
  <c r="BG196" i="14"/>
  <c r="BT191" i="14"/>
  <c r="BG31" i="14"/>
  <c r="BT26" i="14"/>
  <c r="BG121" i="14"/>
  <c r="BT116" i="14"/>
  <c r="BG382" i="14"/>
  <c r="BT377" i="14"/>
  <c r="BG302" i="14"/>
  <c r="BT297" i="14"/>
  <c r="BG61" i="14"/>
  <c r="BT56" i="14"/>
  <c r="BG151" i="14"/>
  <c r="BT146" i="14"/>
  <c r="BG241" i="14"/>
  <c r="BT236" i="14"/>
  <c r="BG334" i="14"/>
  <c r="BT329" i="14"/>
  <c r="BH166" i="14"/>
  <c r="BL161" i="14"/>
  <c r="BH16" i="14"/>
  <c r="BL11" i="14"/>
  <c r="BH61" i="14"/>
  <c r="BL56" i="14"/>
  <c r="BH151" i="14"/>
  <c r="BL146" i="14"/>
  <c r="BH241" i="14"/>
  <c r="BL236" i="14"/>
  <c r="G246" i="14"/>
  <c r="BH256" i="14"/>
  <c r="BL251" i="14"/>
  <c r="BH334" i="14"/>
  <c r="BL329" i="14"/>
  <c r="BH91" i="14"/>
  <c r="BL86" i="14"/>
  <c r="BH181" i="14"/>
  <c r="BL176" i="14"/>
  <c r="BH271" i="14"/>
  <c r="BL266" i="14"/>
  <c r="G389" i="14"/>
  <c r="BH398" i="14"/>
  <c r="BL393" i="14"/>
  <c r="BH196" i="14"/>
  <c r="BL191" i="14"/>
  <c r="BH350" i="14"/>
  <c r="BL345" i="14"/>
  <c r="BH286" i="14"/>
  <c r="BL281" i="14"/>
  <c r="G387" i="14"/>
  <c r="BH211" i="14"/>
  <c r="BL206" i="14"/>
  <c r="BH366" i="14"/>
  <c r="BL361" i="14"/>
  <c r="BH106" i="14"/>
  <c r="BL101" i="14"/>
  <c r="BH31" i="14"/>
  <c r="BL26" i="14"/>
  <c r="BH121" i="14"/>
  <c r="BL116" i="14"/>
  <c r="BH46" i="14"/>
  <c r="BL41" i="14"/>
  <c r="BH136" i="14"/>
  <c r="BL131" i="14"/>
  <c r="BH226" i="14"/>
  <c r="BL221" i="14"/>
  <c r="BH302" i="14"/>
  <c r="BL297" i="14"/>
  <c r="BH318" i="14"/>
  <c r="BL313" i="14"/>
  <c r="BH76" i="14"/>
  <c r="BL71" i="14"/>
  <c r="BH382" i="14"/>
  <c r="BL377" i="14"/>
  <c r="BH414" i="14"/>
  <c r="BL409" i="14"/>
  <c r="H406" i="14"/>
  <c r="H395" i="14"/>
  <c r="H396" i="14"/>
  <c r="H363" i="14"/>
  <c r="G355" i="14"/>
  <c r="H323" i="14"/>
  <c r="G261" i="14"/>
  <c r="H57" i="14"/>
  <c r="H13" i="14"/>
  <c r="I19" i="14"/>
  <c r="I21" i="14" s="1"/>
  <c r="G51" i="14"/>
  <c r="G96" i="14"/>
  <c r="G126" i="14"/>
  <c r="G141" i="14"/>
  <c r="H147" i="14"/>
  <c r="H215" i="14"/>
  <c r="H339" i="14"/>
  <c r="G22" i="14"/>
  <c r="G95" i="14"/>
  <c r="H111" i="14"/>
  <c r="H275" i="14"/>
  <c r="H291" i="14"/>
  <c r="H325" i="14"/>
  <c r="H341" i="14"/>
  <c r="H379" i="14"/>
  <c r="G5" i="14"/>
  <c r="H50" i="14"/>
  <c r="H117" i="14"/>
  <c r="G140" i="14"/>
  <c r="G155" i="14"/>
  <c r="H200" i="14"/>
  <c r="I214" i="14"/>
  <c r="I216" i="14" s="1"/>
  <c r="H217" i="14"/>
  <c r="H245" i="14"/>
  <c r="H260" i="14"/>
  <c r="G278" i="14"/>
  <c r="H72" i="14"/>
  <c r="G80" i="14"/>
  <c r="I274" i="14"/>
  <c r="H21" i="14"/>
  <c r="H27" i="14"/>
  <c r="H29" i="14"/>
  <c r="I94" i="14"/>
  <c r="I97" i="14" s="1"/>
  <c r="H158" i="14"/>
  <c r="I259" i="14"/>
  <c r="I260" i="14" s="1"/>
  <c r="I49" i="14"/>
  <c r="I52" i="14" s="1"/>
  <c r="G68" i="14"/>
  <c r="I139" i="14"/>
  <c r="I141" i="14" s="1"/>
  <c r="H148" i="14"/>
  <c r="H157" i="14"/>
  <c r="G216" i="14"/>
  <c r="I244" i="14"/>
  <c r="I247" i="14" s="1"/>
  <c r="H277" i="14"/>
  <c r="H20" i="14"/>
  <c r="G65" i="14"/>
  <c r="G276" i="14"/>
  <c r="G326" i="14"/>
  <c r="G342" i="14"/>
  <c r="I4" i="14"/>
  <c r="H5" i="14"/>
  <c r="G6" i="14"/>
  <c r="H22" i="14"/>
  <c r="G23" i="14"/>
  <c r="H6" i="14"/>
  <c r="G7" i="14"/>
  <c r="H14" i="14"/>
  <c r="H30" i="14"/>
  <c r="H7" i="14"/>
  <c r="G37" i="14"/>
  <c r="G38" i="14"/>
  <c r="H15" i="14"/>
  <c r="I34" i="14"/>
  <c r="H35" i="14"/>
  <c r="G36" i="14"/>
  <c r="H68" i="14"/>
  <c r="H67" i="14"/>
  <c r="H66" i="14"/>
  <c r="H65" i="14"/>
  <c r="I64" i="14"/>
  <c r="G20" i="14"/>
  <c r="H36" i="14"/>
  <c r="H44" i="14"/>
  <c r="H43" i="14"/>
  <c r="H42" i="14"/>
  <c r="H38" i="14"/>
  <c r="G66" i="14"/>
  <c r="G50" i="14"/>
  <c r="H58" i="14"/>
  <c r="H51" i="14"/>
  <c r="G52" i="14"/>
  <c r="H59" i="14"/>
  <c r="H52" i="14"/>
  <c r="H75" i="14"/>
  <c r="H87" i="14"/>
  <c r="H88" i="14"/>
  <c r="I79" i="14"/>
  <c r="H80" i="14"/>
  <c r="G81" i="14"/>
  <c r="H97" i="14"/>
  <c r="H96" i="14"/>
  <c r="H104" i="14"/>
  <c r="H103" i="14"/>
  <c r="H102" i="14"/>
  <c r="H73" i="14"/>
  <c r="H81" i="14"/>
  <c r="G82" i="14"/>
  <c r="H89" i="14"/>
  <c r="H127" i="14"/>
  <c r="H126" i="14"/>
  <c r="H128" i="14"/>
  <c r="H82" i="14"/>
  <c r="H98" i="14"/>
  <c r="H105" i="14"/>
  <c r="G113" i="14"/>
  <c r="G112" i="14"/>
  <c r="G111" i="14"/>
  <c r="I109" i="14"/>
  <c r="G110" i="14"/>
  <c r="I124" i="14"/>
  <c r="H118" i="14"/>
  <c r="H134" i="14"/>
  <c r="H133" i="14"/>
  <c r="H132" i="14"/>
  <c r="H110" i="14"/>
  <c r="H119" i="14"/>
  <c r="H112" i="14"/>
  <c r="G97" i="14"/>
  <c r="G128" i="14"/>
  <c r="G127" i="14"/>
  <c r="H143" i="14"/>
  <c r="H142" i="14"/>
  <c r="H141" i="14"/>
  <c r="G142" i="14"/>
  <c r="H149" i="14"/>
  <c r="G188" i="14"/>
  <c r="G187" i="14"/>
  <c r="G186" i="14"/>
  <c r="I184" i="14"/>
  <c r="G185" i="14"/>
  <c r="G156" i="14"/>
  <c r="G157" i="14"/>
  <c r="I154" i="14"/>
  <c r="H155" i="14"/>
  <c r="H163" i="14"/>
  <c r="H162" i="14"/>
  <c r="H164" i="14"/>
  <c r="H173" i="14"/>
  <c r="H180" i="14"/>
  <c r="H177" i="14"/>
  <c r="H187" i="14"/>
  <c r="H188" i="14"/>
  <c r="G203" i="14"/>
  <c r="G202" i="14"/>
  <c r="G201" i="14"/>
  <c r="I199" i="14"/>
  <c r="G200" i="14"/>
  <c r="G170" i="14"/>
  <c r="H178" i="14"/>
  <c r="H186" i="14"/>
  <c r="I169" i="14"/>
  <c r="H170" i="14"/>
  <c r="G171" i="14"/>
  <c r="H171" i="14"/>
  <c r="G172" i="14"/>
  <c r="H195" i="14"/>
  <c r="H207" i="14"/>
  <c r="G215" i="14"/>
  <c r="H192" i="14"/>
  <c r="H208" i="14"/>
  <c r="H216" i="14"/>
  <c r="G217" i="14"/>
  <c r="H193" i="14"/>
  <c r="H201" i="14"/>
  <c r="H209" i="14"/>
  <c r="H202" i="14"/>
  <c r="I248" i="14"/>
  <c r="G233" i="14"/>
  <c r="G232" i="14"/>
  <c r="G231" i="14"/>
  <c r="I229" i="14"/>
  <c r="G230" i="14"/>
  <c r="H225" i="14"/>
  <c r="H237" i="14"/>
  <c r="G245" i="14"/>
  <c r="H222" i="14"/>
  <c r="H238" i="14"/>
  <c r="H246" i="14"/>
  <c r="G247" i="14"/>
  <c r="H230" i="14"/>
  <c r="H247" i="14"/>
  <c r="G294" i="14"/>
  <c r="G293" i="14"/>
  <c r="G292" i="14"/>
  <c r="I290" i="14"/>
  <c r="G291" i="14"/>
  <c r="H223" i="14"/>
  <c r="H231" i="14"/>
  <c r="H239" i="14"/>
  <c r="H255" i="14"/>
  <c r="H254" i="14"/>
  <c r="H253" i="14"/>
  <c r="H252" i="14"/>
  <c r="H232" i="14"/>
  <c r="G260" i="14"/>
  <c r="H268" i="14"/>
  <c r="H276" i="14"/>
  <c r="G277" i="14"/>
  <c r="H261" i="14"/>
  <c r="G262" i="14"/>
  <c r="H269" i="14"/>
  <c r="H284" i="14"/>
  <c r="H285" i="14"/>
  <c r="H262" i="14"/>
  <c r="H270" i="14"/>
  <c r="H283" i="14"/>
  <c r="H298" i="14"/>
  <c r="G310" i="14"/>
  <c r="G309" i="14"/>
  <c r="G308" i="14"/>
  <c r="I306" i="14"/>
  <c r="G307" i="14"/>
  <c r="H299" i="14"/>
  <c r="H301" i="14"/>
  <c r="H292" i="14"/>
  <c r="H293" i="14"/>
  <c r="H315" i="14"/>
  <c r="H307" i="14"/>
  <c r="H308" i="14"/>
  <c r="H316" i="14"/>
  <c r="H309" i="14"/>
  <c r="H317" i="14"/>
  <c r="H324" i="14"/>
  <c r="G325" i="14"/>
  <c r="H332" i="14"/>
  <c r="H330" i="14"/>
  <c r="G323" i="14"/>
  <c r="H331" i="14"/>
  <c r="I322" i="14"/>
  <c r="H340" i="14"/>
  <c r="G341" i="14"/>
  <c r="H348" i="14"/>
  <c r="H349" i="14"/>
  <c r="H346" i="14"/>
  <c r="G339" i="14"/>
  <c r="H358" i="14"/>
  <c r="H357" i="14"/>
  <c r="H356" i="14"/>
  <c r="H355" i="14"/>
  <c r="I338" i="14"/>
  <c r="I354" i="14"/>
  <c r="G356" i="14"/>
  <c r="G357" i="14"/>
  <c r="H364" i="14"/>
  <c r="G374" i="14"/>
  <c r="G373" i="14"/>
  <c r="G372" i="14"/>
  <c r="I370" i="14"/>
  <c r="G371" i="14"/>
  <c r="H374" i="14"/>
  <c r="H373" i="14"/>
  <c r="H372" i="14"/>
  <c r="H371" i="14"/>
  <c r="H365" i="14"/>
  <c r="H380" i="14"/>
  <c r="H390" i="14"/>
  <c r="H389" i="14"/>
  <c r="H387" i="14"/>
  <c r="H381" i="14"/>
  <c r="I386" i="14"/>
  <c r="G388" i="14"/>
  <c r="H394" i="14"/>
  <c r="H412" i="14"/>
  <c r="H411" i="14"/>
  <c r="H410" i="14"/>
  <c r="H413" i="14"/>
  <c r="G403" i="14"/>
  <c r="I402" i="14"/>
  <c r="H403" i="14"/>
  <c r="G404" i="14"/>
  <c r="H404" i="14"/>
  <c r="G405" i="14"/>
  <c r="J244" i="14" l="1"/>
  <c r="I217" i="14"/>
  <c r="I142" i="14"/>
  <c r="I263" i="14"/>
  <c r="I261" i="14"/>
  <c r="I262" i="14"/>
  <c r="J259" i="14"/>
  <c r="O259" i="14" s="1"/>
  <c r="I246" i="14"/>
  <c r="I245" i="14"/>
  <c r="I218" i="14"/>
  <c r="J214" i="14"/>
  <c r="J218" i="14" s="1"/>
  <c r="I215" i="14"/>
  <c r="I143" i="14"/>
  <c r="J139" i="14"/>
  <c r="N139" i="14" s="1"/>
  <c r="I140" i="14"/>
  <c r="J94" i="14"/>
  <c r="N94" i="14" s="1"/>
  <c r="I95" i="14"/>
  <c r="I53" i="14"/>
  <c r="I51" i="14"/>
  <c r="I50" i="14"/>
  <c r="J49" i="14"/>
  <c r="N49" i="14" s="1"/>
  <c r="I98" i="14"/>
  <c r="I96" i="14"/>
  <c r="I22" i="14"/>
  <c r="I278" i="14"/>
  <c r="I276" i="14"/>
  <c r="I275" i="14"/>
  <c r="J274" i="14"/>
  <c r="P274" i="14" s="1"/>
  <c r="I23" i="14"/>
  <c r="I20" i="14"/>
  <c r="J19" i="14"/>
  <c r="I277" i="14"/>
  <c r="I358" i="14"/>
  <c r="I357" i="14"/>
  <c r="I356" i="14"/>
  <c r="I355" i="14"/>
  <c r="J354" i="14"/>
  <c r="I113" i="14"/>
  <c r="I112" i="14"/>
  <c r="I111" i="14"/>
  <c r="I110" i="14"/>
  <c r="J109" i="14"/>
  <c r="I374" i="14"/>
  <c r="I373" i="14"/>
  <c r="I372" i="14"/>
  <c r="I371" i="14"/>
  <c r="J370" i="14"/>
  <c r="I342" i="14"/>
  <c r="I341" i="14"/>
  <c r="I339" i="14"/>
  <c r="J338" i="14"/>
  <c r="I340" i="14"/>
  <c r="I188" i="14"/>
  <c r="I186" i="14"/>
  <c r="I187" i="14"/>
  <c r="I185" i="14"/>
  <c r="J184" i="14"/>
  <c r="I38" i="14"/>
  <c r="I36" i="14"/>
  <c r="I37" i="14"/>
  <c r="I35" i="14"/>
  <c r="J34" i="14"/>
  <c r="I8" i="14"/>
  <c r="I7" i="14"/>
  <c r="I6" i="14"/>
  <c r="I5" i="14"/>
  <c r="J4" i="14"/>
  <c r="I158" i="14"/>
  <c r="I156" i="14"/>
  <c r="I157" i="14"/>
  <c r="I155" i="14"/>
  <c r="J154" i="14"/>
  <c r="O244" i="14"/>
  <c r="J248" i="14"/>
  <c r="N244" i="14"/>
  <c r="J247" i="14"/>
  <c r="M244" i="14"/>
  <c r="J246" i="14"/>
  <c r="L244" i="14"/>
  <c r="J245" i="14"/>
  <c r="K244" i="14"/>
  <c r="P244" i="14"/>
  <c r="K94" i="14"/>
  <c r="O94" i="14"/>
  <c r="P94" i="14"/>
  <c r="I68" i="14"/>
  <c r="I67" i="14"/>
  <c r="I66" i="14"/>
  <c r="I65" i="14"/>
  <c r="J64" i="14"/>
  <c r="J262" i="14"/>
  <c r="I203" i="14"/>
  <c r="I202" i="14"/>
  <c r="I201" i="14"/>
  <c r="I200" i="14"/>
  <c r="J199" i="14"/>
  <c r="I326" i="14"/>
  <c r="I325" i="14"/>
  <c r="I323" i="14"/>
  <c r="J322" i="14"/>
  <c r="I324" i="14"/>
  <c r="I294" i="14"/>
  <c r="I293" i="14"/>
  <c r="I292" i="14"/>
  <c r="I291" i="14"/>
  <c r="J290" i="14"/>
  <c r="I404" i="14"/>
  <c r="I403" i="14"/>
  <c r="J402" i="14"/>
  <c r="I405" i="14"/>
  <c r="I406" i="14"/>
  <c r="I390" i="14"/>
  <c r="I389" i="14"/>
  <c r="I388" i="14"/>
  <c r="I387" i="14"/>
  <c r="J386" i="14"/>
  <c r="I126" i="14"/>
  <c r="I128" i="14"/>
  <c r="I127" i="14"/>
  <c r="I125" i="14"/>
  <c r="J124" i="14"/>
  <c r="I82" i="14"/>
  <c r="I81" i="14"/>
  <c r="I80" i="14"/>
  <c r="J79" i="14"/>
  <c r="I83" i="14"/>
  <c r="I310" i="14"/>
  <c r="I309" i="14"/>
  <c r="I308" i="14"/>
  <c r="I307" i="14"/>
  <c r="J306" i="14"/>
  <c r="I233" i="14"/>
  <c r="I232" i="14"/>
  <c r="I231" i="14"/>
  <c r="I230" i="14"/>
  <c r="J229" i="14"/>
  <c r="I171" i="14"/>
  <c r="I170" i="14"/>
  <c r="J169" i="14"/>
  <c r="I172" i="14"/>
  <c r="I173" i="14"/>
  <c r="M94" i="14" l="1"/>
  <c r="J96" i="14"/>
  <c r="J98" i="14"/>
  <c r="M49" i="14"/>
  <c r="J53" i="14"/>
  <c r="O49" i="14"/>
  <c r="O53" i="14" s="1"/>
  <c r="U53" i="14" s="1"/>
  <c r="AA53" i="14" s="1"/>
  <c r="J52" i="14"/>
  <c r="J260" i="14"/>
  <c r="L259" i="14"/>
  <c r="L262" i="14" s="1"/>
  <c r="R262" i="14" s="1"/>
  <c r="X262" i="14" s="1"/>
  <c r="M259" i="14"/>
  <c r="M260" i="14" s="1"/>
  <c r="S260" i="14" s="1"/>
  <c r="Y260" i="14" s="1"/>
  <c r="K49" i="14"/>
  <c r="Q49" i="14" s="1"/>
  <c r="W49" i="14" s="1"/>
  <c r="P49" i="14"/>
  <c r="P50" i="14" s="1"/>
  <c r="V50" i="14" s="1"/>
  <c r="AB50" i="14" s="1"/>
  <c r="O214" i="14"/>
  <c r="U214" i="14" s="1"/>
  <c r="AA214" i="14" s="1"/>
  <c r="J50" i="14"/>
  <c r="L49" i="14"/>
  <c r="L53" i="14" s="1"/>
  <c r="R53" i="14" s="1"/>
  <c r="X53" i="14" s="1"/>
  <c r="J216" i="14"/>
  <c r="P214" i="14"/>
  <c r="P218" i="14" s="1"/>
  <c r="V218" i="14" s="1"/>
  <c r="AB218" i="14" s="1"/>
  <c r="K214" i="14"/>
  <c r="K215" i="14" s="1"/>
  <c r="Q215" i="14" s="1"/>
  <c r="W215" i="14" s="1"/>
  <c r="J51" i="14"/>
  <c r="J215" i="14"/>
  <c r="M139" i="14"/>
  <c r="M142" i="14" s="1"/>
  <c r="S142" i="14" s="1"/>
  <c r="Y142" i="14" s="1"/>
  <c r="L214" i="14"/>
  <c r="L218" i="14" s="1"/>
  <c r="R218" i="14" s="1"/>
  <c r="X218" i="14" s="1"/>
  <c r="P139" i="14"/>
  <c r="V139" i="14" s="1"/>
  <c r="AB139" i="14" s="1"/>
  <c r="J217" i="14"/>
  <c r="O139" i="14"/>
  <c r="U139" i="14" s="1"/>
  <c r="AA139" i="14" s="1"/>
  <c r="M214" i="14"/>
  <c r="M217" i="14" s="1"/>
  <c r="S217" i="14" s="1"/>
  <c r="Y217" i="14" s="1"/>
  <c r="K139" i="14"/>
  <c r="K141" i="14" s="1"/>
  <c r="Q141" i="14" s="1"/>
  <c r="W141" i="14" s="1"/>
  <c r="N214" i="14"/>
  <c r="N215" i="14" s="1"/>
  <c r="T215" i="14" s="1"/>
  <c r="Z215" i="14" s="1"/>
  <c r="J143" i="14"/>
  <c r="L139" i="14"/>
  <c r="L142" i="14" s="1"/>
  <c r="R142" i="14" s="1"/>
  <c r="X142" i="14" s="1"/>
  <c r="J261" i="14"/>
  <c r="N259" i="14"/>
  <c r="N261" i="14" s="1"/>
  <c r="T261" i="14" s="1"/>
  <c r="Z261" i="14" s="1"/>
  <c r="P259" i="14"/>
  <c r="P262" i="14" s="1"/>
  <c r="V262" i="14" s="1"/>
  <c r="AB262" i="14" s="1"/>
  <c r="J263" i="14"/>
  <c r="K259" i="14"/>
  <c r="K261" i="14" s="1"/>
  <c r="Q261" i="14" s="1"/>
  <c r="W261" i="14" s="1"/>
  <c r="J140" i="14"/>
  <c r="J141" i="14"/>
  <c r="J142" i="14"/>
  <c r="L94" i="14"/>
  <c r="R94" i="14" s="1"/>
  <c r="X94" i="14" s="1"/>
  <c r="J95" i="14"/>
  <c r="J97" i="14"/>
  <c r="L274" i="14"/>
  <c r="L278" i="14" s="1"/>
  <c r="R278" i="14" s="1"/>
  <c r="X278" i="14" s="1"/>
  <c r="J276" i="14"/>
  <c r="M274" i="14"/>
  <c r="M278" i="14" s="1"/>
  <c r="S278" i="14" s="1"/>
  <c r="Y278" i="14" s="1"/>
  <c r="J277" i="14"/>
  <c r="N274" i="14"/>
  <c r="N276" i="14" s="1"/>
  <c r="T276" i="14" s="1"/>
  <c r="Z276" i="14" s="1"/>
  <c r="J278" i="14"/>
  <c r="J275" i="14"/>
  <c r="O274" i="14"/>
  <c r="O276" i="14" s="1"/>
  <c r="U276" i="14" s="1"/>
  <c r="AA276" i="14" s="1"/>
  <c r="P19" i="14"/>
  <c r="J22" i="14"/>
  <c r="O19" i="14"/>
  <c r="K19" i="14"/>
  <c r="L19" i="14"/>
  <c r="J20" i="14"/>
  <c r="J21" i="14"/>
  <c r="N19" i="14"/>
  <c r="J23" i="14"/>
  <c r="M19" i="14"/>
  <c r="K274" i="14"/>
  <c r="Q274" i="14" s="1"/>
  <c r="W274" i="14" s="1"/>
  <c r="J128" i="14"/>
  <c r="J127" i="14"/>
  <c r="O124" i="14"/>
  <c r="N124" i="14"/>
  <c r="M124" i="14"/>
  <c r="L124" i="14"/>
  <c r="J125" i="14"/>
  <c r="K124" i="14"/>
  <c r="P124" i="14"/>
  <c r="J126" i="14"/>
  <c r="J81" i="14"/>
  <c r="L79" i="14"/>
  <c r="J80" i="14"/>
  <c r="K79" i="14"/>
  <c r="P79" i="14"/>
  <c r="O79" i="14"/>
  <c r="J83" i="14"/>
  <c r="N79" i="14"/>
  <c r="J82" i="14"/>
  <c r="M79" i="14"/>
  <c r="P263" i="14"/>
  <c r="V263" i="14" s="1"/>
  <c r="AB263" i="14" s="1"/>
  <c r="O98" i="14"/>
  <c r="U98" i="14" s="1"/>
  <c r="AA98" i="14" s="1"/>
  <c r="O97" i="14"/>
  <c r="U97" i="14" s="1"/>
  <c r="AA97" i="14" s="1"/>
  <c r="O95" i="14"/>
  <c r="U95" i="14" s="1"/>
  <c r="AA95" i="14" s="1"/>
  <c r="U94" i="14"/>
  <c r="AA94" i="14" s="1"/>
  <c r="O96" i="14"/>
  <c r="U96" i="14" s="1"/>
  <c r="AA96" i="14" s="1"/>
  <c r="M246" i="14"/>
  <c r="M245" i="14"/>
  <c r="S245" i="14" s="1"/>
  <c r="Y245" i="14" s="1"/>
  <c r="S244" i="14"/>
  <c r="Y244" i="14" s="1"/>
  <c r="M247" i="14"/>
  <c r="S247" i="14" s="1"/>
  <c r="Y247" i="14" s="1"/>
  <c r="M248" i="14"/>
  <c r="S248" i="14" s="1"/>
  <c r="Y248" i="14" s="1"/>
  <c r="U259" i="14"/>
  <c r="AA259" i="14" s="1"/>
  <c r="O263" i="14"/>
  <c r="U263" i="14" s="1"/>
  <c r="AA263" i="14" s="1"/>
  <c r="O262" i="14"/>
  <c r="U262" i="14" s="1"/>
  <c r="AA262" i="14" s="1"/>
  <c r="O260" i="14"/>
  <c r="U260" i="14" s="1"/>
  <c r="AA260" i="14" s="1"/>
  <c r="O261" i="14"/>
  <c r="U261" i="14" s="1"/>
  <c r="AA261" i="14" s="1"/>
  <c r="K98" i="14"/>
  <c r="Q98" i="14" s="1"/>
  <c r="W98" i="14" s="1"/>
  <c r="K97" i="14"/>
  <c r="Q97" i="14" s="1"/>
  <c r="W97" i="14" s="1"/>
  <c r="K96" i="14"/>
  <c r="Q96" i="14" s="1"/>
  <c r="W96" i="14" s="1"/>
  <c r="K95" i="14"/>
  <c r="Q95" i="14" s="1"/>
  <c r="W95" i="14" s="1"/>
  <c r="Q94" i="14"/>
  <c r="W94" i="14" s="1"/>
  <c r="J170" i="14"/>
  <c r="K169" i="14"/>
  <c r="P169" i="14"/>
  <c r="O169" i="14"/>
  <c r="J171" i="14"/>
  <c r="L169" i="14"/>
  <c r="J172" i="14"/>
  <c r="N169" i="14"/>
  <c r="M169" i="14"/>
  <c r="J173" i="14"/>
  <c r="J310" i="14"/>
  <c r="N306" i="14"/>
  <c r="J309" i="14"/>
  <c r="M306" i="14"/>
  <c r="J308" i="14"/>
  <c r="L306" i="14"/>
  <c r="J307" i="14"/>
  <c r="K306" i="14"/>
  <c r="P306" i="14"/>
  <c r="O306" i="14"/>
  <c r="J67" i="14"/>
  <c r="N64" i="14"/>
  <c r="M64" i="14"/>
  <c r="J66" i="14"/>
  <c r="L64" i="14"/>
  <c r="J65" i="14"/>
  <c r="K64" i="14"/>
  <c r="J68" i="14"/>
  <c r="O64" i="14"/>
  <c r="P64" i="14"/>
  <c r="N245" i="14"/>
  <c r="T245" i="14" s="1"/>
  <c r="Z245" i="14" s="1"/>
  <c r="T244" i="14"/>
  <c r="Z244" i="14" s="1"/>
  <c r="N248" i="14"/>
  <c r="T248" i="14" s="1"/>
  <c r="Z248" i="14" s="1"/>
  <c r="N246" i="14"/>
  <c r="T246" i="14" s="1"/>
  <c r="Z246" i="14" s="1"/>
  <c r="N247" i="14"/>
  <c r="T247" i="14" s="1"/>
  <c r="Z247" i="14" s="1"/>
  <c r="O4" i="14"/>
  <c r="L4" i="14"/>
  <c r="J8" i="14"/>
  <c r="N4" i="14"/>
  <c r="J7" i="14"/>
  <c r="M4" i="14"/>
  <c r="J6" i="14"/>
  <c r="J5" i="14"/>
  <c r="K4" i="14"/>
  <c r="P4" i="14"/>
  <c r="T49" i="14"/>
  <c r="Z49" i="14" s="1"/>
  <c r="N53" i="14"/>
  <c r="T53" i="14" s="1"/>
  <c r="Z53" i="14" s="1"/>
  <c r="N52" i="14"/>
  <c r="T52" i="14" s="1"/>
  <c r="Z52" i="14" s="1"/>
  <c r="N51" i="14"/>
  <c r="T51" i="14" s="1"/>
  <c r="Z51" i="14" s="1"/>
  <c r="N50" i="14"/>
  <c r="T50" i="14" s="1"/>
  <c r="Z50" i="14" s="1"/>
  <c r="P275" i="14"/>
  <c r="V275" i="14" s="1"/>
  <c r="AB275" i="14" s="1"/>
  <c r="V274" i="14"/>
  <c r="AB274" i="14" s="1"/>
  <c r="P278" i="14"/>
  <c r="V278" i="14" s="1"/>
  <c r="AB278" i="14" s="1"/>
  <c r="P276" i="14"/>
  <c r="V276" i="14" s="1"/>
  <c r="AB276" i="14" s="1"/>
  <c r="P277" i="14"/>
  <c r="V277" i="14" s="1"/>
  <c r="AB277" i="14" s="1"/>
  <c r="J202" i="14"/>
  <c r="M199" i="14"/>
  <c r="J201" i="14"/>
  <c r="L199" i="14"/>
  <c r="J200" i="14"/>
  <c r="K199" i="14"/>
  <c r="P199" i="14"/>
  <c r="J203" i="14"/>
  <c r="N199" i="14"/>
  <c r="O199" i="14"/>
  <c r="L263" i="14"/>
  <c r="R263" i="14" s="1"/>
  <c r="X263" i="14" s="1"/>
  <c r="V244" i="14"/>
  <c r="AB244" i="14" s="1"/>
  <c r="P248" i="14"/>
  <c r="V248" i="14" s="1"/>
  <c r="AB248" i="14" s="1"/>
  <c r="P247" i="14"/>
  <c r="V247" i="14" s="1"/>
  <c r="AB247" i="14" s="1"/>
  <c r="P246" i="14"/>
  <c r="V246" i="14" s="1"/>
  <c r="AB246" i="14" s="1"/>
  <c r="P245" i="14"/>
  <c r="V245" i="14" s="1"/>
  <c r="AB245" i="14" s="1"/>
  <c r="L276" i="14"/>
  <c r="R276" i="14" s="1"/>
  <c r="X276" i="14" s="1"/>
  <c r="R274" i="14"/>
  <c r="X274" i="14" s="1"/>
  <c r="O354" i="14"/>
  <c r="J358" i="14"/>
  <c r="N354" i="14"/>
  <c r="J357" i="14"/>
  <c r="M354" i="14"/>
  <c r="J356" i="14"/>
  <c r="J355" i="14"/>
  <c r="K354" i="14"/>
  <c r="L354" i="14"/>
  <c r="P354" i="14"/>
  <c r="P338" i="14"/>
  <c r="O338" i="14"/>
  <c r="J342" i="14"/>
  <c r="N338" i="14"/>
  <c r="J341" i="14"/>
  <c r="M338" i="14"/>
  <c r="J340" i="14"/>
  <c r="L338" i="14"/>
  <c r="J339" i="14"/>
  <c r="K338" i="14"/>
  <c r="J390" i="14"/>
  <c r="N386" i="14"/>
  <c r="J389" i="14"/>
  <c r="M386" i="14"/>
  <c r="J388" i="14"/>
  <c r="L386" i="14"/>
  <c r="J387" i="14"/>
  <c r="K386" i="14"/>
  <c r="O386" i="14"/>
  <c r="P386" i="14"/>
  <c r="P322" i="14"/>
  <c r="O322" i="14"/>
  <c r="J326" i="14"/>
  <c r="N322" i="14"/>
  <c r="J325" i="14"/>
  <c r="M322" i="14"/>
  <c r="J324" i="14"/>
  <c r="L322" i="14"/>
  <c r="K322" i="14"/>
  <c r="J323" i="14"/>
  <c r="S94" i="14"/>
  <c r="Y94" i="14" s="1"/>
  <c r="M97" i="14"/>
  <c r="S97" i="14" s="1"/>
  <c r="Y97" i="14" s="1"/>
  <c r="M96" i="14"/>
  <c r="M95" i="14"/>
  <c r="S95" i="14" s="1"/>
  <c r="Y95" i="14" s="1"/>
  <c r="M98" i="14"/>
  <c r="S98" i="14" s="1"/>
  <c r="Y98" i="14" s="1"/>
  <c r="K248" i="14"/>
  <c r="Q248" i="14" s="1"/>
  <c r="W248" i="14" s="1"/>
  <c r="K247" i="14"/>
  <c r="Q247" i="14" s="1"/>
  <c r="W247" i="14" s="1"/>
  <c r="K246" i="14"/>
  <c r="Q246" i="14" s="1"/>
  <c r="W246" i="14" s="1"/>
  <c r="K245" i="14"/>
  <c r="Q245" i="14" s="1"/>
  <c r="W245" i="14" s="1"/>
  <c r="Q244" i="14"/>
  <c r="W244" i="14" s="1"/>
  <c r="U244" i="14"/>
  <c r="AA244" i="14" s="1"/>
  <c r="O248" i="14"/>
  <c r="U248" i="14" s="1"/>
  <c r="AA248" i="14" s="1"/>
  <c r="O247" i="14"/>
  <c r="U247" i="14" s="1"/>
  <c r="AA247" i="14" s="1"/>
  <c r="O245" i="14"/>
  <c r="U245" i="14" s="1"/>
  <c r="AA245" i="14" s="1"/>
  <c r="O246" i="14"/>
  <c r="U246" i="14" s="1"/>
  <c r="AA246" i="14" s="1"/>
  <c r="J38" i="14"/>
  <c r="J37" i="14"/>
  <c r="J36" i="14"/>
  <c r="J35" i="14"/>
  <c r="K34" i="14"/>
  <c r="L34" i="14"/>
  <c r="P34" i="14"/>
  <c r="O34" i="14"/>
  <c r="N34" i="14"/>
  <c r="M34" i="14"/>
  <c r="S49" i="14"/>
  <c r="Y49" i="14" s="1"/>
  <c r="M53" i="14"/>
  <c r="S53" i="14" s="1"/>
  <c r="Y53" i="14" s="1"/>
  <c r="M52" i="14"/>
  <c r="S52" i="14" s="1"/>
  <c r="Y52" i="14" s="1"/>
  <c r="M51" i="14"/>
  <c r="M50" i="14"/>
  <c r="S50" i="14" s="1"/>
  <c r="Y50" i="14" s="1"/>
  <c r="J112" i="14"/>
  <c r="M109" i="14"/>
  <c r="J111" i="14"/>
  <c r="L109" i="14"/>
  <c r="J110" i="14"/>
  <c r="K109" i="14"/>
  <c r="P109" i="14"/>
  <c r="J113" i="14"/>
  <c r="O109" i="14"/>
  <c r="N109" i="14"/>
  <c r="P97" i="14"/>
  <c r="V97" i="14" s="1"/>
  <c r="AB97" i="14" s="1"/>
  <c r="P96" i="14"/>
  <c r="V96" i="14" s="1"/>
  <c r="AB96" i="14" s="1"/>
  <c r="V94" i="14"/>
  <c r="AB94" i="14" s="1"/>
  <c r="P95" i="14"/>
  <c r="V95" i="14" s="1"/>
  <c r="AB95" i="14" s="1"/>
  <c r="P98" i="14"/>
  <c r="V98" i="14" s="1"/>
  <c r="AB98" i="14" s="1"/>
  <c r="J403" i="14"/>
  <c r="K402" i="14"/>
  <c r="P402" i="14"/>
  <c r="O402" i="14"/>
  <c r="J406" i="14"/>
  <c r="N402" i="14"/>
  <c r="J405" i="14"/>
  <c r="J404" i="14"/>
  <c r="L402" i="14"/>
  <c r="M402" i="14"/>
  <c r="J232" i="14"/>
  <c r="M229" i="14"/>
  <c r="J231" i="14"/>
  <c r="L229" i="14"/>
  <c r="J230" i="14"/>
  <c r="K229" i="14"/>
  <c r="P229" i="14"/>
  <c r="J233" i="14"/>
  <c r="N229" i="14"/>
  <c r="O229" i="14"/>
  <c r="J158" i="14"/>
  <c r="J157" i="14"/>
  <c r="P154" i="14"/>
  <c r="J156" i="14"/>
  <c r="O154" i="14"/>
  <c r="N154" i="14"/>
  <c r="M154" i="14"/>
  <c r="L154" i="14"/>
  <c r="J155" i="14"/>
  <c r="K154" i="14"/>
  <c r="J374" i="14"/>
  <c r="N370" i="14"/>
  <c r="J373" i="14"/>
  <c r="M370" i="14"/>
  <c r="J372" i="14"/>
  <c r="J371" i="14"/>
  <c r="P370" i="14"/>
  <c r="O370" i="14"/>
  <c r="L370" i="14"/>
  <c r="K370" i="14"/>
  <c r="J188" i="14"/>
  <c r="M184" i="14"/>
  <c r="J186" i="14"/>
  <c r="L184" i="14"/>
  <c r="J187" i="14"/>
  <c r="J185" i="14"/>
  <c r="K184" i="14"/>
  <c r="P184" i="14"/>
  <c r="N184" i="14"/>
  <c r="O184" i="14"/>
  <c r="J293" i="14"/>
  <c r="M290" i="14"/>
  <c r="J292" i="14"/>
  <c r="L290" i="14"/>
  <c r="J291" i="14"/>
  <c r="K290" i="14"/>
  <c r="P290" i="14"/>
  <c r="J294" i="14"/>
  <c r="N290" i="14"/>
  <c r="O290" i="14"/>
  <c r="N140" i="14"/>
  <c r="T140" i="14" s="1"/>
  <c r="Z140" i="14" s="1"/>
  <c r="T139" i="14"/>
  <c r="Z139" i="14" s="1"/>
  <c r="N143" i="14"/>
  <c r="T143" i="14" s="1"/>
  <c r="Z143" i="14" s="1"/>
  <c r="N142" i="14"/>
  <c r="T142" i="14" s="1"/>
  <c r="Z142" i="14" s="1"/>
  <c r="N141" i="14"/>
  <c r="T141" i="14" s="1"/>
  <c r="Z141" i="14" s="1"/>
  <c r="N98" i="14"/>
  <c r="T98" i="14" s="1"/>
  <c r="Z98" i="14" s="1"/>
  <c r="N96" i="14"/>
  <c r="T96" i="14" s="1"/>
  <c r="Z96" i="14" s="1"/>
  <c r="N95" i="14"/>
  <c r="T95" i="14" s="1"/>
  <c r="Z95" i="14" s="1"/>
  <c r="T94" i="14"/>
  <c r="Z94" i="14" s="1"/>
  <c r="N97" i="14"/>
  <c r="T97" i="14" s="1"/>
  <c r="Z97" i="14" s="1"/>
  <c r="L247" i="14"/>
  <c r="R247" i="14" s="1"/>
  <c r="X247" i="14" s="1"/>
  <c r="L246" i="14"/>
  <c r="R246" i="14" s="1"/>
  <c r="X246" i="14" s="1"/>
  <c r="L245" i="14"/>
  <c r="R245" i="14" s="1"/>
  <c r="X245" i="14" s="1"/>
  <c r="R244" i="14"/>
  <c r="X244" i="14" s="1"/>
  <c r="L248" i="14"/>
  <c r="R248" i="14" s="1"/>
  <c r="X248" i="14" s="1"/>
  <c r="V214" i="14"/>
  <c r="AB214" i="14" s="1"/>
  <c r="O52" i="14"/>
  <c r="U52" i="14" s="1"/>
  <c r="AA52" i="14" s="1"/>
  <c r="O51" i="14"/>
  <c r="U51" i="14" s="1"/>
  <c r="AA51" i="14" s="1"/>
  <c r="O50" i="14"/>
  <c r="U50" i="14" s="1"/>
  <c r="AA50" i="14" s="1"/>
  <c r="U49" i="14"/>
  <c r="AA49" i="14" s="1"/>
  <c r="K218" i="14"/>
  <c r="Q218" i="14" s="1"/>
  <c r="W218" i="14" s="1"/>
  <c r="K217" i="14"/>
  <c r="Q217" i="14" s="1"/>
  <c r="W217" i="14" s="1"/>
  <c r="K216" i="14"/>
  <c r="Q216" i="14" s="1"/>
  <c r="W216" i="14" s="1"/>
  <c r="P216" i="14" l="1"/>
  <c r="V216" i="14" s="1"/>
  <c r="AB216" i="14" s="1"/>
  <c r="P215" i="14"/>
  <c r="V215" i="14" s="1"/>
  <c r="AB215" i="14" s="1"/>
  <c r="P217" i="14"/>
  <c r="V217" i="14" s="1"/>
  <c r="AB217" i="14" s="1"/>
  <c r="L277" i="14"/>
  <c r="R277" i="14" s="1"/>
  <c r="X277" i="14" s="1"/>
  <c r="K52" i="14"/>
  <c r="Q52" i="14" s="1"/>
  <c r="W52" i="14" s="1"/>
  <c r="M261" i="14"/>
  <c r="K51" i="14"/>
  <c r="Q51" i="14" s="1"/>
  <c r="W51" i="14" s="1"/>
  <c r="BB51" i="14" s="1"/>
  <c r="K53" i="14"/>
  <c r="Q53" i="14" s="1"/>
  <c r="W53" i="14" s="1"/>
  <c r="P51" i="14"/>
  <c r="V51" i="14" s="1"/>
  <c r="AB51" i="14" s="1"/>
  <c r="AH51" i="14" s="1"/>
  <c r="O216" i="14"/>
  <c r="U216" i="14" s="1"/>
  <c r="AA216" i="14" s="1"/>
  <c r="AG216" i="14" s="1"/>
  <c r="AN216" i="14" s="1"/>
  <c r="AT216" i="14" s="1"/>
  <c r="AZ216" i="14" s="1"/>
  <c r="O215" i="14"/>
  <c r="U215" i="14" s="1"/>
  <c r="AA215" i="14" s="1"/>
  <c r="AG215" i="14" s="1"/>
  <c r="AN215" i="14" s="1"/>
  <c r="AT215" i="14" s="1"/>
  <c r="M263" i="14"/>
  <c r="S263" i="14" s="1"/>
  <c r="Y263" i="14" s="1"/>
  <c r="AE263" i="14" s="1"/>
  <c r="AL263" i="14" s="1"/>
  <c r="AR263" i="14" s="1"/>
  <c r="AX263" i="14" s="1"/>
  <c r="L260" i="14"/>
  <c r="R260" i="14" s="1"/>
  <c r="X260" i="14" s="1"/>
  <c r="AD260" i="14" s="1"/>
  <c r="M262" i="14"/>
  <c r="S262" i="14" s="1"/>
  <c r="Y262" i="14" s="1"/>
  <c r="AE262" i="14" s="1"/>
  <c r="AL262" i="14" s="1"/>
  <c r="AR262" i="14" s="1"/>
  <c r="AX262" i="14" s="1"/>
  <c r="L261" i="14"/>
  <c r="R261" i="14" s="1"/>
  <c r="X261" i="14" s="1"/>
  <c r="AD261" i="14" s="1"/>
  <c r="P52" i="14"/>
  <c r="V52" i="14" s="1"/>
  <c r="AB52" i="14" s="1"/>
  <c r="AO52" i="14" s="1"/>
  <c r="AU52" i="14" s="1"/>
  <c r="BA52" i="14" s="1"/>
  <c r="K50" i="14"/>
  <c r="Q50" i="14" s="1"/>
  <c r="W50" i="14" s="1"/>
  <c r="BB50" i="14" s="1"/>
  <c r="R259" i="14"/>
  <c r="X259" i="14" s="1"/>
  <c r="BC259" i="14" s="1"/>
  <c r="O218" i="14"/>
  <c r="U218" i="14" s="1"/>
  <c r="AA218" i="14" s="1"/>
  <c r="AG218" i="14" s="1"/>
  <c r="AN218" i="14" s="1"/>
  <c r="AT218" i="14" s="1"/>
  <c r="S259" i="14"/>
  <c r="Y259" i="14" s="1"/>
  <c r="AL259" i="14" s="1"/>
  <c r="AR259" i="14" s="1"/>
  <c r="AX259" i="14" s="1"/>
  <c r="P53" i="14"/>
  <c r="V53" i="14" s="1"/>
  <c r="AB53" i="14" s="1"/>
  <c r="AO53" i="14" s="1"/>
  <c r="AU53" i="14" s="1"/>
  <c r="BA53" i="14" s="1"/>
  <c r="V259" i="14"/>
  <c r="AB259" i="14" s="1"/>
  <c r="AH259" i="14" s="1"/>
  <c r="AO259" i="14" s="1"/>
  <c r="AU259" i="14" s="1"/>
  <c r="O217" i="14"/>
  <c r="U217" i="14" s="1"/>
  <c r="AA217" i="14" s="1"/>
  <c r="R49" i="14"/>
  <c r="X49" i="14" s="1"/>
  <c r="BC49" i="14" s="1"/>
  <c r="K142" i="14"/>
  <c r="Q142" i="14" s="1"/>
  <c r="W142" i="14" s="1"/>
  <c r="AJ142" i="14" s="1"/>
  <c r="AP142" i="14" s="1"/>
  <c r="AV142" i="14" s="1"/>
  <c r="L275" i="14"/>
  <c r="R275" i="14" s="1"/>
  <c r="X275" i="14" s="1"/>
  <c r="BC275" i="14" s="1"/>
  <c r="V49" i="14"/>
  <c r="AB49" i="14" s="1"/>
  <c r="AH49" i="14" s="1"/>
  <c r="AO49" i="14" s="1"/>
  <c r="AU49" i="14" s="1"/>
  <c r="M215" i="14"/>
  <c r="S215" i="14" s="1"/>
  <c r="Y215" i="14" s="1"/>
  <c r="AE215" i="14" s="1"/>
  <c r="AL215" i="14" s="1"/>
  <c r="AR215" i="14" s="1"/>
  <c r="AX215" i="14" s="1"/>
  <c r="K275" i="14"/>
  <c r="Q275" i="14" s="1"/>
  <c r="W275" i="14" s="1"/>
  <c r="BB275" i="14" s="1"/>
  <c r="N263" i="14"/>
  <c r="T263" i="14" s="1"/>
  <c r="Z263" i="14" s="1"/>
  <c r="S274" i="14"/>
  <c r="Y274" i="14" s="1"/>
  <c r="AE274" i="14" s="1"/>
  <c r="T259" i="14"/>
  <c r="Z259" i="14" s="1"/>
  <c r="AF259" i="14" s="1"/>
  <c r="AM259" i="14" s="1"/>
  <c r="AS259" i="14" s="1"/>
  <c r="N260" i="14"/>
  <c r="T260" i="14" s="1"/>
  <c r="Z260" i="14" s="1"/>
  <c r="AF260" i="14" s="1"/>
  <c r="AM260" i="14" s="1"/>
  <c r="AS260" i="14" s="1"/>
  <c r="AY260" i="14" s="1"/>
  <c r="N217" i="14"/>
  <c r="T217" i="14" s="1"/>
  <c r="Z217" i="14" s="1"/>
  <c r="AF217" i="14" s="1"/>
  <c r="AM217" i="14" s="1"/>
  <c r="AS217" i="14" s="1"/>
  <c r="L51" i="14"/>
  <c r="R51" i="14" s="1"/>
  <c r="X51" i="14" s="1"/>
  <c r="BC51" i="14" s="1"/>
  <c r="K143" i="14"/>
  <c r="Q143" i="14" s="1"/>
  <c r="W143" i="14" s="1"/>
  <c r="BB143" i="14" s="1"/>
  <c r="N262" i="14"/>
  <c r="T262" i="14" s="1"/>
  <c r="Z262" i="14" s="1"/>
  <c r="AF262" i="14" s="1"/>
  <c r="AM262" i="14" s="1"/>
  <c r="AS262" i="14" s="1"/>
  <c r="P260" i="14"/>
  <c r="V260" i="14" s="1"/>
  <c r="AB260" i="14" s="1"/>
  <c r="AH260" i="14" s="1"/>
  <c r="AO260" i="14" s="1"/>
  <c r="AU260" i="14" s="1"/>
  <c r="M275" i="14"/>
  <c r="S275" i="14" s="1"/>
  <c r="Y275" i="14" s="1"/>
  <c r="AE275" i="14" s="1"/>
  <c r="AL275" i="14" s="1"/>
  <c r="AR275" i="14" s="1"/>
  <c r="AX275" i="14" s="1"/>
  <c r="M276" i="14"/>
  <c r="BB286" i="14" s="1"/>
  <c r="L143" i="14"/>
  <c r="R143" i="14" s="1"/>
  <c r="X143" i="14" s="1"/>
  <c r="BC143" i="14" s="1"/>
  <c r="Q214" i="14"/>
  <c r="W214" i="14" s="1"/>
  <c r="T214" i="14"/>
  <c r="Z214" i="14" s="1"/>
  <c r="AF214" i="14" s="1"/>
  <c r="AM214" i="14" s="1"/>
  <c r="AS214" i="14" s="1"/>
  <c r="L52" i="14"/>
  <c r="R52" i="14" s="1"/>
  <c r="X52" i="14" s="1"/>
  <c r="AD52" i="14" s="1"/>
  <c r="AK52" i="14" s="1"/>
  <c r="AQ52" i="14" s="1"/>
  <c r="AW52" i="14" s="1"/>
  <c r="R139" i="14"/>
  <c r="X139" i="14" s="1"/>
  <c r="BC139" i="14" s="1"/>
  <c r="P261" i="14"/>
  <c r="V261" i="14" s="1"/>
  <c r="AB261" i="14" s="1"/>
  <c r="AH261" i="14" s="1"/>
  <c r="AO261" i="14" s="1"/>
  <c r="AU261" i="14" s="1"/>
  <c r="BA261" i="14" s="1"/>
  <c r="M277" i="14"/>
  <c r="S277" i="14" s="1"/>
  <c r="Y277" i="14" s="1"/>
  <c r="AE277" i="14" s="1"/>
  <c r="AL277" i="14" s="1"/>
  <c r="AR277" i="14" s="1"/>
  <c r="N216" i="14"/>
  <c r="T216" i="14" s="1"/>
  <c r="Z216" i="14" s="1"/>
  <c r="AF216" i="14" s="1"/>
  <c r="AM216" i="14" s="1"/>
  <c r="AS216" i="14" s="1"/>
  <c r="AY216" i="14" s="1"/>
  <c r="N218" i="14"/>
  <c r="T218" i="14" s="1"/>
  <c r="Z218" i="14" s="1"/>
  <c r="AF218" i="14" s="1"/>
  <c r="AM218" i="14" s="1"/>
  <c r="AS218" i="14" s="1"/>
  <c r="AY218" i="14" s="1"/>
  <c r="L50" i="14"/>
  <c r="R50" i="14" s="1"/>
  <c r="X50" i="14" s="1"/>
  <c r="AD50" i="14" s="1"/>
  <c r="AK50" i="14" s="1"/>
  <c r="AQ50" i="14" s="1"/>
  <c r="N277" i="14"/>
  <c r="T277" i="14" s="1"/>
  <c r="Z277" i="14" s="1"/>
  <c r="AF277" i="14" s="1"/>
  <c r="AM277" i="14" s="1"/>
  <c r="AS277" i="14" s="1"/>
  <c r="L140" i="14"/>
  <c r="R140" i="14" s="1"/>
  <c r="X140" i="14" s="1"/>
  <c r="AD140" i="14" s="1"/>
  <c r="L215" i="14"/>
  <c r="R215" i="14" s="1"/>
  <c r="X215" i="14" s="1"/>
  <c r="AD215" i="14" s="1"/>
  <c r="M143" i="14"/>
  <c r="S143" i="14" s="1"/>
  <c r="Y143" i="14" s="1"/>
  <c r="AE143" i="14" s="1"/>
  <c r="AL143" i="14" s="1"/>
  <c r="AR143" i="14" s="1"/>
  <c r="L216" i="14"/>
  <c r="R216" i="14" s="1"/>
  <c r="X216" i="14" s="1"/>
  <c r="AK216" i="14" s="1"/>
  <c r="AQ216" i="14" s="1"/>
  <c r="AW216" i="14" s="1"/>
  <c r="P141" i="14"/>
  <c r="V141" i="14" s="1"/>
  <c r="AB141" i="14" s="1"/>
  <c r="AH141" i="14" s="1"/>
  <c r="AO141" i="14" s="1"/>
  <c r="AU141" i="14" s="1"/>
  <c r="BA141" i="14" s="1"/>
  <c r="S139" i="14"/>
  <c r="Y139" i="14" s="1"/>
  <c r="AL139" i="14" s="1"/>
  <c r="AR139" i="14" s="1"/>
  <c r="AX139" i="14" s="1"/>
  <c r="L141" i="14"/>
  <c r="R141" i="14" s="1"/>
  <c r="X141" i="14" s="1"/>
  <c r="BC141" i="14" s="1"/>
  <c r="L217" i="14"/>
  <c r="R217" i="14" s="1"/>
  <c r="X217" i="14" s="1"/>
  <c r="AK217" i="14" s="1"/>
  <c r="AQ217" i="14" s="1"/>
  <c r="AW217" i="14" s="1"/>
  <c r="P140" i="14"/>
  <c r="V140" i="14" s="1"/>
  <c r="AB140" i="14" s="1"/>
  <c r="AH140" i="14" s="1"/>
  <c r="AO140" i="14" s="1"/>
  <c r="AU140" i="14" s="1"/>
  <c r="BA140" i="14" s="1"/>
  <c r="K263" i="14"/>
  <c r="Q263" i="14" s="1"/>
  <c r="W263" i="14" s="1"/>
  <c r="AC263" i="14" s="1"/>
  <c r="P142" i="14"/>
  <c r="V142" i="14" s="1"/>
  <c r="AB142" i="14" s="1"/>
  <c r="AH142" i="14" s="1"/>
  <c r="AO142" i="14" s="1"/>
  <c r="AU142" i="14" s="1"/>
  <c r="M140" i="14"/>
  <c r="S140" i="14" s="1"/>
  <c r="Y140" i="14" s="1"/>
  <c r="AL140" i="14" s="1"/>
  <c r="AR140" i="14" s="1"/>
  <c r="AX140" i="14" s="1"/>
  <c r="K276" i="14"/>
  <c r="Q276" i="14" s="1"/>
  <c r="W276" i="14" s="1"/>
  <c r="AJ276" i="14" s="1"/>
  <c r="AP276" i="14" s="1"/>
  <c r="AV276" i="14" s="1"/>
  <c r="K260" i="14"/>
  <c r="Q260" i="14" s="1"/>
  <c r="W260" i="14" s="1"/>
  <c r="BB260" i="14" s="1"/>
  <c r="R214" i="14"/>
  <c r="X214" i="14" s="1"/>
  <c r="P143" i="14"/>
  <c r="V143" i="14" s="1"/>
  <c r="AB143" i="14" s="1"/>
  <c r="AH143" i="14" s="1"/>
  <c r="AO143" i="14" s="1"/>
  <c r="AU143" i="14" s="1"/>
  <c r="M141" i="14"/>
  <c r="BB151" i="14" s="1"/>
  <c r="K277" i="14"/>
  <c r="Q277" i="14" s="1"/>
  <c r="W277" i="14" s="1"/>
  <c r="BB277" i="14" s="1"/>
  <c r="K262" i="14"/>
  <c r="Q262" i="14" s="1"/>
  <c r="W262" i="14" s="1"/>
  <c r="AJ262" i="14" s="1"/>
  <c r="AP262" i="14" s="1"/>
  <c r="AV262" i="14" s="1"/>
  <c r="S214" i="14"/>
  <c r="Y214" i="14" s="1"/>
  <c r="AE214" i="14" s="1"/>
  <c r="O140" i="14"/>
  <c r="U140" i="14" s="1"/>
  <c r="AA140" i="14" s="1"/>
  <c r="AG140" i="14" s="1"/>
  <c r="AN140" i="14" s="1"/>
  <c r="AT140" i="14" s="1"/>
  <c r="O141" i="14"/>
  <c r="U141" i="14" s="1"/>
  <c r="AA141" i="14" s="1"/>
  <c r="AG141" i="14" s="1"/>
  <c r="AN141" i="14" s="1"/>
  <c r="AT141" i="14" s="1"/>
  <c r="O142" i="14"/>
  <c r="U142" i="14" s="1"/>
  <c r="AA142" i="14" s="1"/>
  <c r="AG142" i="14" s="1"/>
  <c r="AN142" i="14" s="1"/>
  <c r="AT142" i="14" s="1"/>
  <c r="O143" i="14"/>
  <c r="U143" i="14" s="1"/>
  <c r="AA143" i="14" s="1"/>
  <c r="AG143" i="14" s="1"/>
  <c r="AN143" i="14" s="1"/>
  <c r="AT143" i="14" s="1"/>
  <c r="Q139" i="14"/>
  <c r="W139" i="14" s="1"/>
  <c r="AC139" i="14" s="1"/>
  <c r="M216" i="14"/>
  <c r="BB226" i="14" s="1"/>
  <c r="M218" i="14"/>
  <c r="S218" i="14" s="1"/>
  <c r="Y218" i="14" s="1"/>
  <c r="AE218" i="14" s="1"/>
  <c r="AL218" i="14" s="1"/>
  <c r="AR218" i="14" s="1"/>
  <c r="K140" i="14"/>
  <c r="Q140" i="14" s="1"/>
  <c r="W140" i="14" s="1"/>
  <c r="Q259" i="14"/>
  <c r="W259" i="14" s="1"/>
  <c r="BB259" i="14" s="1"/>
  <c r="K278" i="14"/>
  <c r="Q278" i="14" s="1"/>
  <c r="W278" i="14" s="1"/>
  <c r="BB278" i="14" s="1"/>
  <c r="N278" i="14"/>
  <c r="T278" i="14" s="1"/>
  <c r="Z278" i="14" s="1"/>
  <c r="AF278" i="14" s="1"/>
  <c r="AM278" i="14" s="1"/>
  <c r="AS278" i="14" s="1"/>
  <c r="T274" i="14"/>
  <c r="Z274" i="14" s="1"/>
  <c r="AF274" i="14" s="1"/>
  <c r="AM274" i="14" s="1"/>
  <c r="AS274" i="14" s="1"/>
  <c r="N275" i="14"/>
  <c r="T275" i="14" s="1"/>
  <c r="Z275" i="14" s="1"/>
  <c r="AF275" i="14" s="1"/>
  <c r="AM275" i="14" s="1"/>
  <c r="AS275" i="14" s="1"/>
  <c r="L95" i="14"/>
  <c r="R95" i="14" s="1"/>
  <c r="X95" i="14" s="1"/>
  <c r="AD95" i="14" s="1"/>
  <c r="AK95" i="14" s="1"/>
  <c r="AQ95" i="14" s="1"/>
  <c r="AW95" i="14" s="1"/>
  <c r="L96" i="14"/>
  <c r="R96" i="14" s="1"/>
  <c r="X96" i="14" s="1"/>
  <c r="AD96" i="14" s="1"/>
  <c r="L97" i="14"/>
  <c r="R97" i="14" s="1"/>
  <c r="X97" i="14" s="1"/>
  <c r="AD97" i="14" s="1"/>
  <c r="AK97" i="14" s="1"/>
  <c r="AQ97" i="14" s="1"/>
  <c r="AW97" i="14" s="1"/>
  <c r="L98" i="14"/>
  <c r="R98" i="14" s="1"/>
  <c r="X98" i="14" s="1"/>
  <c r="AD98" i="14" s="1"/>
  <c r="AK98" i="14" s="1"/>
  <c r="AQ98" i="14" s="1"/>
  <c r="O278" i="14"/>
  <c r="U278" i="14" s="1"/>
  <c r="AA278" i="14" s="1"/>
  <c r="AG278" i="14" s="1"/>
  <c r="AN278" i="14" s="1"/>
  <c r="AT278" i="14" s="1"/>
  <c r="O277" i="14"/>
  <c r="U277" i="14" s="1"/>
  <c r="AA277" i="14" s="1"/>
  <c r="AG277" i="14" s="1"/>
  <c r="AN277" i="14" s="1"/>
  <c r="AT277" i="14" s="1"/>
  <c r="U274" i="14"/>
  <c r="AA274" i="14" s="1"/>
  <c r="AG274" i="14" s="1"/>
  <c r="AN274" i="14" s="1"/>
  <c r="AT274" i="14" s="1"/>
  <c r="L23" i="14"/>
  <c r="R23" i="14" s="1"/>
  <c r="X23" i="14" s="1"/>
  <c r="L22" i="14"/>
  <c r="R22" i="14" s="1"/>
  <c r="X22" i="14" s="1"/>
  <c r="L21" i="14"/>
  <c r="R21" i="14" s="1"/>
  <c r="X21" i="14" s="1"/>
  <c r="L20" i="14"/>
  <c r="R20" i="14" s="1"/>
  <c r="X20" i="14" s="1"/>
  <c r="AD20" i="14" s="1"/>
  <c r="AK20" i="14" s="1"/>
  <c r="AQ20" i="14" s="1"/>
  <c r="AW20" i="14" s="1"/>
  <c r="R19" i="14"/>
  <c r="X19" i="14" s="1"/>
  <c r="O275" i="14"/>
  <c r="U275" i="14" s="1"/>
  <c r="AA275" i="14" s="1"/>
  <c r="AG275" i="14" s="1"/>
  <c r="AN275" i="14" s="1"/>
  <c r="AT275" i="14" s="1"/>
  <c r="K22" i="14"/>
  <c r="Q22" i="14" s="1"/>
  <c r="W22" i="14" s="1"/>
  <c r="K21" i="14"/>
  <c r="Q21" i="14" s="1"/>
  <c r="W21" i="14" s="1"/>
  <c r="K20" i="14"/>
  <c r="Q20" i="14" s="1"/>
  <c r="W20" i="14" s="1"/>
  <c r="Q19" i="14"/>
  <c r="W19" i="14" s="1"/>
  <c r="K23" i="14"/>
  <c r="Q23" i="14" s="1"/>
  <c r="W23" i="14" s="1"/>
  <c r="N22" i="14"/>
  <c r="T22" i="14" s="1"/>
  <c r="Z22" i="14" s="1"/>
  <c r="N20" i="14"/>
  <c r="T20" i="14" s="1"/>
  <c r="Z20" i="14" s="1"/>
  <c r="T19" i="14"/>
  <c r="Z19" i="14" s="1"/>
  <c r="N23" i="14"/>
  <c r="T23" i="14" s="1"/>
  <c r="Z23" i="14" s="1"/>
  <c r="N21" i="14"/>
  <c r="T21" i="14" s="1"/>
  <c r="Z21" i="14" s="1"/>
  <c r="AF21" i="14" s="1"/>
  <c r="AM21" i="14" s="1"/>
  <c r="AS21" i="14" s="1"/>
  <c r="AY21" i="14" s="1"/>
  <c r="O20" i="14"/>
  <c r="U20" i="14" s="1"/>
  <c r="AA20" i="14" s="1"/>
  <c r="O22" i="14"/>
  <c r="U22" i="14" s="1"/>
  <c r="AA22" i="14" s="1"/>
  <c r="U19" i="14"/>
  <c r="AA19" i="14" s="1"/>
  <c r="O23" i="14"/>
  <c r="U23" i="14" s="1"/>
  <c r="AA23" i="14" s="1"/>
  <c r="O21" i="14"/>
  <c r="U21" i="14" s="1"/>
  <c r="AA21" i="14" s="1"/>
  <c r="M22" i="14"/>
  <c r="S22" i="14" s="1"/>
  <c r="Y22" i="14" s="1"/>
  <c r="AE22" i="14" s="1"/>
  <c r="AL22" i="14" s="1"/>
  <c r="AR22" i="14" s="1"/>
  <c r="AX22" i="14" s="1"/>
  <c r="M21" i="14"/>
  <c r="M20" i="14"/>
  <c r="S20" i="14" s="1"/>
  <c r="Y20" i="14" s="1"/>
  <c r="S19" i="14"/>
  <c r="Y19" i="14" s="1"/>
  <c r="M23" i="14"/>
  <c r="S23" i="14" s="1"/>
  <c r="Y23" i="14" s="1"/>
  <c r="P22" i="14"/>
  <c r="V22" i="14" s="1"/>
  <c r="AB22" i="14" s="1"/>
  <c r="P20" i="14"/>
  <c r="V20" i="14" s="1"/>
  <c r="AB20" i="14" s="1"/>
  <c r="P21" i="14"/>
  <c r="V21" i="14" s="1"/>
  <c r="AB21" i="14" s="1"/>
  <c r="V19" i="14"/>
  <c r="AB19" i="14" s="1"/>
  <c r="P23" i="14"/>
  <c r="V23" i="14" s="1"/>
  <c r="AB23" i="14" s="1"/>
  <c r="BB218" i="14"/>
  <c r="AC218" i="14"/>
  <c r="AJ218" i="14"/>
  <c r="AP218" i="14" s="1"/>
  <c r="AV218" i="14" s="1"/>
  <c r="AJ217" i="14"/>
  <c r="AP217" i="14" s="1"/>
  <c r="AV217" i="14" s="1"/>
  <c r="AC217" i="14"/>
  <c r="BB217" i="14"/>
  <c r="AG49" i="14"/>
  <c r="AN49" i="14" s="1"/>
  <c r="AT49" i="14" s="1"/>
  <c r="BG218" i="14"/>
  <c r="AO218" i="14"/>
  <c r="AU218" i="14" s="1"/>
  <c r="BA218" i="14" s="1"/>
  <c r="AH218" i="14"/>
  <c r="AF94" i="14"/>
  <c r="AM94" i="14" s="1"/>
  <c r="AS94" i="14" s="1"/>
  <c r="AY94" i="14" s="1"/>
  <c r="AF140" i="14"/>
  <c r="AM140" i="14" s="1"/>
  <c r="AS140" i="14" s="1"/>
  <c r="T290" i="14"/>
  <c r="Z290" i="14" s="1"/>
  <c r="N294" i="14"/>
  <c r="T294" i="14" s="1"/>
  <c r="Z294" i="14" s="1"/>
  <c r="N293" i="14"/>
  <c r="T293" i="14" s="1"/>
  <c r="Z293" i="14" s="1"/>
  <c r="N292" i="14"/>
  <c r="T292" i="14" s="1"/>
  <c r="Z292" i="14" s="1"/>
  <c r="N291" i="14"/>
  <c r="T291" i="14" s="1"/>
  <c r="Z291" i="14" s="1"/>
  <c r="N188" i="14"/>
  <c r="T188" i="14" s="1"/>
  <c r="Z188" i="14" s="1"/>
  <c r="N187" i="14"/>
  <c r="T187" i="14" s="1"/>
  <c r="Z187" i="14" s="1"/>
  <c r="T184" i="14"/>
  <c r="Z184" i="14" s="1"/>
  <c r="N186" i="14"/>
  <c r="T186" i="14" s="1"/>
  <c r="Z186" i="14" s="1"/>
  <c r="N185" i="14"/>
  <c r="T185" i="14" s="1"/>
  <c r="Z185" i="14" s="1"/>
  <c r="U370" i="14"/>
  <c r="AA370" i="14" s="1"/>
  <c r="O374" i="14"/>
  <c r="U374" i="14" s="1"/>
  <c r="AA374" i="14" s="1"/>
  <c r="O373" i="14"/>
  <c r="U373" i="14" s="1"/>
  <c r="AA373" i="14" s="1"/>
  <c r="O372" i="14"/>
  <c r="U372" i="14" s="1"/>
  <c r="AA372" i="14" s="1"/>
  <c r="O371" i="14"/>
  <c r="U371" i="14" s="1"/>
  <c r="AA371" i="14" s="1"/>
  <c r="M158" i="14"/>
  <c r="S158" i="14" s="1"/>
  <c r="Y158" i="14" s="1"/>
  <c r="M157" i="14"/>
  <c r="S157" i="14" s="1"/>
  <c r="Y157" i="14" s="1"/>
  <c r="M156" i="14"/>
  <c r="M155" i="14"/>
  <c r="S155" i="14" s="1"/>
  <c r="Y155" i="14" s="1"/>
  <c r="S154" i="14"/>
  <c r="Y154" i="14" s="1"/>
  <c r="T229" i="14"/>
  <c r="Z229" i="14" s="1"/>
  <c r="N233" i="14"/>
  <c r="T233" i="14" s="1"/>
  <c r="Z233" i="14" s="1"/>
  <c r="N232" i="14"/>
  <c r="T232" i="14" s="1"/>
  <c r="Z232" i="14" s="1"/>
  <c r="N231" i="14"/>
  <c r="T231" i="14" s="1"/>
  <c r="Z231" i="14" s="1"/>
  <c r="N230" i="14"/>
  <c r="T230" i="14" s="1"/>
  <c r="Z230" i="14" s="1"/>
  <c r="N406" i="14"/>
  <c r="T406" i="14" s="1"/>
  <c r="Z406" i="14" s="1"/>
  <c r="N405" i="14"/>
  <c r="T405" i="14" s="1"/>
  <c r="Z405" i="14" s="1"/>
  <c r="N404" i="14"/>
  <c r="T404" i="14" s="1"/>
  <c r="Z404" i="14" s="1"/>
  <c r="N403" i="14"/>
  <c r="T403" i="14" s="1"/>
  <c r="Z403" i="14" s="1"/>
  <c r="T402" i="14"/>
  <c r="Z402" i="14" s="1"/>
  <c r="BG94" i="14"/>
  <c r="AH94" i="14"/>
  <c r="AO94" i="14"/>
  <c r="AU94" i="14" s="1"/>
  <c r="BA94" i="14" s="1"/>
  <c r="AE50" i="14"/>
  <c r="AL50" i="14" s="1"/>
  <c r="AR50" i="14" s="1"/>
  <c r="P37" i="14"/>
  <c r="V37" i="14" s="1"/>
  <c r="AB37" i="14" s="1"/>
  <c r="P35" i="14"/>
  <c r="V35" i="14" s="1"/>
  <c r="AB35" i="14" s="1"/>
  <c r="P36" i="14"/>
  <c r="V36" i="14" s="1"/>
  <c r="AB36" i="14" s="1"/>
  <c r="V34" i="14"/>
  <c r="AB34" i="14" s="1"/>
  <c r="P38" i="14"/>
  <c r="V38" i="14" s="1"/>
  <c r="AB38" i="14" s="1"/>
  <c r="AG245" i="14"/>
  <c r="AN245" i="14" s="1"/>
  <c r="AT245" i="14" s="1"/>
  <c r="BB248" i="14"/>
  <c r="AJ248" i="14"/>
  <c r="AP248" i="14" s="1"/>
  <c r="AV248" i="14" s="1"/>
  <c r="AC248" i="14"/>
  <c r="N341" i="14"/>
  <c r="T341" i="14" s="1"/>
  <c r="Z341" i="14" s="1"/>
  <c r="N340" i="14"/>
  <c r="T340" i="14" s="1"/>
  <c r="Z340" i="14" s="1"/>
  <c r="N339" i="14"/>
  <c r="T339" i="14" s="1"/>
  <c r="Z339" i="14" s="1"/>
  <c r="T338" i="14"/>
  <c r="Z338" i="14" s="1"/>
  <c r="N342" i="14"/>
  <c r="T342" i="14" s="1"/>
  <c r="Z342" i="14" s="1"/>
  <c r="L357" i="14"/>
  <c r="R357" i="14" s="1"/>
  <c r="X357" i="14" s="1"/>
  <c r="L356" i="14"/>
  <c r="R356" i="14" s="1"/>
  <c r="X356" i="14" s="1"/>
  <c r="L355" i="14"/>
  <c r="R355" i="14" s="1"/>
  <c r="X355" i="14" s="1"/>
  <c r="R354" i="14"/>
  <c r="X354" i="14" s="1"/>
  <c r="L358" i="14"/>
  <c r="R358" i="14" s="1"/>
  <c r="X358" i="14" s="1"/>
  <c r="U354" i="14"/>
  <c r="AA354" i="14" s="1"/>
  <c r="O358" i="14"/>
  <c r="U358" i="14" s="1"/>
  <c r="AA358" i="14" s="1"/>
  <c r="O357" i="14"/>
  <c r="U357" i="14" s="1"/>
  <c r="AA357" i="14" s="1"/>
  <c r="O356" i="14"/>
  <c r="U356" i="14" s="1"/>
  <c r="AA356" i="14" s="1"/>
  <c r="O355" i="14"/>
  <c r="U355" i="14" s="1"/>
  <c r="AA355" i="14" s="1"/>
  <c r="BG247" i="14"/>
  <c r="AH247" i="14"/>
  <c r="AO247" i="14"/>
  <c r="AU247" i="14" s="1"/>
  <c r="BA247" i="14" s="1"/>
  <c r="U199" i="14"/>
  <c r="AA199" i="14" s="1"/>
  <c r="O203" i="14"/>
  <c r="U203" i="14" s="1"/>
  <c r="AA203" i="14" s="1"/>
  <c r="O202" i="14"/>
  <c r="U202" i="14" s="1"/>
  <c r="AA202" i="14" s="1"/>
  <c r="O201" i="14"/>
  <c r="U201" i="14" s="1"/>
  <c r="AA201" i="14" s="1"/>
  <c r="O200" i="14"/>
  <c r="U200" i="14" s="1"/>
  <c r="AA200" i="14" s="1"/>
  <c r="S199" i="14"/>
  <c r="Y199" i="14" s="1"/>
  <c r="M203" i="14"/>
  <c r="S203" i="14" s="1"/>
  <c r="Y203" i="14" s="1"/>
  <c r="M202" i="14"/>
  <c r="S202" i="14" s="1"/>
  <c r="Y202" i="14" s="1"/>
  <c r="M200" i="14"/>
  <c r="S200" i="14" s="1"/>
  <c r="Y200" i="14" s="1"/>
  <c r="M201" i="14"/>
  <c r="AH274" i="14"/>
  <c r="AO274" i="14" s="1"/>
  <c r="AU274" i="14" s="1"/>
  <c r="BA274" i="14" s="1"/>
  <c r="AF49" i="14"/>
  <c r="AM49" i="14" s="1"/>
  <c r="AS49" i="14" s="1"/>
  <c r="AY49" i="14" s="1"/>
  <c r="M6" i="14"/>
  <c r="M5" i="14"/>
  <c r="S5" i="14" s="1"/>
  <c r="Y5" i="14" s="1"/>
  <c r="S4" i="14"/>
  <c r="Y4" i="14" s="1"/>
  <c r="M8" i="14"/>
  <c r="S8" i="14" s="1"/>
  <c r="Y8" i="14" s="1"/>
  <c r="M7" i="14"/>
  <c r="S7" i="14" s="1"/>
  <c r="Y7" i="14" s="1"/>
  <c r="AF248" i="14"/>
  <c r="AM248" i="14" s="1"/>
  <c r="AS248" i="14" s="1"/>
  <c r="AY248" i="14" s="1"/>
  <c r="K68" i="14"/>
  <c r="Q68" i="14" s="1"/>
  <c r="W68" i="14" s="1"/>
  <c r="K67" i="14"/>
  <c r="Q67" i="14" s="1"/>
  <c r="W67" i="14" s="1"/>
  <c r="K66" i="14"/>
  <c r="Q66" i="14" s="1"/>
  <c r="W66" i="14" s="1"/>
  <c r="K65" i="14"/>
  <c r="Q65" i="14" s="1"/>
  <c r="W65" i="14" s="1"/>
  <c r="Q64" i="14"/>
  <c r="W64" i="14" s="1"/>
  <c r="M307" i="14"/>
  <c r="S307" i="14" s="1"/>
  <c r="Y307" i="14" s="1"/>
  <c r="S306" i="14"/>
  <c r="Y306" i="14" s="1"/>
  <c r="M310" i="14"/>
  <c r="S310" i="14" s="1"/>
  <c r="Y310" i="14" s="1"/>
  <c r="M309" i="14"/>
  <c r="S309" i="14" s="1"/>
  <c r="Y309" i="14" s="1"/>
  <c r="M308" i="14"/>
  <c r="R169" i="14"/>
  <c r="X169" i="14" s="1"/>
  <c r="L173" i="14"/>
  <c r="R173" i="14" s="1"/>
  <c r="X173" i="14" s="1"/>
  <c r="L172" i="14"/>
  <c r="R172" i="14" s="1"/>
  <c r="X172" i="14" s="1"/>
  <c r="L171" i="14"/>
  <c r="R171" i="14" s="1"/>
  <c r="X171" i="14" s="1"/>
  <c r="L170" i="14"/>
  <c r="R170" i="14" s="1"/>
  <c r="X170" i="14" s="1"/>
  <c r="AC97" i="14"/>
  <c r="AJ97" i="14"/>
  <c r="AP97" i="14" s="1"/>
  <c r="AV97" i="14" s="1"/>
  <c r="BB97" i="14"/>
  <c r="AE247" i="14"/>
  <c r="AL247" i="14" s="1"/>
  <c r="AR247" i="14" s="1"/>
  <c r="BF98" i="14"/>
  <c r="AN98" i="14"/>
  <c r="AT98" i="14" s="1"/>
  <c r="AZ98" i="14" s="1"/>
  <c r="AG98" i="14"/>
  <c r="AC141" i="14"/>
  <c r="AJ141" i="14"/>
  <c r="AP141" i="14" s="1"/>
  <c r="AV141" i="14" s="1"/>
  <c r="BB141" i="14"/>
  <c r="AH262" i="14"/>
  <c r="AO262" i="14" s="1"/>
  <c r="AU262" i="14" s="1"/>
  <c r="BA262" i="14" s="1"/>
  <c r="T79" i="14"/>
  <c r="Z79" i="14" s="1"/>
  <c r="N83" i="14"/>
  <c r="T83" i="14" s="1"/>
  <c r="Z83" i="14" s="1"/>
  <c r="N82" i="14"/>
  <c r="T82" i="14" s="1"/>
  <c r="Z82" i="14" s="1"/>
  <c r="N81" i="14"/>
  <c r="T81" i="14" s="1"/>
  <c r="Z81" i="14" s="1"/>
  <c r="N80" i="14"/>
  <c r="T80" i="14" s="1"/>
  <c r="Z80" i="14" s="1"/>
  <c r="M128" i="14"/>
  <c r="S128" i="14" s="1"/>
  <c r="Y128" i="14" s="1"/>
  <c r="M127" i="14"/>
  <c r="S127" i="14" s="1"/>
  <c r="Y127" i="14" s="1"/>
  <c r="M125" i="14"/>
  <c r="S125" i="14" s="1"/>
  <c r="Y125" i="14" s="1"/>
  <c r="M126" i="14"/>
  <c r="S124" i="14"/>
  <c r="Y124" i="14" s="1"/>
  <c r="AG50" i="14"/>
  <c r="AN50" i="14" s="1"/>
  <c r="AT50" i="14" s="1"/>
  <c r="BG248" i="14"/>
  <c r="AH248" i="14"/>
  <c r="AO248" i="14"/>
  <c r="AU248" i="14" s="1"/>
  <c r="BA248" i="14" s="1"/>
  <c r="AF244" i="14"/>
  <c r="AM244" i="14" s="1"/>
  <c r="AS244" i="14" s="1"/>
  <c r="BB98" i="14"/>
  <c r="AJ98" i="14"/>
  <c r="AP98" i="14" s="1"/>
  <c r="AV98" i="14" s="1"/>
  <c r="AC98" i="14"/>
  <c r="AE244" i="14"/>
  <c r="AL244" i="14" s="1"/>
  <c r="AR244" i="14" s="1"/>
  <c r="N128" i="14"/>
  <c r="T128" i="14" s="1"/>
  <c r="Z128" i="14" s="1"/>
  <c r="N127" i="14"/>
  <c r="T127" i="14" s="1"/>
  <c r="Z127" i="14" s="1"/>
  <c r="N126" i="14"/>
  <c r="T126" i="14" s="1"/>
  <c r="Z126" i="14" s="1"/>
  <c r="N125" i="14"/>
  <c r="T125" i="14" s="1"/>
  <c r="Z125" i="14" s="1"/>
  <c r="T124" i="14"/>
  <c r="Z124" i="14" s="1"/>
  <c r="AD248" i="14"/>
  <c r="AK248" i="14" s="1"/>
  <c r="AQ248" i="14" s="1"/>
  <c r="AW248" i="14" s="1"/>
  <c r="AF96" i="14"/>
  <c r="AM96" i="14" s="1"/>
  <c r="AS96" i="14" s="1"/>
  <c r="AY96" i="14" s="1"/>
  <c r="P294" i="14"/>
  <c r="V294" i="14" s="1"/>
  <c r="AB294" i="14" s="1"/>
  <c r="P293" i="14"/>
  <c r="V293" i="14" s="1"/>
  <c r="AB293" i="14" s="1"/>
  <c r="P292" i="14"/>
  <c r="V292" i="14" s="1"/>
  <c r="AB292" i="14" s="1"/>
  <c r="P291" i="14"/>
  <c r="V291" i="14" s="1"/>
  <c r="AB291" i="14" s="1"/>
  <c r="V290" i="14"/>
  <c r="AB290" i="14" s="1"/>
  <c r="K188" i="14"/>
  <c r="Q188" i="14" s="1"/>
  <c r="W188" i="14" s="1"/>
  <c r="K187" i="14"/>
  <c r="Q187" i="14" s="1"/>
  <c r="W187" i="14" s="1"/>
  <c r="K186" i="14"/>
  <c r="Q186" i="14" s="1"/>
  <c r="W186" i="14" s="1"/>
  <c r="K185" i="14"/>
  <c r="Q185" i="14" s="1"/>
  <c r="W185" i="14" s="1"/>
  <c r="Q184" i="14"/>
  <c r="W184" i="14" s="1"/>
  <c r="O156" i="14"/>
  <c r="U156" i="14" s="1"/>
  <c r="AA156" i="14" s="1"/>
  <c r="O157" i="14"/>
  <c r="U157" i="14" s="1"/>
  <c r="AA157" i="14" s="1"/>
  <c r="O155" i="14"/>
  <c r="U155" i="14" s="1"/>
  <c r="AA155" i="14" s="1"/>
  <c r="U154" i="14"/>
  <c r="AA154" i="14" s="1"/>
  <c r="O158" i="14"/>
  <c r="U158" i="14" s="1"/>
  <c r="AA158" i="14" s="1"/>
  <c r="P233" i="14"/>
  <c r="V233" i="14" s="1"/>
  <c r="AB233" i="14" s="1"/>
  <c r="P232" i="14"/>
  <c r="V232" i="14" s="1"/>
  <c r="AB232" i="14" s="1"/>
  <c r="P231" i="14"/>
  <c r="V231" i="14" s="1"/>
  <c r="AB231" i="14" s="1"/>
  <c r="P230" i="14"/>
  <c r="V230" i="14" s="1"/>
  <c r="AB230" i="14" s="1"/>
  <c r="V229" i="14"/>
  <c r="AB229" i="14" s="1"/>
  <c r="O406" i="14"/>
  <c r="U406" i="14" s="1"/>
  <c r="AA406" i="14" s="1"/>
  <c r="O405" i="14"/>
  <c r="U405" i="14" s="1"/>
  <c r="AA405" i="14" s="1"/>
  <c r="O404" i="14"/>
  <c r="U404" i="14" s="1"/>
  <c r="AA404" i="14" s="1"/>
  <c r="O403" i="14"/>
  <c r="U403" i="14" s="1"/>
  <c r="AA403" i="14" s="1"/>
  <c r="U402" i="14"/>
  <c r="AA402" i="14" s="1"/>
  <c r="BG97" i="14"/>
  <c r="AO97" i="14"/>
  <c r="AU97" i="14" s="1"/>
  <c r="BA97" i="14" s="1"/>
  <c r="AH97" i="14"/>
  <c r="K111" i="14"/>
  <c r="Q111" i="14" s="1"/>
  <c r="W111" i="14" s="1"/>
  <c r="K110" i="14"/>
  <c r="Q110" i="14" s="1"/>
  <c r="W110" i="14" s="1"/>
  <c r="Q109" i="14"/>
  <c r="W109" i="14" s="1"/>
  <c r="K113" i="14"/>
  <c r="Q113" i="14" s="1"/>
  <c r="W113" i="14" s="1"/>
  <c r="K112" i="14"/>
  <c r="Q112" i="14" s="1"/>
  <c r="W112" i="14" s="1"/>
  <c r="AE52" i="14"/>
  <c r="AL52" i="14" s="1"/>
  <c r="AR52" i="14" s="1"/>
  <c r="AX52" i="14" s="1"/>
  <c r="K37" i="14"/>
  <c r="Q37" i="14" s="1"/>
  <c r="W37" i="14" s="1"/>
  <c r="K36" i="14"/>
  <c r="Q36" i="14" s="1"/>
  <c r="W36" i="14" s="1"/>
  <c r="K35" i="14"/>
  <c r="Q35" i="14" s="1"/>
  <c r="W35" i="14" s="1"/>
  <c r="Q34" i="14"/>
  <c r="W34" i="14" s="1"/>
  <c r="K38" i="14"/>
  <c r="Q38" i="14" s="1"/>
  <c r="W38" i="14" s="1"/>
  <c r="AG248" i="14"/>
  <c r="AN248" i="14" s="1"/>
  <c r="AT248" i="14" s="1"/>
  <c r="AZ248" i="14" s="1"/>
  <c r="AE95" i="14"/>
  <c r="AL95" i="14" s="1"/>
  <c r="AR95" i="14" s="1"/>
  <c r="Q338" i="14"/>
  <c r="W338" i="14" s="1"/>
  <c r="K342" i="14"/>
  <c r="Q342" i="14" s="1"/>
  <c r="W342" i="14" s="1"/>
  <c r="K341" i="14"/>
  <c r="Q341" i="14" s="1"/>
  <c r="W341" i="14" s="1"/>
  <c r="K340" i="14"/>
  <c r="Q340" i="14" s="1"/>
  <c r="W340" i="14" s="1"/>
  <c r="K339" i="14"/>
  <c r="Q339" i="14" s="1"/>
  <c r="W339" i="14" s="1"/>
  <c r="O340" i="14"/>
  <c r="U340" i="14" s="1"/>
  <c r="AA340" i="14" s="1"/>
  <c r="O339" i="14"/>
  <c r="U339" i="14" s="1"/>
  <c r="AA339" i="14" s="1"/>
  <c r="U338" i="14"/>
  <c r="AA338" i="14" s="1"/>
  <c r="O341" i="14"/>
  <c r="U341" i="14" s="1"/>
  <c r="AA341" i="14" s="1"/>
  <c r="O342" i="14"/>
  <c r="U342" i="14" s="1"/>
  <c r="AA342" i="14" s="1"/>
  <c r="AH244" i="14"/>
  <c r="AO244" i="14" s="1"/>
  <c r="AU244" i="14" s="1"/>
  <c r="AD53" i="14"/>
  <c r="AK53" i="14" s="1"/>
  <c r="AQ53" i="14" s="1"/>
  <c r="AW53" i="14" s="1"/>
  <c r="N5" i="14"/>
  <c r="T5" i="14" s="1"/>
  <c r="Z5" i="14" s="1"/>
  <c r="T4" i="14"/>
  <c r="Z4" i="14" s="1"/>
  <c r="N8" i="14"/>
  <c r="T8" i="14" s="1"/>
  <c r="Z8" i="14" s="1"/>
  <c r="N7" i="14"/>
  <c r="T7" i="14" s="1"/>
  <c r="Z7" i="14" s="1"/>
  <c r="N6" i="14"/>
  <c r="T6" i="14" s="1"/>
  <c r="Z6" i="14" s="1"/>
  <c r="AF245" i="14"/>
  <c r="AM245" i="14" s="1"/>
  <c r="AS245" i="14" s="1"/>
  <c r="L68" i="14"/>
  <c r="R68" i="14" s="1"/>
  <c r="X68" i="14" s="1"/>
  <c r="L67" i="14"/>
  <c r="R67" i="14" s="1"/>
  <c r="X67" i="14" s="1"/>
  <c r="L66" i="14"/>
  <c r="R66" i="14" s="1"/>
  <c r="X66" i="14" s="1"/>
  <c r="L65" i="14"/>
  <c r="R65" i="14" s="1"/>
  <c r="X65" i="14" s="1"/>
  <c r="R64" i="14"/>
  <c r="X64" i="14" s="1"/>
  <c r="U306" i="14"/>
  <c r="AA306" i="14" s="1"/>
  <c r="O310" i="14"/>
  <c r="U310" i="14" s="1"/>
  <c r="AA310" i="14" s="1"/>
  <c r="O309" i="14"/>
  <c r="U309" i="14" s="1"/>
  <c r="AA309" i="14" s="1"/>
  <c r="O308" i="14"/>
  <c r="U308" i="14" s="1"/>
  <c r="AA308" i="14" s="1"/>
  <c r="O307" i="14"/>
  <c r="U307" i="14" s="1"/>
  <c r="AA307" i="14" s="1"/>
  <c r="T306" i="14"/>
  <c r="Z306" i="14" s="1"/>
  <c r="N310" i="14"/>
  <c r="T310" i="14" s="1"/>
  <c r="Z310" i="14" s="1"/>
  <c r="N309" i="14"/>
  <c r="T309" i="14" s="1"/>
  <c r="Z309" i="14" s="1"/>
  <c r="N308" i="14"/>
  <c r="T308" i="14" s="1"/>
  <c r="Z308" i="14" s="1"/>
  <c r="N307" i="14"/>
  <c r="T307" i="14" s="1"/>
  <c r="Z307" i="14" s="1"/>
  <c r="O173" i="14"/>
  <c r="U173" i="14" s="1"/>
  <c r="AA173" i="14" s="1"/>
  <c r="O172" i="14"/>
  <c r="U172" i="14" s="1"/>
  <c r="AA172" i="14" s="1"/>
  <c r="O171" i="14"/>
  <c r="U171" i="14" s="1"/>
  <c r="AA171" i="14" s="1"/>
  <c r="O170" i="14"/>
  <c r="U170" i="14" s="1"/>
  <c r="AA170" i="14" s="1"/>
  <c r="U169" i="14"/>
  <c r="AA169" i="14" s="1"/>
  <c r="AG261" i="14"/>
  <c r="AN261" i="14" s="1"/>
  <c r="AT261" i="14" s="1"/>
  <c r="AZ261" i="14" s="1"/>
  <c r="AJ49" i="14"/>
  <c r="AP49" i="14" s="1"/>
  <c r="AV49" i="14" s="1"/>
  <c r="AC49" i="14"/>
  <c r="BB49" i="14"/>
  <c r="AE245" i="14"/>
  <c r="AL245" i="14" s="1"/>
  <c r="AR245" i="14" s="1"/>
  <c r="AX245" i="14" s="1"/>
  <c r="O83" i="14"/>
  <c r="U83" i="14" s="1"/>
  <c r="AA83" i="14" s="1"/>
  <c r="O82" i="14"/>
  <c r="U82" i="14" s="1"/>
  <c r="AA82" i="14" s="1"/>
  <c r="O81" i="14"/>
  <c r="U81" i="14" s="1"/>
  <c r="AA81" i="14" s="1"/>
  <c r="O80" i="14"/>
  <c r="U80" i="14" s="1"/>
  <c r="AA80" i="14" s="1"/>
  <c r="U79" i="14"/>
  <c r="AA79" i="14" s="1"/>
  <c r="O128" i="14"/>
  <c r="U128" i="14" s="1"/>
  <c r="AA128" i="14" s="1"/>
  <c r="O127" i="14"/>
  <c r="U127" i="14" s="1"/>
  <c r="AA127" i="14" s="1"/>
  <c r="O126" i="14"/>
  <c r="U126" i="14" s="1"/>
  <c r="AA126" i="14" s="1"/>
  <c r="U124" i="14"/>
  <c r="AA124" i="14" s="1"/>
  <c r="O125" i="14"/>
  <c r="U125" i="14" s="1"/>
  <c r="AA125" i="14" s="1"/>
  <c r="AG247" i="14"/>
  <c r="AN247" i="14" s="1"/>
  <c r="AT247" i="14" s="1"/>
  <c r="BB53" i="14"/>
  <c r="AC53" i="14"/>
  <c r="AJ53" i="14"/>
  <c r="AP53" i="14" s="1"/>
  <c r="AV53" i="14" s="1"/>
  <c r="BG263" i="14"/>
  <c r="AH263" i="14"/>
  <c r="AO263" i="14"/>
  <c r="AU263" i="14" s="1"/>
  <c r="BA263" i="14" s="1"/>
  <c r="AG217" i="14"/>
  <c r="AN217" i="14" s="1"/>
  <c r="AT217" i="14" s="1"/>
  <c r="AG51" i="14"/>
  <c r="AN51" i="14" s="1"/>
  <c r="AT51" i="14" s="1"/>
  <c r="AG52" i="14"/>
  <c r="AN52" i="14"/>
  <c r="AT52" i="14" s="1"/>
  <c r="AZ52" i="14" s="1"/>
  <c r="BF52" i="14"/>
  <c r="BC244" i="14"/>
  <c r="AD244" i="14"/>
  <c r="AK244" i="14"/>
  <c r="AQ244" i="14" s="1"/>
  <c r="AW244" i="14" s="1"/>
  <c r="AM98" i="14"/>
  <c r="AS98" i="14" s="1"/>
  <c r="AY98" i="14" s="1"/>
  <c r="AF98" i="14"/>
  <c r="BE98" i="14"/>
  <c r="K292" i="14"/>
  <c r="Q292" i="14" s="1"/>
  <c r="W292" i="14" s="1"/>
  <c r="K291" i="14"/>
  <c r="Q291" i="14" s="1"/>
  <c r="W291" i="14" s="1"/>
  <c r="Q290" i="14"/>
  <c r="W290" i="14" s="1"/>
  <c r="K293" i="14"/>
  <c r="Q293" i="14" s="1"/>
  <c r="W293" i="14" s="1"/>
  <c r="K294" i="14"/>
  <c r="Q294" i="14" s="1"/>
  <c r="W294" i="14" s="1"/>
  <c r="K231" i="14"/>
  <c r="Q231" i="14" s="1"/>
  <c r="W231" i="14" s="1"/>
  <c r="K230" i="14"/>
  <c r="Q230" i="14" s="1"/>
  <c r="W230" i="14" s="1"/>
  <c r="Q229" i="14"/>
  <c r="W229" i="14" s="1"/>
  <c r="K232" i="14"/>
  <c r="Q232" i="14" s="1"/>
  <c r="W232" i="14" s="1"/>
  <c r="K233" i="14"/>
  <c r="Q233" i="14" s="1"/>
  <c r="W233" i="14" s="1"/>
  <c r="P405" i="14"/>
  <c r="V405" i="14" s="1"/>
  <c r="AB405" i="14" s="1"/>
  <c r="P404" i="14"/>
  <c r="V404" i="14" s="1"/>
  <c r="AB404" i="14" s="1"/>
  <c r="P403" i="14"/>
  <c r="V403" i="14" s="1"/>
  <c r="AB403" i="14" s="1"/>
  <c r="V402" i="14"/>
  <c r="AB402" i="14" s="1"/>
  <c r="P406" i="14"/>
  <c r="V406" i="14" s="1"/>
  <c r="AB406" i="14" s="1"/>
  <c r="AE53" i="14"/>
  <c r="AL53" i="14" s="1"/>
  <c r="AR53" i="14" s="1"/>
  <c r="AX53" i="14" s="1"/>
  <c r="AG244" i="14"/>
  <c r="AN244" i="14" s="1"/>
  <c r="AT244" i="14" s="1"/>
  <c r="BB106" i="14"/>
  <c r="S96" i="14"/>
  <c r="Y96" i="14" s="1"/>
  <c r="O324" i="14"/>
  <c r="U324" i="14" s="1"/>
  <c r="AA324" i="14" s="1"/>
  <c r="O323" i="14"/>
  <c r="U323" i="14" s="1"/>
  <c r="AA323" i="14" s="1"/>
  <c r="U322" i="14"/>
  <c r="AA322" i="14" s="1"/>
  <c r="O325" i="14"/>
  <c r="U325" i="14" s="1"/>
  <c r="AA325" i="14" s="1"/>
  <c r="O326" i="14"/>
  <c r="U326" i="14" s="1"/>
  <c r="AA326" i="14" s="1"/>
  <c r="M387" i="14"/>
  <c r="S387" i="14" s="1"/>
  <c r="Y387" i="14" s="1"/>
  <c r="S386" i="14"/>
  <c r="Y386" i="14" s="1"/>
  <c r="M390" i="14"/>
  <c r="S390" i="14" s="1"/>
  <c r="Y390" i="14" s="1"/>
  <c r="M388" i="14"/>
  <c r="M389" i="14"/>
  <c r="S389" i="14" s="1"/>
  <c r="Y389" i="14" s="1"/>
  <c r="P339" i="14"/>
  <c r="V339" i="14" s="1"/>
  <c r="AB339" i="14" s="1"/>
  <c r="V338" i="14"/>
  <c r="AB338" i="14" s="1"/>
  <c r="P342" i="14"/>
  <c r="V342" i="14" s="1"/>
  <c r="AB342" i="14" s="1"/>
  <c r="P340" i="14"/>
  <c r="V340" i="14" s="1"/>
  <c r="AB340" i="14" s="1"/>
  <c r="P341" i="14"/>
  <c r="V341" i="14" s="1"/>
  <c r="AB341" i="14" s="1"/>
  <c r="BC276" i="14"/>
  <c r="AD276" i="14"/>
  <c r="AK276" i="14"/>
  <c r="AQ276" i="14" s="1"/>
  <c r="AW276" i="14" s="1"/>
  <c r="BC263" i="14"/>
  <c r="AD263" i="14"/>
  <c r="AK263" i="14"/>
  <c r="AQ263" i="14" s="1"/>
  <c r="AW263" i="14" s="1"/>
  <c r="P203" i="14"/>
  <c r="V203" i="14" s="1"/>
  <c r="AB203" i="14" s="1"/>
  <c r="P202" i="14"/>
  <c r="V202" i="14" s="1"/>
  <c r="AB202" i="14" s="1"/>
  <c r="P201" i="14"/>
  <c r="V201" i="14" s="1"/>
  <c r="AB201" i="14" s="1"/>
  <c r="P200" i="14"/>
  <c r="V200" i="14" s="1"/>
  <c r="AB200" i="14" s="1"/>
  <c r="V199" i="14"/>
  <c r="AB199" i="14" s="1"/>
  <c r="V306" i="14"/>
  <c r="AB306" i="14" s="1"/>
  <c r="P310" i="14"/>
  <c r="V310" i="14" s="1"/>
  <c r="AB310" i="14" s="1"/>
  <c r="P309" i="14"/>
  <c r="V309" i="14" s="1"/>
  <c r="AB309" i="14" s="1"/>
  <c r="P308" i="14"/>
  <c r="V308" i="14" s="1"/>
  <c r="AB308" i="14" s="1"/>
  <c r="P307" i="14"/>
  <c r="V307" i="14" s="1"/>
  <c r="AB307" i="14" s="1"/>
  <c r="P172" i="14"/>
  <c r="V172" i="14" s="1"/>
  <c r="AB172" i="14" s="1"/>
  <c r="P171" i="14"/>
  <c r="V171" i="14" s="1"/>
  <c r="AB171" i="14" s="1"/>
  <c r="P170" i="14"/>
  <c r="V170" i="14" s="1"/>
  <c r="AB170" i="14" s="1"/>
  <c r="P173" i="14"/>
  <c r="V173" i="14" s="1"/>
  <c r="AB173" i="14" s="1"/>
  <c r="V169" i="14"/>
  <c r="AB169" i="14" s="1"/>
  <c r="AG260" i="14"/>
  <c r="AN260" i="14" s="1"/>
  <c r="AT260" i="14" s="1"/>
  <c r="BB256" i="14"/>
  <c r="S246" i="14"/>
  <c r="Y246" i="14" s="1"/>
  <c r="P83" i="14"/>
  <c r="V83" i="14" s="1"/>
  <c r="AB83" i="14" s="1"/>
  <c r="P82" i="14"/>
  <c r="V82" i="14" s="1"/>
  <c r="AB82" i="14" s="1"/>
  <c r="P81" i="14"/>
  <c r="V81" i="14" s="1"/>
  <c r="AB81" i="14" s="1"/>
  <c r="P80" i="14"/>
  <c r="V80" i="14" s="1"/>
  <c r="AB80" i="14" s="1"/>
  <c r="V79" i="14"/>
  <c r="AB79" i="14" s="1"/>
  <c r="AO96" i="14"/>
  <c r="AU96" i="14" s="1"/>
  <c r="BA96" i="14" s="1"/>
  <c r="AH96" i="14"/>
  <c r="BG96" i="14"/>
  <c r="S51" i="14"/>
  <c r="Y51" i="14" s="1"/>
  <c r="BB61" i="14"/>
  <c r="AH275" i="14"/>
  <c r="AO275" i="14" s="1"/>
  <c r="AU275" i="14" s="1"/>
  <c r="BA275" i="14" s="1"/>
  <c r="M372" i="14"/>
  <c r="M371" i="14"/>
  <c r="S371" i="14" s="1"/>
  <c r="Y371" i="14" s="1"/>
  <c r="M374" i="14"/>
  <c r="S374" i="14" s="1"/>
  <c r="Y374" i="14" s="1"/>
  <c r="M373" i="14"/>
  <c r="S373" i="14" s="1"/>
  <c r="Y373" i="14" s="1"/>
  <c r="S370" i="14"/>
  <c r="Y370" i="14" s="1"/>
  <c r="P156" i="14"/>
  <c r="V156" i="14" s="1"/>
  <c r="AB156" i="14" s="1"/>
  <c r="P155" i="14"/>
  <c r="V155" i="14" s="1"/>
  <c r="AB155" i="14" s="1"/>
  <c r="P157" i="14"/>
  <c r="V157" i="14" s="1"/>
  <c r="AB157" i="14" s="1"/>
  <c r="V154" i="14"/>
  <c r="AB154" i="14" s="1"/>
  <c r="P158" i="14"/>
  <c r="V158" i="14" s="1"/>
  <c r="AB158" i="14" s="1"/>
  <c r="S402" i="14"/>
  <c r="Y402" i="14" s="1"/>
  <c r="M406" i="14"/>
  <c r="S406" i="14" s="1"/>
  <c r="Y406" i="14" s="1"/>
  <c r="M405" i="14"/>
  <c r="S405" i="14" s="1"/>
  <c r="Y405" i="14" s="1"/>
  <c r="M404" i="14"/>
  <c r="M403" i="14"/>
  <c r="S403" i="14" s="1"/>
  <c r="Y403" i="14" s="1"/>
  <c r="AE49" i="14"/>
  <c r="AL49" i="14" s="1"/>
  <c r="AR49" i="14" s="1"/>
  <c r="BB244" i="14"/>
  <c r="AC244" i="14"/>
  <c r="AJ244" i="14"/>
  <c r="AP244" i="14" s="1"/>
  <c r="AV244" i="14" s="1"/>
  <c r="AE97" i="14"/>
  <c r="AL97" i="14" s="1"/>
  <c r="AR97" i="14" s="1"/>
  <c r="Q322" i="14"/>
  <c r="W322" i="14" s="1"/>
  <c r="K326" i="14"/>
  <c r="Q326" i="14" s="1"/>
  <c r="W326" i="14" s="1"/>
  <c r="K325" i="14"/>
  <c r="Q325" i="14" s="1"/>
  <c r="W325" i="14" s="1"/>
  <c r="K324" i="14"/>
  <c r="Q324" i="14" s="1"/>
  <c r="W324" i="14" s="1"/>
  <c r="K323" i="14"/>
  <c r="Q323" i="14" s="1"/>
  <c r="W323" i="14" s="1"/>
  <c r="P323" i="14"/>
  <c r="V323" i="14" s="1"/>
  <c r="AB323" i="14" s="1"/>
  <c r="V322" i="14"/>
  <c r="AB322" i="14" s="1"/>
  <c r="P326" i="14"/>
  <c r="V326" i="14" s="1"/>
  <c r="AB326" i="14" s="1"/>
  <c r="P324" i="14"/>
  <c r="V324" i="14" s="1"/>
  <c r="AB324" i="14" s="1"/>
  <c r="P325" i="14"/>
  <c r="V325" i="14" s="1"/>
  <c r="AB325" i="14" s="1"/>
  <c r="L342" i="14"/>
  <c r="R342" i="14" s="1"/>
  <c r="X342" i="14" s="1"/>
  <c r="L341" i="14"/>
  <c r="R341" i="14" s="1"/>
  <c r="X341" i="14" s="1"/>
  <c r="L340" i="14"/>
  <c r="R340" i="14" s="1"/>
  <c r="X340" i="14" s="1"/>
  <c r="L339" i="14"/>
  <c r="R339" i="14" s="1"/>
  <c r="X339" i="14" s="1"/>
  <c r="R338" i="14"/>
  <c r="X338" i="14" s="1"/>
  <c r="M356" i="14"/>
  <c r="M355" i="14"/>
  <c r="S355" i="14" s="1"/>
  <c r="Y355" i="14" s="1"/>
  <c r="S354" i="14"/>
  <c r="Y354" i="14" s="1"/>
  <c r="M358" i="14"/>
  <c r="S358" i="14" s="1"/>
  <c r="Y358" i="14" s="1"/>
  <c r="M357" i="14"/>
  <c r="S357" i="14" s="1"/>
  <c r="Y357" i="14" s="1"/>
  <c r="AD277" i="14"/>
  <c r="AK277" i="14"/>
  <c r="AQ277" i="14" s="1"/>
  <c r="AW277" i="14" s="1"/>
  <c r="BC277" i="14"/>
  <c r="K201" i="14"/>
  <c r="Q201" i="14" s="1"/>
  <c r="W201" i="14" s="1"/>
  <c r="K200" i="14"/>
  <c r="Q200" i="14" s="1"/>
  <c r="W200" i="14" s="1"/>
  <c r="Q199" i="14"/>
  <c r="W199" i="14" s="1"/>
  <c r="K202" i="14"/>
  <c r="Q202" i="14" s="1"/>
  <c r="W202" i="14" s="1"/>
  <c r="K203" i="14"/>
  <c r="Q203" i="14" s="1"/>
  <c r="W203" i="14" s="1"/>
  <c r="AF50" i="14"/>
  <c r="AM50" i="14" s="1"/>
  <c r="AS50" i="14" s="1"/>
  <c r="V4" i="14"/>
  <c r="AB4" i="14" s="1"/>
  <c r="P8" i="14"/>
  <c r="V8" i="14" s="1"/>
  <c r="AB8" i="14" s="1"/>
  <c r="P7" i="14"/>
  <c r="V7" i="14" s="1"/>
  <c r="AB7" i="14" s="1"/>
  <c r="P6" i="14"/>
  <c r="V6" i="14" s="1"/>
  <c r="AB6" i="14" s="1"/>
  <c r="P5" i="14"/>
  <c r="V5" i="14" s="1"/>
  <c r="AB5" i="14" s="1"/>
  <c r="L7" i="14"/>
  <c r="R7" i="14" s="1"/>
  <c r="X7" i="14" s="1"/>
  <c r="L8" i="14"/>
  <c r="R8" i="14" s="1"/>
  <c r="X8" i="14" s="1"/>
  <c r="L6" i="14"/>
  <c r="R6" i="14" s="1"/>
  <c r="X6" i="14" s="1"/>
  <c r="L5" i="14"/>
  <c r="R5" i="14" s="1"/>
  <c r="X5" i="14" s="1"/>
  <c r="R4" i="14"/>
  <c r="X4" i="14" s="1"/>
  <c r="BC142" i="14"/>
  <c r="AK142" i="14"/>
  <c r="AQ142" i="14" s="1"/>
  <c r="AW142" i="14" s="1"/>
  <c r="AD142" i="14"/>
  <c r="M68" i="14"/>
  <c r="S68" i="14" s="1"/>
  <c r="Y68" i="14" s="1"/>
  <c r="M67" i="14"/>
  <c r="S67" i="14" s="1"/>
  <c r="Y67" i="14" s="1"/>
  <c r="M65" i="14"/>
  <c r="S65" i="14" s="1"/>
  <c r="Y65" i="14" s="1"/>
  <c r="S64" i="14"/>
  <c r="Y64" i="14" s="1"/>
  <c r="M66" i="14"/>
  <c r="K309" i="14"/>
  <c r="Q309" i="14" s="1"/>
  <c r="W309" i="14" s="1"/>
  <c r="K308" i="14"/>
  <c r="Q308" i="14" s="1"/>
  <c r="W308" i="14" s="1"/>
  <c r="K307" i="14"/>
  <c r="Q307" i="14" s="1"/>
  <c r="W307" i="14" s="1"/>
  <c r="Q306" i="14"/>
  <c r="W306" i="14" s="1"/>
  <c r="K310" i="14"/>
  <c r="Q310" i="14" s="1"/>
  <c r="W310" i="14" s="1"/>
  <c r="Q169" i="14"/>
  <c r="W169" i="14" s="1"/>
  <c r="K173" i="14"/>
  <c r="Q173" i="14" s="1"/>
  <c r="W173" i="14" s="1"/>
  <c r="K170" i="14"/>
  <c r="Q170" i="14" s="1"/>
  <c r="W170" i="14" s="1"/>
  <c r="K172" i="14"/>
  <c r="Q172" i="14" s="1"/>
  <c r="W172" i="14" s="1"/>
  <c r="K171" i="14"/>
  <c r="Q171" i="14" s="1"/>
  <c r="W171" i="14" s="1"/>
  <c r="AG262" i="14"/>
  <c r="AN262" i="14" s="1"/>
  <c r="AT262" i="14" s="1"/>
  <c r="AG96" i="14"/>
  <c r="AN96" i="14" s="1"/>
  <c r="AT96" i="14" s="1"/>
  <c r="AZ96" i="14" s="1"/>
  <c r="K80" i="14"/>
  <c r="Q80" i="14" s="1"/>
  <c r="W80" i="14" s="1"/>
  <c r="Q79" i="14"/>
  <c r="W79" i="14" s="1"/>
  <c r="K83" i="14"/>
  <c r="Q83" i="14" s="1"/>
  <c r="W83" i="14" s="1"/>
  <c r="K82" i="14"/>
  <c r="Q82" i="14" s="1"/>
  <c r="W82" i="14" s="1"/>
  <c r="K81" i="14"/>
  <c r="Q81" i="14" s="1"/>
  <c r="W81" i="14" s="1"/>
  <c r="P127" i="14"/>
  <c r="V127" i="14" s="1"/>
  <c r="AB127" i="14" s="1"/>
  <c r="P126" i="14"/>
  <c r="V126" i="14" s="1"/>
  <c r="AB126" i="14" s="1"/>
  <c r="V124" i="14"/>
  <c r="AB124" i="14" s="1"/>
  <c r="P128" i="14"/>
  <c r="V128" i="14" s="1"/>
  <c r="AB128" i="14" s="1"/>
  <c r="P125" i="14"/>
  <c r="V125" i="14" s="1"/>
  <c r="AB125" i="14" s="1"/>
  <c r="AH214" i="14"/>
  <c r="AO214" i="14" s="1"/>
  <c r="AU214" i="14" s="1"/>
  <c r="P113" i="14"/>
  <c r="V113" i="14" s="1"/>
  <c r="AB113" i="14" s="1"/>
  <c r="P112" i="14"/>
  <c r="V112" i="14" s="1"/>
  <c r="AB112" i="14" s="1"/>
  <c r="P111" i="14"/>
  <c r="V111" i="14" s="1"/>
  <c r="AB111" i="14" s="1"/>
  <c r="P110" i="14"/>
  <c r="V110" i="14" s="1"/>
  <c r="AB110" i="14" s="1"/>
  <c r="V109" i="14"/>
  <c r="AB109" i="14" s="1"/>
  <c r="N325" i="14"/>
  <c r="T325" i="14" s="1"/>
  <c r="Z325" i="14" s="1"/>
  <c r="N324" i="14"/>
  <c r="T324" i="14" s="1"/>
  <c r="Z324" i="14" s="1"/>
  <c r="N323" i="14"/>
  <c r="T323" i="14" s="1"/>
  <c r="Z323" i="14" s="1"/>
  <c r="T322" i="14"/>
  <c r="Z322" i="14" s="1"/>
  <c r="N326" i="14"/>
  <c r="T326" i="14" s="1"/>
  <c r="Z326" i="14" s="1"/>
  <c r="BC274" i="14"/>
  <c r="AD274" i="14"/>
  <c r="AK274" i="14"/>
  <c r="AQ274" i="14" s="1"/>
  <c r="AW274" i="14" s="1"/>
  <c r="AD245" i="14"/>
  <c r="AK245" i="14"/>
  <c r="AQ245" i="14" s="1"/>
  <c r="AW245" i="14" s="1"/>
  <c r="BC245" i="14"/>
  <c r="AF215" i="14"/>
  <c r="AM215" i="14" s="1"/>
  <c r="AS215" i="14" s="1"/>
  <c r="AO51" i="14"/>
  <c r="AU51" i="14" s="1"/>
  <c r="BA51" i="14" s="1"/>
  <c r="BG51" i="14"/>
  <c r="AK246" i="14"/>
  <c r="AQ246" i="14" s="1"/>
  <c r="AW246" i="14" s="1"/>
  <c r="AD246" i="14"/>
  <c r="BC246" i="14"/>
  <c r="L185" i="14"/>
  <c r="R185" i="14" s="1"/>
  <c r="X185" i="14" s="1"/>
  <c r="L187" i="14"/>
  <c r="R187" i="14" s="1"/>
  <c r="X187" i="14" s="1"/>
  <c r="R184" i="14"/>
  <c r="X184" i="14" s="1"/>
  <c r="L188" i="14"/>
  <c r="R188" i="14" s="1"/>
  <c r="X188" i="14" s="1"/>
  <c r="L186" i="14"/>
  <c r="R186" i="14" s="1"/>
  <c r="X186" i="14" s="1"/>
  <c r="AE278" i="14"/>
  <c r="AL278" i="14" s="1"/>
  <c r="AR278" i="14" s="1"/>
  <c r="K158" i="14"/>
  <c r="Q158" i="14" s="1"/>
  <c r="W158" i="14" s="1"/>
  <c r="Q154" i="14"/>
  <c r="W154" i="14" s="1"/>
  <c r="K156" i="14"/>
  <c r="Q156" i="14" s="1"/>
  <c r="W156" i="14" s="1"/>
  <c r="K157" i="14"/>
  <c r="Q157" i="14" s="1"/>
  <c r="W157" i="14" s="1"/>
  <c r="K155" i="14"/>
  <c r="Q155" i="14" s="1"/>
  <c r="W155" i="14" s="1"/>
  <c r="AE260" i="14"/>
  <c r="AL260" i="14" s="1"/>
  <c r="AR260" i="14" s="1"/>
  <c r="L230" i="14"/>
  <c r="R230" i="14" s="1"/>
  <c r="X230" i="14" s="1"/>
  <c r="R229" i="14"/>
  <c r="X229" i="14" s="1"/>
  <c r="L233" i="14"/>
  <c r="R233" i="14" s="1"/>
  <c r="X233" i="14" s="1"/>
  <c r="L231" i="14"/>
  <c r="R231" i="14" s="1"/>
  <c r="X231" i="14" s="1"/>
  <c r="L232" i="14"/>
  <c r="R232" i="14" s="1"/>
  <c r="X232" i="14" s="1"/>
  <c r="R402" i="14"/>
  <c r="X402" i="14" s="1"/>
  <c r="L406" i="14"/>
  <c r="R406" i="14" s="1"/>
  <c r="X406" i="14" s="1"/>
  <c r="L405" i="14"/>
  <c r="R405" i="14" s="1"/>
  <c r="X405" i="14" s="1"/>
  <c r="L404" i="14"/>
  <c r="R404" i="14" s="1"/>
  <c r="X404" i="14" s="1"/>
  <c r="L403" i="14"/>
  <c r="R403" i="14" s="1"/>
  <c r="X403" i="14" s="1"/>
  <c r="M38" i="14"/>
  <c r="S38" i="14" s="1"/>
  <c r="Y38" i="14" s="1"/>
  <c r="M37" i="14"/>
  <c r="S37" i="14" s="1"/>
  <c r="Y37" i="14" s="1"/>
  <c r="S34" i="14"/>
  <c r="Y34" i="14" s="1"/>
  <c r="M36" i="14"/>
  <c r="S36" i="14" s="1"/>
  <c r="Y36" i="14" s="1"/>
  <c r="M35" i="14"/>
  <c r="S35" i="14" s="1"/>
  <c r="Y35" i="14" s="1"/>
  <c r="BB245" i="14"/>
  <c r="AC245" i="14"/>
  <c r="AJ245" i="14"/>
  <c r="AP245" i="14" s="1"/>
  <c r="AV245" i="14" s="1"/>
  <c r="AE94" i="14"/>
  <c r="AL94" i="14" s="1"/>
  <c r="AR94" i="14" s="1"/>
  <c r="AX94" i="14" s="1"/>
  <c r="L326" i="14"/>
  <c r="R326" i="14" s="1"/>
  <c r="X326" i="14" s="1"/>
  <c r="L325" i="14"/>
  <c r="R325" i="14" s="1"/>
  <c r="X325" i="14" s="1"/>
  <c r="L324" i="14"/>
  <c r="R324" i="14" s="1"/>
  <c r="X324" i="14" s="1"/>
  <c r="L323" i="14"/>
  <c r="R323" i="14" s="1"/>
  <c r="X323" i="14" s="1"/>
  <c r="R322" i="14"/>
  <c r="X322" i="14" s="1"/>
  <c r="V386" i="14"/>
  <c r="AB386" i="14" s="1"/>
  <c r="P390" i="14"/>
  <c r="V390" i="14" s="1"/>
  <c r="AB390" i="14" s="1"/>
  <c r="P389" i="14"/>
  <c r="V389" i="14" s="1"/>
  <c r="AB389" i="14" s="1"/>
  <c r="P387" i="14"/>
  <c r="V387" i="14" s="1"/>
  <c r="AB387" i="14" s="1"/>
  <c r="P388" i="14"/>
  <c r="V388" i="14" s="1"/>
  <c r="AB388" i="14" s="1"/>
  <c r="T386" i="14"/>
  <c r="Z386" i="14" s="1"/>
  <c r="N389" i="14"/>
  <c r="T389" i="14" s="1"/>
  <c r="Z389" i="14" s="1"/>
  <c r="N387" i="14"/>
  <c r="T387" i="14" s="1"/>
  <c r="Z387" i="14" s="1"/>
  <c r="N390" i="14"/>
  <c r="T390" i="14" s="1"/>
  <c r="Z390" i="14" s="1"/>
  <c r="N388" i="14"/>
  <c r="T388" i="14" s="1"/>
  <c r="Z388" i="14" s="1"/>
  <c r="AK278" i="14"/>
  <c r="AQ278" i="14" s="1"/>
  <c r="AW278" i="14" s="1"/>
  <c r="AD278" i="14"/>
  <c r="BC278" i="14"/>
  <c r="BG277" i="14"/>
  <c r="AH277" i="14"/>
  <c r="AO277" i="14"/>
  <c r="AU277" i="14" s="1"/>
  <c r="BA277" i="14" s="1"/>
  <c r="AF51" i="14"/>
  <c r="AM51" i="14" s="1"/>
  <c r="AS51" i="14" s="1"/>
  <c r="K8" i="14"/>
  <c r="Q8" i="14" s="1"/>
  <c r="W8" i="14" s="1"/>
  <c r="K7" i="14"/>
  <c r="Q7" i="14" s="1"/>
  <c r="W7" i="14" s="1"/>
  <c r="K6" i="14"/>
  <c r="Q6" i="14" s="1"/>
  <c r="W6" i="14" s="1"/>
  <c r="K5" i="14"/>
  <c r="Q5" i="14" s="1"/>
  <c r="W5" i="14" s="1"/>
  <c r="Q4" i="14"/>
  <c r="W4" i="14" s="1"/>
  <c r="U4" i="14"/>
  <c r="AA4" i="14" s="1"/>
  <c r="O8" i="14"/>
  <c r="U8" i="14" s="1"/>
  <c r="AA8" i="14" s="1"/>
  <c r="O7" i="14"/>
  <c r="U7" i="14" s="1"/>
  <c r="AA7" i="14" s="1"/>
  <c r="O6" i="14"/>
  <c r="U6" i="14" s="1"/>
  <c r="AA6" i="14" s="1"/>
  <c r="O5" i="14"/>
  <c r="U5" i="14" s="1"/>
  <c r="AA5" i="14" s="1"/>
  <c r="P68" i="14"/>
  <c r="V68" i="14" s="1"/>
  <c r="AB68" i="14" s="1"/>
  <c r="P67" i="14"/>
  <c r="V67" i="14" s="1"/>
  <c r="AB67" i="14" s="1"/>
  <c r="V64" i="14"/>
  <c r="AB64" i="14" s="1"/>
  <c r="P65" i="14"/>
  <c r="V65" i="14" s="1"/>
  <c r="AB65" i="14" s="1"/>
  <c r="P66" i="14"/>
  <c r="V66" i="14" s="1"/>
  <c r="AB66" i="14" s="1"/>
  <c r="N68" i="14"/>
  <c r="T68" i="14" s="1"/>
  <c r="Z68" i="14" s="1"/>
  <c r="N67" i="14"/>
  <c r="T67" i="14" s="1"/>
  <c r="Z67" i="14" s="1"/>
  <c r="N66" i="14"/>
  <c r="T66" i="14" s="1"/>
  <c r="Z66" i="14" s="1"/>
  <c r="T64" i="14"/>
  <c r="Z64" i="14" s="1"/>
  <c r="N65" i="14"/>
  <c r="T65" i="14" s="1"/>
  <c r="Z65" i="14" s="1"/>
  <c r="S169" i="14"/>
  <c r="Y169" i="14" s="1"/>
  <c r="M173" i="14"/>
  <c r="S173" i="14" s="1"/>
  <c r="Y173" i="14" s="1"/>
  <c r="M172" i="14"/>
  <c r="S172" i="14" s="1"/>
  <c r="Y172" i="14" s="1"/>
  <c r="M171" i="14"/>
  <c r="M170" i="14"/>
  <c r="S170" i="14" s="1"/>
  <c r="Y170" i="14" s="1"/>
  <c r="AG276" i="14"/>
  <c r="AN276" i="14" s="1"/>
  <c r="AT276" i="14" s="1"/>
  <c r="AZ276" i="14" s="1"/>
  <c r="BB94" i="14"/>
  <c r="AC94" i="14"/>
  <c r="AJ94" i="14"/>
  <c r="AP94" i="14" s="1"/>
  <c r="AV94" i="14" s="1"/>
  <c r="AG263" i="14"/>
  <c r="AN263" i="14" s="1"/>
  <c r="AT263" i="14" s="1"/>
  <c r="AG94" i="14"/>
  <c r="AN94" i="14" s="1"/>
  <c r="AT94" i="14" s="1"/>
  <c r="AG139" i="14"/>
  <c r="AN139" i="14" s="1"/>
  <c r="AT139" i="14" s="1"/>
  <c r="K125" i="14"/>
  <c r="Q125" i="14" s="1"/>
  <c r="W125" i="14" s="1"/>
  <c r="K128" i="14"/>
  <c r="Q128" i="14" s="1"/>
  <c r="W128" i="14" s="1"/>
  <c r="K126" i="14"/>
  <c r="Q126" i="14" s="1"/>
  <c r="W126" i="14" s="1"/>
  <c r="K127" i="14"/>
  <c r="Q127" i="14" s="1"/>
  <c r="W127" i="14" s="1"/>
  <c r="Q124" i="14"/>
  <c r="W124" i="14" s="1"/>
  <c r="AF276" i="14"/>
  <c r="AM276" i="14" s="1"/>
  <c r="AS276" i="14" s="1"/>
  <c r="AF95" i="14"/>
  <c r="AM95" i="14" s="1"/>
  <c r="AS95" i="14" s="1"/>
  <c r="AY95" i="14" s="1"/>
  <c r="P187" i="14"/>
  <c r="V187" i="14" s="1"/>
  <c r="AB187" i="14" s="1"/>
  <c r="P188" i="14"/>
  <c r="V188" i="14" s="1"/>
  <c r="AB188" i="14" s="1"/>
  <c r="P186" i="14"/>
  <c r="V186" i="14" s="1"/>
  <c r="AB186" i="14" s="1"/>
  <c r="P185" i="14"/>
  <c r="V185" i="14" s="1"/>
  <c r="AB185" i="14" s="1"/>
  <c r="V184" i="14"/>
  <c r="AB184" i="14" s="1"/>
  <c r="N157" i="14"/>
  <c r="T157" i="14" s="1"/>
  <c r="Z157" i="14" s="1"/>
  <c r="N156" i="14"/>
  <c r="T156" i="14" s="1"/>
  <c r="Z156" i="14" s="1"/>
  <c r="N158" i="14"/>
  <c r="T158" i="14" s="1"/>
  <c r="Z158" i="14" s="1"/>
  <c r="N155" i="14"/>
  <c r="T155" i="14" s="1"/>
  <c r="Z155" i="14" s="1"/>
  <c r="T154" i="14"/>
  <c r="Z154" i="14" s="1"/>
  <c r="AE98" i="14"/>
  <c r="AL98" i="14" s="1"/>
  <c r="AR98" i="14" s="1"/>
  <c r="K358" i="14"/>
  <c r="Q358" i="14" s="1"/>
  <c r="W358" i="14" s="1"/>
  <c r="K357" i="14"/>
  <c r="Q357" i="14" s="1"/>
  <c r="W357" i="14" s="1"/>
  <c r="K356" i="14"/>
  <c r="Q356" i="14" s="1"/>
  <c r="W356" i="14" s="1"/>
  <c r="K355" i="14"/>
  <c r="Q355" i="14" s="1"/>
  <c r="W355" i="14" s="1"/>
  <c r="Q354" i="14"/>
  <c r="W354" i="14" s="1"/>
  <c r="T199" i="14"/>
  <c r="Z199" i="14" s="1"/>
  <c r="N203" i="14"/>
  <c r="T203" i="14" s="1"/>
  <c r="Z203" i="14" s="1"/>
  <c r="N202" i="14"/>
  <c r="T202" i="14" s="1"/>
  <c r="Z202" i="14" s="1"/>
  <c r="N201" i="14"/>
  <c r="T201" i="14" s="1"/>
  <c r="Z201" i="14" s="1"/>
  <c r="N200" i="14"/>
  <c r="T200" i="14" s="1"/>
  <c r="Z200" i="14" s="1"/>
  <c r="AG214" i="14"/>
  <c r="AN214" i="14" s="1"/>
  <c r="AT214" i="14" s="1"/>
  <c r="AN53" i="14"/>
  <c r="AT53" i="14" s="1"/>
  <c r="AZ53" i="14" s="1"/>
  <c r="AG53" i="14"/>
  <c r="BF53" i="14"/>
  <c r="AF141" i="14"/>
  <c r="AM141" i="14" s="1"/>
  <c r="AS141" i="14" s="1"/>
  <c r="Q402" i="14"/>
  <c r="W402" i="14" s="1"/>
  <c r="K406" i="14"/>
  <c r="Q406" i="14" s="1"/>
  <c r="W406" i="14" s="1"/>
  <c r="K405" i="14"/>
  <c r="Q405" i="14" s="1"/>
  <c r="W405" i="14" s="1"/>
  <c r="K404" i="14"/>
  <c r="Q404" i="14" s="1"/>
  <c r="W404" i="14" s="1"/>
  <c r="K403" i="14"/>
  <c r="Q403" i="14" s="1"/>
  <c r="W403" i="14" s="1"/>
  <c r="L110" i="14"/>
  <c r="R110" i="14" s="1"/>
  <c r="X110" i="14" s="1"/>
  <c r="R109" i="14"/>
  <c r="X109" i="14" s="1"/>
  <c r="L113" i="14"/>
  <c r="R113" i="14" s="1"/>
  <c r="X113" i="14" s="1"/>
  <c r="L112" i="14"/>
  <c r="R112" i="14" s="1"/>
  <c r="X112" i="14" s="1"/>
  <c r="L111" i="14"/>
  <c r="R111" i="14" s="1"/>
  <c r="X111" i="14" s="1"/>
  <c r="BB214" i="14"/>
  <c r="AC214" i="14"/>
  <c r="AJ214" i="14"/>
  <c r="AP214" i="14" s="1"/>
  <c r="AV214" i="14" s="1"/>
  <c r="AH215" i="14"/>
  <c r="AO215" i="14" s="1"/>
  <c r="AU215" i="14" s="1"/>
  <c r="AF142" i="14"/>
  <c r="AM142" i="14" s="1"/>
  <c r="AS142" i="14" s="1"/>
  <c r="L291" i="14"/>
  <c r="R291" i="14" s="1"/>
  <c r="X291" i="14" s="1"/>
  <c r="R290" i="14"/>
  <c r="X290" i="14" s="1"/>
  <c r="L294" i="14"/>
  <c r="R294" i="14" s="1"/>
  <c r="X294" i="14" s="1"/>
  <c r="L292" i="14"/>
  <c r="R292" i="14" s="1"/>
  <c r="X292" i="14" s="1"/>
  <c r="L293" i="14"/>
  <c r="R293" i="14" s="1"/>
  <c r="X293" i="14" s="1"/>
  <c r="BB215" i="14"/>
  <c r="AC215" i="14"/>
  <c r="AJ215" i="14"/>
  <c r="AP215" i="14" s="1"/>
  <c r="AV215" i="14" s="1"/>
  <c r="AF261" i="14"/>
  <c r="AM261" i="14" s="1"/>
  <c r="AS261" i="14" s="1"/>
  <c r="AH216" i="14"/>
  <c r="AO216" i="14" s="1"/>
  <c r="AU216" i="14" s="1"/>
  <c r="BC247" i="14"/>
  <c r="AK247" i="14"/>
  <c r="AQ247" i="14" s="1"/>
  <c r="AW247" i="14" s="1"/>
  <c r="AD247" i="14"/>
  <c r="AF143" i="14"/>
  <c r="AM143" i="14" s="1"/>
  <c r="AS143" i="14" s="1"/>
  <c r="K374" i="14"/>
  <c r="Q374" i="14" s="1"/>
  <c r="W374" i="14" s="1"/>
  <c r="K373" i="14"/>
  <c r="Q373" i="14" s="1"/>
  <c r="W373" i="14" s="1"/>
  <c r="K372" i="14"/>
  <c r="Q372" i="14" s="1"/>
  <c r="W372" i="14" s="1"/>
  <c r="K371" i="14"/>
  <c r="Q371" i="14" s="1"/>
  <c r="W371" i="14" s="1"/>
  <c r="Q370" i="14"/>
  <c r="W370" i="14" s="1"/>
  <c r="N371" i="14"/>
  <c r="T371" i="14" s="1"/>
  <c r="Z371" i="14" s="1"/>
  <c r="N374" i="14"/>
  <c r="T374" i="14" s="1"/>
  <c r="Z374" i="14" s="1"/>
  <c r="N373" i="14"/>
  <c r="T373" i="14" s="1"/>
  <c r="Z373" i="14" s="1"/>
  <c r="N372" i="14"/>
  <c r="T372" i="14" s="1"/>
  <c r="Z372" i="14" s="1"/>
  <c r="T370" i="14"/>
  <c r="Z370" i="14" s="1"/>
  <c r="BB271" i="14"/>
  <c r="S261" i="14"/>
  <c r="Y261" i="14" s="1"/>
  <c r="BG98" i="14"/>
  <c r="AH98" i="14"/>
  <c r="AO98" i="14"/>
  <c r="AU98" i="14" s="1"/>
  <c r="BA98" i="14" s="1"/>
  <c r="T109" i="14"/>
  <c r="Z109" i="14" s="1"/>
  <c r="N113" i="14"/>
  <c r="T113" i="14" s="1"/>
  <c r="Z113" i="14" s="1"/>
  <c r="N112" i="14"/>
  <c r="T112" i="14" s="1"/>
  <c r="Z112" i="14" s="1"/>
  <c r="N111" i="14"/>
  <c r="N110" i="14"/>
  <c r="T110" i="14" s="1"/>
  <c r="Z110" i="14" s="1"/>
  <c r="S109" i="14"/>
  <c r="Y109" i="14" s="1"/>
  <c r="M113" i="14"/>
  <c r="S113" i="14" s="1"/>
  <c r="Y113" i="14" s="1"/>
  <c r="M112" i="14"/>
  <c r="S112" i="14" s="1"/>
  <c r="Y112" i="14" s="1"/>
  <c r="M111" i="14"/>
  <c r="S111" i="14" s="1"/>
  <c r="Y111" i="14" s="1"/>
  <c r="M110" i="14"/>
  <c r="S110" i="14" s="1"/>
  <c r="Y110" i="14" s="1"/>
  <c r="N38" i="14"/>
  <c r="T38" i="14" s="1"/>
  <c r="Z38" i="14" s="1"/>
  <c r="N37" i="14"/>
  <c r="T37" i="14" s="1"/>
  <c r="Z37" i="14" s="1"/>
  <c r="N36" i="14"/>
  <c r="T36" i="14" s="1"/>
  <c r="Z36" i="14" s="1"/>
  <c r="N35" i="14"/>
  <c r="T35" i="14" s="1"/>
  <c r="Z35" i="14" s="1"/>
  <c r="T34" i="14"/>
  <c r="Z34" i="14" s="1"/>
  <c r="AC246" i="14"/>
  <c r="AJ246" i="14"/>
  <c r="AP246" i="14" s="1"/>
  <c r="AV246" i="14" s="1"/>
  <c r="BB246" i="14"/>
  <c r="AE142" i="14"/>
  <c r="AL142" i="14" s="1"/>
  <c r="AR142" i="14" s="1"/>
  <c r="AX142" i="14" s="1"/>
  <c r="U386" i="14"/>
  <c r="AA386" i="14" s="1"/>
  <c r="O390" i="14"/>
  <c r="U390" i="14" s="1"/>
  <c r="AA390" i="14" s="1"/>
  <c r="O388" i="14"/>
  <c r="U388" i="14" s="1"/>
  <c r="AA388" i="14" s="1"/>
  <c r="O387" i="14"/>
  <c r="U387" i="14" s="1"/>
  <c r="AA387" i="14" s="1"/>
  <c r="O389" i="14"/>
  <c r="U389" i="14" s="1"/>
  <c r="AA389" i="14" s="1"/>
  <c r="M342" i="14"/>
  <c r="S342" i="14" s="1"/>
  <c r="Y342" i="14" s="1"/>
  <c r="M341" i="14"/>
  <c r="S341" i="14" s="1"/>
  <c r="Y341" i="14" s="1"/>
  <c r="M340" i="14"/>
  <c r="M339" i="14"/>
  <c r="S339" i="14" s="1"/>
  <c r="Y339" i="14" s="1"/>
  <c r="S338" i="14"/>
  <c r="Y338" i="14" s="1"/>
  <c r="N355" i="14"/>
  <c r="T355" i="14" s="1"/>
  <c r="Z355" i="14" s="1"/>
  <c r="N358" i="14"/>
  <c r="T358" i="14" s="1"/>
  <c r="Z358" i="14" s="1"/>
  <c r="N357" i="14"/>
  <c r="T357" i="14" s="1"/>
  <c r="Z357" i="14" s="1"/>
  <c r="N356" i="14"/>
  <c r="T356" i="14" s="1"/>
  <c r="Z356" i="14" s="1"/>
  <c r="T354" i="14"/>
  <c r="Z354" i="14" s="1"/>
  <c r="AH245" i="14"/>
  <c r="AO245" i="14" s="1"/>
  <c r="AU245" i="14" s="1"/>
  <c r="BA245" i="14" s="1"/>
  <c r="L200" i="14"/>
  <c r="R200" i="14" s="1"/>
  <c r="X200" i="14" s="1"/>
  <c r="R199" i="14"/>
  <c r="X199" i="14" s="1"/>
  <c r="L203" i="14"/>
  <c r="R203" i="14" s="1"/>
  <c r="X203" i="14" s="1"/>
  <c r="L201" i="14"/>
  <c r="R201" i="14" s="1"/>
  <c r="X201" i="14" s="1"/>
  <c r="L202" i="14"/>
  <c r="R202" i="14" s="1"/>
  <c r="X202" i="14" s="1"/>
  <c r="AH276" i="14"/>
  <c r="AO276" i="14" s="1"/>
  <c r="AU276" i="14" s="1"/>
  <c r="BB274" i="14"/>
  <c r="AC274" i="14"/>
  <c r="AJ274" i="14"/>
  <c r="AP274" i="14" s="1"/>
  <c r="AV274" i="14" s="1"/>
  <c r="AF52" i="14"/>
  <c r="AM52" i="14" s="1"/>
  <c r="AS52" i="14" s="1"/>
  <c r="AF247" i="14"/>
  <c r="AM247" i="14" s="1"/>
  <c r="AS247" i="14" s="1"/>
  <c r="O67" i="14"/>
  <c r="U67" i="14" s="1"/>
  <c r="AA67" i="14" s="1"/>
  <c r="O66" i="14"/>
  <c r="U66" i="14" s="1"/>
  <c r="AA66" i="14" s="1"/>
  <c r="U64" i="14"/>
  <c r="AA64" i="14" s="1"/>
  <c r="O68" i="14"/>
  <c r="U68" i="14" s="1"/>
  <c r="AA68" i="14" s="1"/>
  <c r="O65" i="14"/>
  <c r="U65" i="14" s="1"/>
  <c r="AA65" i="14" s="1"/>
  <c r="L308" i="14"/>
  <c r="R308" i="14" s="1"/>
  <c r="X308" i="14" s="1"/>
  <c r="L307" i="14"/>
  <c r="R307" i="14" s="1"/>
  <c r="X307" i="14" s="1"/>
  <c r="R306" i="14"/>
  <c r="X306" i="14" s="1"/>
  <c r="L310" i="14"/>
  <c r="R310" i="14" s="1"/>
  <c r="X310" i="14" s="1"/>
  <c r="L309" i="14"/>
  <c r="R309" i="14" s="1"/>
  <c r="X309" i="14" s="1"/>
  <c r="N173" i="14"/>
  <c r="T173" i="14" s="1"/>
  <c r="Z173" i="14" s="1"/>
  <c r="N172" i="14"/>
  <c r="T172" i="14" s="1"/>
  <c r="Z172" i="14" s="1"/>
  <c r="N171" i="14"/>
  <c r="T171" i="14" s="1"/>
  <c r="Z171" i="14" s="1"/>
  <c r="N170" i="14"/>
  <c r="T170" i="14" s="1"/>
  <c r="Z170" i="14" s="1"/>
  <c r="T169" i="14"/>
  <c r="Z169" i="14" s="1"/>
  <c r="BC218" i="14"/>
  <c r="AK218" i="14"/>
  <c r="AQ218" i="14" s="1"/>
  <c r="AW218" i="14" s="1"/>
  <c r="AD218" i="14"/>
  <c r="BB95" i="14"/>
  <c r="AC95" i="14"/>
  <c r="AJ95" i="14"/>
  <c r="AP95" i="14" s="1"/>
  <c r="AV95" i="14" s="1"/>
  <c r="AG259" i="14"/>
  <c r="AN259" i="14" s="1"/>
  <c r="AT259" i="14" s="1"/>
  <c r="BF95" i="14"/>
  <c r="AG95" i="14"/>
  <c r="AN95" i="14"/>
  <c r="AT95" i="14" s="1"/>
  <c r="AZ95" i="14" s="1"/>
  <c r="S79" i="14"/>
  <c r="Y79" i="14" s="1"/>
  <c r="M83" i="14"/>
  <c r="S83" i="14" s="1"/>
  <c r="Y83" i="14" s="1"/>
  <c r="M82" i="14"/>
  <c r="S82" i="14" s="1"/>
  <c r="Y82" i="14" s="1"/>
  <c r="M81" i="14"/>
  <c r="M80" i="14"/>
  <c r="S80" i="14" s="1"/>
  <c r="Y80" i="14" s="1"/>
  <c r="R79" i="14"/>
  <c r="X79" i="14" s="1"/>
  <c r="L83" i="14"/>
  <c r="R83" i="14" s="1"/>
  <c r="X83" i="14" s="1"/>
  <c r="L82" i="14"/>
  <c r="R82" i="14" s="1"/>
  <c r="X82" i="14" s="1"/>
  <c r="L81" i="14"/>
  <c r="R81" i="14" s="1"/>
  <c r="X81" i="14" s="1"/>
  <c r="L80" i="14"/>
  <c r="R80" i="14" s="1"/>
  <c r="X80" i="14" s="1"/>
  <c r="AH139" i="14"/>
  <c r="AO139" i="14" s="1"/>
  <c r="AU139" i="14" s="1"/>
  <c r="V370" i="14"/>
  <c r="AB370" i="14" s="1"/>
  <c r="P374" i="14"/>
  <c r="V374" i="14" s="1"/>
  <c r="AB374" i="14" s="1"/>
  <c r="P373" i="14"/>
  <c r="V373" i="14" s="1"/>
  <c r="AB373" i="14" s="1"/>
  <c r="P372" i="14"/>
  <c r="V372" i="14" s="1"/>
  <c r="AB372" i="14" s="1"/>
  <c r="P371" i="14"/>
  <c r="V371" i="14" s="1"/>
  <c r="AB371" i="14" s="1"/>
  <c r="L38" i="14"/>
  <c r="R38" i="14" s="1"/>
  <c r="X38" i="14" s="1"/>
  <c r="L36" i="14"/>
  <c r="L37" i="14"/>
  <c r="R37" i="14" s="1"/>
  <c r="X37" i="14" s="1"/>
  <c r="R34" i="14"/>
  <c r="X34" i="14" s="1"/>
  <c r="L35" i="14"/>
  <c r="R35" i="14" s="1"/>
  <c r="X35" i="14" s="1"/>
  <c r="L388" i="14"/>
  <c r="R388" i="14" s="1"/>
  <c r="X388" i="14" s="1"/>
  <c r="L387" i="14"/>
  <c r="R387" i="14" s="1"/>
  <c r="X387" i="14" s="1"/>
  <c r="L389" i="14"/>
  <c r="R389" i="14" s="1"/>
  <c r="X389" i="14" s="1"/>
  <c r="R386" i="14"/>
  <c r="X386" i="14" s="1"/>
  <c r="L390" i="14"/>
  <c r="R390" i="14" s="1"/>
  <c r="X390" i="14" s="1"/>
  <c r="BG50" i="14"/>
  <c r="AH50" i="14"/>
  <c r="AO50" i="14"/>
  <c r="AU50" i="14" s="1"/>
  <c r="BA50" i="14" s="1"/>
  <c r="BG53" i="14"/>
  <c r="AC216" i="14"/>
  <c r="AJ216" i="14"/>
  <c r="AP216" i="14" s="1"/>
  <c r="AV216" i="14" s="1"/>
  <c r="BB216" i="14"/>
  <c r="AF263" i="14"/>
  <c r="AM263" i="14" s="1"/>
  <c r="AS263" i="14" s="1"/>
  <c r="AY263" i="14" s="1"/>
  <c r="AH217" i="14"/>
  <c r="AO217" i="14" s="1"/>
  <c r="AU217" i="14" s="1"/>
  <c r="BA217" i="14" s="1"/>
  <c r="AF97" i="14"/>
  <c r="AM97" i="14"/>
  <c r="AS97" i="14" s="1"/>
  <c r="AY97" i="14" s="1"/>
  <c r="BE97" i="14"/>
  <c r="AF139" i="14"/>
  <c r="AM139" i="14" s="1"/>
  <c r="AS139" i="14" s="1"/>
  <c r="U290" i="14"/>
  <c r="AA290" i="14" s="1"/>
  <c r="O294" i="14"/>
  <c r="U294" i="14" s="1"/>
  <c r="AA294" i="14" s="1"/>
  <c r="O293" i="14"/>
  <c r="U293" i="14" s="1"/>
  <c r="AA293" i="14" s="1"/>
  <c r="O292" i="14"/>
  <c r="U292" i="14" s="1"/>
  <c r="AA292" i="14" s="1"/>
  <c r="O291" i="14"/>
  <c r="U291" i="14" s="1"/>
  <c r="AA291" i="14" s="1"/>
  <c r="S290" i="14"/>
  <c r="Y290" i="14" s="1"/>
  <c r="M294" i="14"/>
  <c r="S294" i="14" s="1"/>
  <c r="Y294" i="14" s="1"/>
  <c r="M293" i="14"/>
  <c r="S293" i="14" s="1"/>
  <c r="Y293" i="14" s="1"/>
  <c r="M291" i="14"/>
  <c r="S291" i="14" s="1"/>
  <c r="Y291" i="14" s="1"/>
  <c r="M292" i="14"/>
  <c r="O188" i="14"/>
  <c r="U188" i="14" s="1"/>
  <c r="AA188" i="14" s="1"/>
  <c r="O187" i="14"/>
  <c r="U187" i="14" s="1"/>
  <c r="AA187" i="14" s="1"/>
  <c r="U184" i="14"/>
  <c r="AA184" i="14" s="1"/>
  <c r="O186" i="14"/>
  <c r="U186" i="14" s="1"/>
  <c r="AA186" i="14" s="1"/>
  <c r="O185" i="14"/>
  <c r="U185" i="14" s="1"/>
  <c r="AA185" i="14" s="1"/>
  <c r="M188" i="14"/>
  <c r="S188" i="14" s="1"/>
  <c r="Y188" i="14" s="1"/>
  <c r="M187" i="14"/>
  <c r="S187" i="14" s="1"/>
  <c r="Y187" i="14" s="1"/>
  <c r="S184" i="14"/>
  <c r="Y184" i="14" s="1"/>
  <c r="M185" i="14"/>
  <c r="S185" i="14" s="1"/>
  <c r="Y185" i="14" s="1"/>
  <c r="M186" i="14"/>
  <c r="L373" i="14"/>
  <c r="R373" i="14" s="1"/>
  <c r="X373" i="14" s="1"/>
  <c r="L372" i="14"/>
  <c r="R372" i="14" s="1"/>
  <c r="X372" i="14" s="1"/>
  <c r="L371" i="14"/>
  <c r="R371" i="14" s="1"/>
  <c r="X371" i="14" s="1"/>
  <c r="R370" i="14"/>
  <c r="X370" i="14" s="1"/>
  <c r="L374" i="14"/>
  <c r="R374" i="14" s="1"/>
  <c r="X374" i="14" s="1"/>
  <c r="L158" i="14"/>
  <c r="R158" i="14" s="1"/>
  <c r="X158" i="14" s="1"/>
  <c r="L157" i="14"/>
  <c r="R157" i="14" s="1"/>
  <c r="X157" i="14" s="1"/>
  <c r="L156" i="14"/>
  <c r="R156" i="14" s="1"/>
  <c r="X156" i="14" s="1"/>
  <c r="L155" i="14"/>
  <c r="R155" i="14" s="1"/>
  <c r="X155" i="14" s="1"/>
  <c r="R154" i="14"/>
  <c r="X154" i="14" s="1"/>
  <c r="U229" i="14"/>
  <c r="AA229" i="14" s="1"/>
  <c r="O233" i="14"/>
  <c r="U233" i="14" s="1"/>
  <c r="AA233" i="14" s="1"/>
  <c r="O232" i="14"/>
  <c r="U232" i="14" s="1"/>
  <c r="AA232" i="14" s="1"/>
  <c r="O231" i="14"/>
  <c r="U231" i="14" s="1"/>
  <c r="AA231" i="14" s="1"/>
  <c r="O230" i="14"/>
  <c r="U230" i="14" s="1"/>
  <c r="AA230" i="14" s="1"/>
  <c r="S229" i="14"/>
  <c r="Y229" i="14" s="1"/>
  <c r="M233" i="14"/>
  <c r="S233" i="14" s="1"/>
  <c r="Y233" i="14" s="1"/>
  <c r="M232" i="14"/>
  <c r="S232" i="14" s="1"/>
  <c r="Y232" i="14" s="1"/>
  <c r="M230" i="14"/>
  <c r="S230" i="14" s="1"/>
  <c r="Y230" i="14" s="1"/>
  <c r="M231" i="14"/>
  <c r="AH95" i="14"/>
  <c r="AO95" i="14"/>
  <c r="AU95" i="14" s="1"/>
  <c r="BA95" i="14" s="1"/>
  <c r="BG95" i="14"/>
  <c r="U109" i="14"/>
  <c r="AA109" i="14" s="1"/>
  <c r="O113" i="14"/>
  <c r="U113" i="14" s="1"/>
  <c r="AA113" i="14" s="1"/>
  <c r="O112" i="14"/>
  <c r="U112" i="14" s="1"/>
  <c r="AA112" i="14" s="1"/>
  <c r="O111" i="14"/>
  <c r="U111" i="14" s="1"/>
  <c r="AA111" i="14" s="1"/>
  <c r="O110" i="14"/>
  <c r="U110" i="14" s="1"/>
  <c r="AA110" i="14" s="1"/>
  <c r="O37" i="14"/>
  <c r="U37" i="14" s="1"/>
  <c r="AA37" i="14" s="1"/>
  <c r="O38" i="14"/>
  <c r="U38" i="14" s="1"/>
  <c r="AA38" i="14" s="1"/>
  <c r="O35" i="14"/>
  <c r="U35" i="14" s="1"/>
  <c r="AA35" i="14" s="1"/>
  <c r="O36" i="14"/>
  <c r="U36" i="14" s="1"/>
  <c r="AA36" i="14" s="1"/>
  <c r="U34" i="14"/>
  <c r="AA34" i="14" s="1"/>
  <c r="AG246" i="14"/>
  <c r="AN246" i="14" s="1"/>
  <c r="AT246" i="14" s="1"/>
  <c r="AJ247" i="14"/>
  <c r="AP247" i="14" s="1"/>
  <c r="AV247" i="14" s="1"/>
  <c r="AC247" i="14"/>
  <c r="BB247" i="14"/>
  <c r="M326" i="14"/>
  <c r="S326" i="14" s="1"/>
  <c r="Y326" i="14" s="1"/>
  <c r="M325" i="14"/>
  <c r="S325" i="14" s="1"/>
  <c r="Y325" i="14" s="1"/>
  <c r="M324" i="14"/>
  <c r="M323" i="14"/>
  <c r="S323" i="14" s="1"/>
  <c r="Y323" i="14" s="1"/>
  <c r="S322" i="14"/>
  <c r="Y322" i="14" s="1"/>
  <c r="K389" i="14"/>
  <c r="Q389" i="14" s="1"/>
  <c r="W389" i="14" s="1"/>
  <c r="K388" i="14"/>
  <c r="Q388" i="14" s="1"/>
  <c r="W388" i="14" s="1"/>
  <c r="K387" i="14"/>
  <c r="Q387" i="14" s="1"/>
  <c r="W387" i="14" s="1"/>
  <c r="Q386" i="14"/>
  <c r="W386" i="14" s="1"/>
  <c r="K390" i="14"/>
  <c r="Q390" i="14" s="1"/>
  <c r="W390" i="14" s="1"/>
  <c r="V354" i="14"/>
  <c r="AB354" i="14" s="1"/>
  <c r="P358" i="14"/>
  <c r="V358" i="14" s="1"/>
  <c r="AB358" i="14" s="1"/>
  <c r="P357" i="14"/>
  <c r="V357" i="14" s="1"/>
  <c r="AB357" i="14" s="1"/>
  <c r="P356" i="14"/>
  <c r="V356" i="14" s="1"/>
  <c r="AB356" i="14" s="1"/>
  <c r="P355" i="14"/>
  <c r="V355" i="14" s="1"/>
  <c r="AB355" i="14" s="1"/>
  <c r="AE217" i="14"/>
  <c r="AL217" i="14" s="1"/>
  <c r="AR217" i="14" s="1"/>
  <c r="AH246" i="14"/>
  <c r="AO246" i="14" s="1"/>
  <c r="AU246" i="14" s="1"/>
  <c r="BC262" i="14"/>
  <c r="AK262" i="14"/>
  <c r="AQ262" i="14" s="1"/>
  <c r="AW262" i="14" s="1"/>
  <c r="AD262" i="14"/>
  <c r="AC261" i="14"/>
  <c r="AJ261" i="14"/>
  <c r="AP261" i="14" s="1"/>
  <c r="AV261" i="14" s="1"/>
  <c r="BB261" i="14"/>
  <c r="BG278" i="14"/>
  <c r="AH278" i="14"/>
  <c r="AO278" i="14"/>
  <c r="AU278" i="14" s="1"/>
  <c r="BA278" i="14" s="1"/>
  <c r="AF53" i="14"/>
  <c r="AM53" i="14" s="1"/>
  <c r="AS53" i="14" s="1"/>
  <c r="AF246" i="14"/>
  <c r="AM246" i="14" s="1"/>
  <c r="AS246" i="14" s="1"/>
  <c r="AY246" i="14" s="1"/>
  <c r="BC94" i="14"/>
  <c r="AD94" i="14"/>
  <c r="AK94" i="14"/>
  <c r="AQ94" i="14" s="1"/>
  <c r="AW94" i="14" s="1"/>
  <c r="BC214" i="14"/>
  <c r="AD214" i="14"/>
  <c r="AK214" i="14"/>
  <c r="AQ214" i="14" s="1"/>
  <c r="AW214" i="14" s="1"/>
  <c r="BB96" i="14"/>
  <c r="AC96" i="14"/>
  <c r="AJ96" i="14"/>
  <c r="AP96" i="14" s="1"/>
  <c r="AV96" i="14" s="1"/>
  <c r="BB52" i="14"/>
  <c r="AC52" i="14"/>
  <c r="AJ52" i="14"/>
  <c r="AP52" i="14" s="1"/>
  <c r="AV52" i="14" s="1"/>
  <c r="AE248" i="14"/>
  <c r="AL248" i="14" s="1"/>
  <c r="AR248" i="14" s="1"/>
  <c r="AN97" i="14"/>
  <c r="AT97" i="14" s="1"/>
  <c r="AZ97" i="14" s="1"/>
  <c r="AG97" i="14"/>
  <c r="BF97" i="14"/>
  <c r="BB140" i="14"/>
  <c r="AC140" i="14"/>
  <c r="AJ140" i="14"/>
  <c r="AP140" i="14" s="1"/>
  <c r="AV140" i="14" s="1"/>
  <c r="L128" i="14"/>
  <c r="R128" i="14" s="1"/>
  <c r="X128" i="14" s="1"/>
  <c r="L125" i="14"/>
  <c r="R125" i="14" s="1"/>
  <c r="X125" i="14" s="1"/>
  <c r="L126" i="14"/>
  <c r="R126" i="14" s="1"/>
  <c r="X126" i="14" s="1"/>
  <c r="R124" i="14"/>
  <c r="X124" i="14" s="1"/>
  <c r="L127" i="14"/>
  <c r="R127" i="14" s="1"/>
  <c r="X127" i="14" s="1"/>
  <c r="AJ277" i="14" l="1"/>
  <c r="AP277" i="14" s="1"/>
  <c r="AV277" i="14" s="1"/>
  <c r="AJ51" i="14"/>
  <c r="AP51" i="14" s="1"/>
  <c r="AV51" i="14" s="1"/>
  <c r="AC51" i="14"/>
  <c r="AH53" i="14"/>
  <c r="BC216" i="14"/>
  <c r="AD49" i="14"/>
  <c r="AK49" i="14"/>
  <c r="AQ49" i="14" s="1"/>
  <c r="AW49" i="14" s="1"/>
  <c r="AC142" i="14"/>
  <c r="BC260" i="14"/>
  <c r="AK260" i="14"/>
  <c r="AQ260" i="14" s="1"/>
  <c r="AW260" i="14" s="1"/>
  <c r="BB142" i="14"/>
  <c r="AK261" i="14"/>
  <c r="AQ261" i="14" s="1"/>
  <c r="AW261" i="14" s="1"/>
  <c r="BG52" i="14"/>
  <c r="AK139" i="14"/>
  <c r="AQ139" i="14" s="1"/>
  <c r="AW139" i="14" s="1"/>
  <c r="BC261" i="14"/>
  <c r="AH52" i="14"/>
  <c r="AK275" i="14"/>
  <c r="AQ275" i="14" s="1"/>
  <c r="AW275" i="14" s="1"/>
  <c r="AD139" i="14"/>
  <c r="AD275" i="14"/>
  <c r="BD259" i="14"/>
  <c r="AE259" i="14"/>
  <c r="AD216" i="14"/>
  <c r="AK259" i="14"/>
  <c r="AQ259" i="14" s="1"/>
  <c r="AW259" i="14" s="1"/>
  <c r="AC50" i="14"/>
  <c r="AD259" i="14"/>
  <c r="AJ50" i="14"/>
  <c r="AP50" i="14" s="1"/>
  <c r="AV50" i="14" s="1"/>
  <c r="S141" i="14"/>
  <c r="Y141" i="14" s="1"/>
  <c r="AE141" i="14" s="1"/>
  <c r="AL141" i="14" s="1"/>
  <c r="AK51" i="14"/>
  <c r="AQ51" i="14" s="1"/>
  <c r="AW51" i="14" s="1"/>
  <c r="AJ275" i="14"/>
  <c r="AP275" i="14" s="1"/>
  <c r="AV275" i="14" s="1"/>
  <c r="AD51" i="14"/>
  <c r="AC275" i="14"/>
  <c r="BD274" i="14"/>
  <c r="BB262" i="14"/>
  <c r="AC262" i="14"/>
  <c r="BD214" i="14"/>
  <c r="AL214" i="14"/>
  <c r="AR214" i="14" s="1"/>
  <c r="AX214" i="14" s="1"/>
  <c r="AK141" i="14"/>
  <c r="AQ141" i="14" s="1"/>
  <c r="AW141" i="14" s="1"/>
  <c r="AD217" i="14"/>
  <c r="AC277" i="14"/>
  <c r="BC217" i="14"/>
  <c r="AE139" i="14"/>
  <c r="AL274" i="14"/>
  <c r="AR274" i="14" s="1"/>
  <c r="AX274" i="14" s="1"/>
  <c r="AE140" i="14"/>
  <c r="BD139" i="14"/>
  <c r="BE21" i="14"/>
  <c r="AK143" i="14"/>
  <c r="AQ143" i="14" s="1"/>
  <c r="AW143" i="14" s="1"/>
  <c r="AD143" i="14"/>
  <c r="S216" i="14"/>
  <c r="Y216" i="14" s="1"/>
  <c r="AE216" i="14" s="1"/>
  <c r="AL216" i="14" s="1"/>
  <c r="BC140" i="14"/>
  <c r="AK140" i="14"/>
  <c r="AQ140" i="14" s="1"/>
  <c r="AW140" i="14" s="1"/>
  <c r="S276" i="14"/>
  <c r="Y276" i="14" s="1"/>
  <c r="AE276" i="14" s="1"/>
  <c r="AL276" i="14" s="1"/>
  <c r="AC143" i="14"/>
  <c r="BC215" i="14"/>
  <c r="AJ263" i="14"/>
  <c r="AP263" i="14" s="1"/>
  <c r="AV263" i="14" s="1"/>
  <c r="AJ260" i="14"/>
  <c r="AP260" i="14" s="1"/>
  <c r="AV260" i="14" s="1"/>
  <c r="AJ143" i="14"/>
  <c r="AP143" i="14" s="1"/>
  <c r="AV143" i="14" s="1"/>
  <c r="AK215" i="14"/>
  <c r="AQ215" i="14" s="1"/>
  <c r="AW215" i="14" s="1"/>
  <c r="BB263" i="14"/>
  <c r="AC260" i="14"/>
  <c r="BD140" i="14"/>
  <c r="AJ139" i="14"/>
  <c r="AP139" i="14" s="1"/>
  <c r="AV139" i="14" s="1"/>
  <c r="BC96" i="14"/>
  <c r="AC276" i="14"/>
  <c r="BB139" i="14"/>
  <c r="BB276" i="14"/>
  <c r="AK96" i="14"/>
  <c r="AQ96" i="14" s="1"/>
  <c r="AW96" i="14" s="1"/>
  <c r="AD141" i="14"/>
  <c r="AJ259" i="14"/>
  <c r="AP259" i="14" s="1"/>
  <c r="AV259" i="14" s="1"/>
  <c r="AJ278" i="14"/>
  <c r="AP278" i="14" s="1"/>
  <c r="AV278" i="14" s="1"/>
  <c r="AC278" i="14"/>
  <c r="AC259" i="14"/>
  <c r="BE263" i="14"/>
  <c r="BD245" i="14"/>
  <c r="AY214" i="14"/>
  <c r="BE214" i="14"/>
  <c r="AX260" i="14"/>
  <c r="BD260" i="14"/>
  <c r="AZ139" i="14"/>
  <c r="BF139" i="14"/>
  <c r="AZ259" i="14"/>
  <c r="BF259" i="14"/>
  <c r="AZ94" i="14"/>
  <c r="BF94" i="14"/>
  <c r="AY215" i="14"/>
  <c r="BE215" i="14"/>
  <c r="AY276" i="14"/>
  <c r="BE276" i="14"/>
  <c r="BD22" i="14"/>
  <c r="AO21" i="14"/>
  <c r="AU21" i="14" s="1"/>
  <c r="BA21" i="14" s="1"/>
  <c r="BG21" i="14"/>
  <c r="AH21" i="14"/>
  <c r="AG21" i="14"/>
  <c r="AN21" i="14" s="1"/>
  <c r="AT21" i="14" s="1"/>
  <c r="AF20" i="14"/>
  <c r="AM20" i="14" s="1"/>
  <c r="AS20" i="14" s="1"/>
  <c r="BC19" i="14"/>
  <c r="AD19" i="14"/>
  <c r="AK19" i="14"/>
  <c r="AQ19" i="14" s="1"/>
  <c r="AW19" i="14" s="1"/>
  <c r="AO22" i="14"/>
  <c r="AU22" i="14" s="1"/>
  <c r="BA22" i="14" s="1"/>
  <c r="BG22" i="14"/>
  <c r="AH22" i="14"/>
  <c r="AG19" i="14"/>
  <c r="AN19" i="14" s="1"/>
  <c r="AT19" i="14" s="1"/>
  <c r="AZ19" i="14" s="1"/>
  <c r="AC23" i="14"/>
  <c r="AJ23" i="14"/>
  <c r="AP23" i="14" s="1"/>
  <c r="AV23" i="14" s="1"/>
  <c r="BB23" i="14"/>
  <c r="BC21" i="14"/>
  <c r="AD21" i="14"/>
  <c r="AK21" i="14"/>
  <c r="AQ21" i="14" s="1"/>
  <c r="AW21" i="14" s="1"/>
  <c r="AF22" i="14"/>
  <c r="AM22" i="14" s="1"/>
  <c r="AS22" i="14" s="1"/>
  <c r="AE23" i="14"/>
  <c r="AL23" i="14" s="1"/>
  <c r="AR23" i="14" s="1"/>
  <c r="BF22" i="14"/>
  <c r="AG22" i="14"/>
  <c r="AN22" i="14"/>
  <c r="AT22" i="14" s="1"/>
  <c r="AZ22" i="14" s="1"/>
  <c r="AC19" i="14"/>
  <c r="AJ19" i="14"/>
  <c r="AP19" i="14" s="1"/>
  <c r="AV19" i="14" s="1"/>
  <c r="BB19" i="14"/>
  <c r="AD22" i="14"/>
  <c r="AK22" i="14" s="1"/>
  <c r="AQ22" i="14" s="1"/>
  <c r="AN23" i="14"/>
  <c r="AT23" i="14" s="1"/>
  <c r="AZ23" i="14" s="1"/>
  <c r="AG23" i="14"/>
  <c r="BF23" i="14"/>
  <c r="BE218" i="14"/>
  <c r="BC20" i="14"/>
  <c r="AE19" i="14"/>
  <c r="AL19" i="14" s="1"/>
  <c r="AR19" i="14" s="1"/>
  <c r="AN20" i="14"/>
  <c r="AT20" i="14" s="1"/>
  <c r="AZ20" i="14" s="1"/>
  <c r="BF20" i="14"/>
  <c r="AG20" i="14"/>
  <c r="BB20" i="14"/>
  <c r="AC20" i="14"/>
  <c r="AJ20" i="14"/>
  <c r="AP20" i="14" s="1"/>
  <c r="AV20" i="14" s="1"/>
  <c r="AD23" i="14"/>
  <c r="AK23" i="14" s="1"/>
  <c r="AQ23" i="14" s="1"/>
  <c r="BG20" i="14"/>
  <c r="AO20" i="14"/>
  <c r="AU20" i="14" s="1"/>
  <c r="BA20" i="14" s="1"/>
  <c r="AH20" i="14"/>
  <c r="AE20" i="14"/>
  <c r="AL20" i="14" s="1"/>
  <c r="AR20" i="14" s="1"/>
  <c r="BB21" i="14"/>
  <c r="AC21" i="14"/>
  <c r="AJ21" i="14"/>
  <c r="AP21" i="14" s="1"/>
  <c r="AV21" i="14" s="1"/>
  <c r="BG23" i="14"/>
  <c r="AO23" i="14"/>
  <c r="AU23" i="14" s="1"/>
  <c r="BA23" i="14" s="1"/>
  <c r="AH23" i="14"/>
  <c r="BB31" i="14"/>
  <c r="S21" i="14"/>
  <c r="Y21" i="14" s="1"/>
  <c r="BE23" i="14"/>
  <c r="AF23" i="14"/>
  <c r="AM23" i="14"/>
  <c r="AS23" i="14" s="1"/>
  <c r="AY23" i="14" s="1"/>
  <c r="AC22" i="14"/>
  <c r="AJ22" i="14"/>
  <c r="AP22" i="14" s="1"/>
  <c r="AV22" i="14" s="1"/>
  <c r="BB22" i="14"/>
  <c r="BG275" i="14"/>
  <c r="BE260" i="14"/>
  <c r="AH19" i="14"/>
  <c r="AO19" i="14"/>
  <c r="AU19" i="14" s="1"/>
  <c r="BA19" i="14" s="1"/>
  <c r="BG19" i="14"/>
  <c r="AF19" i="14"/>
  <c r="AM19" i="14" s="1"/>
  <c r="AS19" i="14" s="1"/>
  <c r="AY19" i="14" s="1"/>
  <c r="BA142" i="14"/>
  <c r="BG142" i="14"/>
  <c r="AY53" i="14"/>
  <c r="BE53" i="14"/>
  <c r="AY139" i="14"/>
  <c r="BE139" i="14"/>
  <c r="AY274" i="14"/>
  <c r="BE274" i="14"/>
  <c r="AY143" i="14"/>
  <c r="BE143" i="14"/>
  <c r="AY141" i="14"/>
  <c r="BE141" i="14"/>
  <c r="AX278" i="14"/>
  <c r="BD278" i="14"/>
  <c r="AZ275" i="14"/>
  <c r="BF275" i="14"/>
  <c r="AY50" i="14"/>
  <c r="BE50" i="14"/>
  <c r="AZ142" i="14"/>
  <c r="BF142" i="14"/>
  <c r="AZ217" i="14"/>
  <c r="BF217" i="14"/>
  <c r="AY217" i="14"/>
  <c r="BE217" i="14"/>
  <c r="AY140" i="14"/>
  <c r="BE140" i="14"/>
  <c r="BA143" i="14"/>
  <c r="BG143" i="14"/>
  <c r="AZ274" i="14"/>
  <c r="BF274" i="14"/>
  <c r="AZ246" i="14"/>
  <c r="BF246" i="14"/>
  <c r="AY247" i="14"/>
  <c r="BE247" i="14"/>
  <c r="AZ141" i="14"/>
  <c r="BF141" i="14"/>
  <c r="AX244" i="14"/>
  <c r="BD244" i="14"/>
  <c r="AY244" i="14"/>
  <c r="BE244" i="14"/>
  <c r="AW98" i="14"/>
  <c r="BC98" i="14"/>
  <c r="AY52" i="14"/>
  <c r="BE52" i="14"/>
  <c r="AZ263" i="14"/>
  <c r="BF263" i="14"/>
  <c r="AX97" i="14"/>
  <c r="BD97" i="14"/>
  <c r="AZ244" i="14"/>
  <c r="BF244" i="14"/>
  <c r="AZ215" i="14"/>
  <c r="BF215" i="14"/>
  <c r="AX95" i="14"/>
  <c r="BD95" i="14"/>
  <c r="AZ50" i="14"/>
  <c r="BF50" i="14"/>
  <c r="BA260" i="14"/>
  <c r="BG260" i="14"/>
  <c r="BA216" i="14"/>
  <c r="BG216" i="14"/>
  <c r="AY142" i="14"/>
  <c r="BE142" i="14"/>
  <c r="AZ214" i="14"/>
  <c r="BF214" i="14"/>
  <c r="AY51" i="14"/>
  <c r="BE51" i="14"/>
  <c r="AZ143" i="14"/>
  <c r="BF143" i="14"/>
  <c r="AZ140" i="14"/>
  <c r="BF140" i="14"/>
  <c r="AW50" i="14"/>
  <c r="BC50" i="14"/>
  <c r="AX248" i="14"/>
  <c r="BD248" i="14"/>
  <c r="BA244" i="14"/>
  <c r="BG244" i="14"/>
  <c r="BA246" i="14"/>
  <c r="BG246" i="14"/>
  <c r="AX218" i="14"/>
  <c r="BD218" i="14"/>
  <c r="AY261" i="14"/>
  <c r="BE261" i="14"/>
  <c r="BA215" i="14"/>
  <c r="BG215" i="14"/>
  <c r="AZ218" i="14"/>
  <c r="BF218" i="14"/>
  <c r="AX50" i="14"/>
  <c r="BD50" i="14"/>
  <c r="BA214" i="14"/>
  <c r="BG214" i="14"/>
  <c r="AX217" i="14"/>
  <c r="BD217" i="14"/>
  <c r="AX143" i="14"/>
  <c r="BD143" i="14"/>
  <c r="BA139" i="14"/>
  <c r="BG139" i="14"/>
  <c r="AY278" i="14"/>
  <c r="BE278" i="14"/>
  <c r="AY262" i="14"/>
  <c r="BE262" i="14"/>
  <c r="AZ260" i="14"/>
  <c r="BF260" i="14"/>
  <c r="BA49" i="14"/>
  <c r="BG49" i="14"/>
  <c r="BA259" i="14"/>
  <c r="BG259" i="14"/>
  <c r="AZ277" i="14"/>
  <c r="BF277" i="14"/>
  <c r="AY245" i="14"/>
  <c r="BE245" i="14"/>
  <c r="AZ278" i="14"/>
  <c r="BF278" i="14"/>
  <c r="AX247" i="14"/>
  <c r="BD247" i="14"/>
  <c r="AZ49" i="14"/>
  <c r="BF49" i="14"/>
  <c r="AY275" i="14"/>
  <c r="BE275" i="14"/>
  <c r="AY277" i="14"/>
  <c r="BE277" i="14"/>
  <c r="BA276" i="14"/>
  <c r="BG276" i="14"/>
  <c r="AX277" i="14"/>
  <c r="BD277" i="14"/>
  <c r="AX98" i="14"/>
  <c r="BD98" i="14"/>
  <c r="AZ262" i="14"/>
  <c r="BF262" i="14"/>
  <c r="AX49" i="14"/>
  <c r="BD49" i="14"/>
  <c r="AZ51" i="14"/>
  <c r="BF51" i="14"/>
  <c r="AZ247" i="14"/>
  <c r="BF247" i="14"/>
  <c r="AZ245" i="14"/>
  <c r="BF245" i="14"/>
  <c r="AY259" i="14"/>
  <c r="BE259" i="14"/>
  <c r="BD184" i="14"/>
  <c r="AL184" i="14"/>
  <c r="AR184" i="14" s="1"/>
  <c r="AX184" i="14" s="1"/>
  <c r="AE184" i="14"/>
  <c r="AG389" i="14"/>
  <c r="AN389" i="14" s="1"/>
  <c r="AT389" i="14" s="1"/>
  <c r="BG188" i="14"/>
  <c r="AH188" i="14"/>
  <c r="AO188" i="14"/>
  <c r="AU188" i="14" s="1"/>
  <c r="BA188" i="14" s="1"/>
  <c r="AJ8" i="14"/>
  <c r="AP8" i="14" s="1"/>
  <c r="AV8" i="14" s="1"/>
  <c r="BB8" i="14"/>
  <c r="AC8" i="14"/>
  <c r="AE64" i="14"/>
  <c r="AL64" i="14" s="1"/>
  <c r="AR64" i="14" s="1"/>
  <c r="BG83" i="14"/>
  <c r="AH83" i="14"/>
  <c r="AO83" i="14"/>
  <c r="AU83" i="14" s="1"/>
  <c r="BA83" i="14" s="1"/>
  <c r="AG173" i="14"/>
  <c r="AN173" i="14" s="1"/>
  <c r="AT173" i="14" s="1"/>
  <c r="AZ173" i="14" s="1"/>
  <c r="AE158" i="14"/>
  <c r="AL158" i="14" s="1"/>
  <c r="AR158" i="14" s="1"/>
  <c r="BG261" i="14"/>
  <c r="BE246" i="14"/>
  <c r="BG357" i="14"/>
  <c r="AH357" i="14"/>
  <c r="AO357" i="14"/>
  <c r="AU357" i="14" s="1"/>
  <c r="BA357" i="14" s="1"/>
  <c r="AE322" i="14"/>
  <c r="AL322" i="14"/>
  <c r="AR322" i="14" s="1"/>
  <c r="AX322" i="14" s="1"/>
  <c r="BF35" i="14"/>
  <c r="AG35" i="14"/>
  <c r="AN35" i="14"/>
  <c r="AT35" i="14" s="1"/>
  <c r="AZ35" i="14" s="1"/>
  <c r="AG230" i="14"/>
  <c r="AN230" i="14" s="1"/>
  <c r="AT230" i="14" s="1"/>
  <c r="AZ230" i="14" s="1"/>
  <c r="AD157" i="14"/>
  <c r="AK157" i="14" s="1"/>
  <c r="AQ157" i="14" s="1"/>
  <c r="AW157" i="14" s="1"/>
  <c r="AE185" i="14"/>
  <c r="AL185" i="14" s="1"/>
  <c r="AR185" i="14" s="1"/>
  <c r="AG188" i="14"/>
  <c r="AN188" i="14" s="1"/>
  <c r="AT188" i="14" s="1"/>
  <c r="AG293" i="14"/>
  <c r="AN293" i="14" s="1"/>
  <c r="AT293" i="14" s="1"/>
  <c r="AZ293" i="14" s="1"/>
  <c r="AD37" i="14"/>
  <c r="AK37" i="14" s="1"/>
  <c r="AQ37" i="14" s="1"/>
  <c r="AE80" i="14"/>
  <c r="AL80" i="14" s="1"/>
  <c r="AR80" i="14" s="1"/>
  <c r="AX80" i="14" s="1"/>
  <c r="AF169" i="14"/>
  <c r="AM169" i="14" s="1"/>
  <c r="AS169" i="14" s="1"/>
  <c r="AK307" i="14"/>
  <c r="AQ307" i="14" s="1"/>
  <c r="AW307" i="14" s="1"/>
  <c r="BC307" i="14"/>
  <c r="AD307" i="14"/>
  <c r="AF356" i="14"/>
  <c r="AM356" i="14" s="1"/>
  <c r="AS356" i="14" s="1"/>
  <c r="AE342" i="14"/>
  <c r="AL342" i="14" s="1"/>
  <c r="AR342" i="14" s="1"/>
  <c r="BD142" i="14"/>
  <c r="BE38" i="14"/>
  <c r="AM38" i="14"/>
  <c r="AS38" i="14" s="1"/>
  <c r="AY38" i="14" s="1"/>
  <c r="AF38" i="14"/>
  <c r="AF112" i="14"/>
  <c r="AM112" i="14" s="1"/>
  <c r="AS112" i="14" s="1"/>
  <c r="AF370" i="14"/>
  <c r="AM370" i="14" s="1"/>
  <c r="AS370" i="14" s="1"/>
  <c r="AY370" i="14" s="1"/>
  <c r="AJ373" i="14"/>
  <c r="AP373" i="14" s="1"/>
  <c r="AV373" i="14" s="1"/>
  <c r="BB373" i="14"/>
  <c r="AC373" i="14"/>
  <c r="BG141" i="14"/>
  <c r="BB403" i="14"/>
  <c r="AC403" i="14"/>
  <c r="AJ403" i="14"/>
  <c r="AP403" i="14" s="1"/>
  <c r="AV403" i="14" s="1"/>
  <c r="AF199" i="14"/>
  <c r="AM199" i="14" s="1"/>
  <c r="AS199" i="14" s="1"/>
  <c r="AY199" i="14" s="1"/>
  <c r="AH186" i="14"/>
  <c r="AO186" i="14" s="1"/>
  <c r="AU186" i="14" s="1"/>
  <c r="AE172" i="14"/>
  <c r="AL172" i="14" s="1"/>
  <c r="AR172" i="14" s="1"/>
  <c r="AH66" i="14"/>
  <c r="AO66" i="14" s="1"/>
  <c r="AU66" i="14" s="1"/>
  <c r="BF5" i="14"/>
  <c r="AG5" i="14"/>
  <c r="AN5" i="14"/>
  <c r="AT5" i="14" s="1"/>
  <c r="AZ5" i="14" s="1"/>
  <c r="AJ7" i="14"/>
  <c r="AP7" i="14" s="1"/>
  <c r="AV7" i="14" s="1"/>
  <c r="AC7" i="14"/>
  <c r="BB7" i="14"/>
  <c r="AF386" i="14"/>
  <c r="AM386" i="14" s="1"/>
  <c r="AS386" i="14" s="1"/>
  <c r="BC324" i="14"/>
  <c r="AD324" i="14"/>
  <c r="AK324" i="14"/>
  <c r="AQ324" i="14" s="1"/>
  <c r="AW324" i="14" s="1"/>
  <c r="BC404" i="14"/>
  <c r="AD404" i="14"/>
  <c r="AK404" i="14"/>
  <c r="AQ404" i="14" s="1"/>
  <c r="AW404" i="14" s="1"/>
  <c r="BC230" i="14"/>
  <c r="AK230" i="14"/>
  <c r="AQ230" i="14" s="1"/>
  <c r="AW230" i="14" s="1"/>
  <c r="AD230" i="14"/>
  <c r="AC158" i="14"/>
  <c r="AJ158" i="14"/>
  <c r="AP158" i="14" s="1"/>
  <c r="AV158" i="14" s="1"/>
  <c r="BB158" i="14"/>
  <c r="BC185" i="14"/>
  <c r="AK185" i="14"/>
  <c r="AQ185" i="14" s="1"/>
  <c r="AW185" i="14" s="1"/>
  <c r="AD185" i="14"/>
  <c r="AH109" i="14"/>
  <c r="AO109" i="14" s="1"/>
  <c r="AU109" i="14" s="1"/>
  <c r="AH125" i="14"/>
  <c r="AO125" i="14" s="1"/>
  <c r="AU125" i="14" s="1"/>
  <c r="AJ79" i="14"/>
  <c r="AP79" i="14" s="1"/>
  <c r="AV79" i="14" s="1"/>
  <c r="BB79" i="14"/>
  <c r="AC79" i="14"/>
  <c r="BB170" i="14"/>
  <c r="AJ170" i="14"/>
  <c r="AP170" i="14" s="1"/>
  <c r="AV170" i="14" s="1"/>
  <c r="AC170" i="14"/>
  <c r="BB76" i="14"/>
  <c r="S66" i="14"/>
  <c r="Y66" i="14" s="1"/>
  <c r="BG5" i="14"/>
  <c r="AH5" i="14"/>
  <c r="AO5" i="14"/>
  <c r="AU5" i="14" s="1"/>
  <c r="BA5" i="14" s="1"/>
  <c r="AE354" i="14"/>
  <c r="AL354" i="14" s="1"/>
  <c r="AR354" i="14" s="1"/>
  <c r="AX354" i="14" s="1"/>
  <c r="BG325" i="14"/>
  <c r="AH325" i="14"/>
  <c r="AO325" i="14"/>
  <c r="AU325" i="14" s="1"/>
  <c r="BA325" i="14" s="1"/>
  <c r="AC326" i="14"/>
  <c r="AJ326" i="14"/>
  <c r="AP326" i="14" s="1"/>
  <c r="AV326" i="14" s="1"/>
  <c r="BB326" i="14"/>
  <c r="BG158" i="14"/>
  <c r="AH158" i="14"/>
  <c r="AO158" i="14"/>
  <c r="AU158" i="14" s="1"/>
  <c r="BA158" i="14" s="1"/>
  <c r="AE371" i="14"/>
  <c r="AL371" i="14" s="1"/>
  <c r="AR371" i="14" s="1"/>
  <c r="AO82" i="14"/>
  <c r="AU82" i="14" s="1"/>
  <c r="BA82" i="14" s="1"/>
  <c r="BG82" i="14"/>
  <c r="AH82" i="14"/>
  <c r="AH172" i="14"/>
  <c r="AO172" i="14" s="1"/>
  <c r="AU172" i="14" s="1"/>
  <c r="AH338" i="14"/>
  <c r="AO338" i="14" s="1"/>
  <c r="AU338" i="14" s="1"/>
  <c r="BA338" i="14" s="1"/>
  <c r="AG325" i="14"/>
  <c r="AN325" i="14" s="1"/>
  <c r="AT325" i="14" s="1"/>
  <c r="BG405" i="14"/>
  <c r="AO405" i="14"/>
  <c r="AU405" i="14" s="1"/>
  <c r="BA405" i="14" s="1"/>
  <c r="AH405" i="14"/>
  <c r="BD262" i="14"/>
  <c r="AC290" i="14"/>
  <c r="AJ290" i="14"/>
  <c r="AP290" i="14" s="1"/>
  <c r="AV290" i="14" s="1"/>
  <c r="BB290" i="14"/>
  <c r="AG79" i="14"/>
  <c r="AN79" i="14" s="1"/>
  <c r="AT79" i="14" s="1"/>
  <c r="AZ79" i="14" s="1"/>
  <c r="AG172" i="14"/>
  <c r="AN172" i="14" s="1"/>
  <c r="AT172" i="14" s="1"/>
  <c r="AZ172" i="14" s="1"/>
  <c r="AG308" i="14"/>
  <c r="AN308" i="14" s="1"/>
  <c r="AT308" i="14" s="1"/>
  <c r="AD68" i="14"/>
  <c r="AK68" i="14" s="1"/>
  <c r="AQ68" i="14" s="1"/>
  <c r="AW68" i="14" s="1"/>
  <c r="BE7" i="14"/>
  <c r="AF7" i="14"/>
  <c r="AM7" i="14"/>
  <c r="AS7" i="14" s="1"/>
  <c r="AY7" i="14" s="1"/>
  <c r="BB340" i="14"/>
  <c r="AC340" i="14"/>
  <c r="AJ340" i="14"/>
  <c r="AP340" i="14" s="1"/>
  <c r="AV340" i="14" s="1"/>
  <c r="BB37" i="14"/>
  <c r="AC37" i="14"/>
  <c r="AJ37" i="14"/>
  <c r="AP37" i="14" s="1"/>
  <c r="AV37" i="14" s="1"/>
  <c r="BB111" i="14"/>
  <c r="AJ111" i="14"/>
  <c r="AP111" i="14" s="1"/>
  <c r="AV111" i="14" s="1"/>
  <c r="AC111" i="14"/>
  <c r="AG406" i="14"/>
  <c r="AN406" i="14" s="1"/>
  <c r="AT406" i="14" s="1"/>
  <c r="AZ406" i="14" s="1"/>
  <c r="BD263" i="14"/>
  <c r="BB188" i="14"/>
  <c r="AC188" i="14"/>
  <c r="AJ188" i="14"/>
  <c r="AP188" i="14" s="1"/>
  <c r="AV188" i="14" s="1"/>
  <c r="BE96" i="14"/>
  <c r="AF125" i="14"/>
  <c r="AM125" i="14" s="1"/>
  <c r="AS125" i="14" s="1"/>
  <c r="AY125" i="14" s="1"/>
  <c r="AF81" i="14"/>
  <c r="AM81" i="14" s="1"/>
  <c r="AS81" i="14" s="1"/>
  <c r="AY81" i="14" s="1"/>
  <c r="AE310" i="14"/>
  <c r="AL310" i="14" s="1"/>
  <c r="AR310" i="14" s="1"/>
  <c r="BB68" i="14"/>
  <c r="AC68" i="14"/>
  <c r="AJ68" i="14"/>
  <c r="AP68" i="14" s="1"/>
  <c r="AV68" i="14" s="1"/>
  <c r="AE8" i="14"/>
  <c r="AL8" i="14" s="1"/>
  <c r="AR8" i="14" s="1"/>
  <c r="S201" i="14"/>
  <c r="Y201" i="14" s="1"/>
  <c r="BB211" i="14"/>
  <c r="AG203" i="14"/>
  <c r="AN203" i="14" s="1"/>
  <c r="AT203" i="14" s="1"/>
  <c r="AG355" i="14"/>
  <c r="AN355" i="14" s="1"/>
  <c r="AT355" i="14" s="1"/>
  <c r="AK356" i="14"/>
  <c r="AQ356" i="14" s="1"/>
  <c r="AW356" i="14" s="1"/>
  <c r="BC356" i="14"/>
  <c r="AD356" i="14"/>
  <c r="AH38" i="14"/>
  <c r="AO38" i="14"/>
  <c r="AU38" i="14" s="1"/>
  <c r="BA38" i="14" s="1"/>
  <c r="BG38" i="14"/>
  <c r="AF230" i="14"/>
  <c r="AM230" i="14" s="1"/>
  <c r="AS230" i="14" s="1"/>
  <c r="AE157" i="14"/>
  <c r="AL157" i="14" s="1"/>
  <c r="AR157" i="14" s="1"/>
  <c r="AG374" i="14"/>
  <c r="AN374" i="14" s="1"/>
  <c r="AT374" i="14" s="1"/>
  <c r="AF292" i="14"/>
  <c r="AM292" i="14" s="1"/>
  <c r="AS292" i="14" s="1"/>
  <c r="BE94" i="14"/>
  <c r="AG231" i="14"/>
  <c r="AN231" i="14" s="1"/>
  <c r="AT231" i="14" s="1"/>
  <c r="BC308" i="14"/>
  <c r="AD308" i="14"/>
  <c r="AK308" i="14"/>
  <c r="AQ308" i="14" s="1"/>
  <c r="AW308" i="14" s="1"/>
  <c r="AE110" i="14"/>
  <c r="AL110" i="14" s="1"/>
  <c r="AR110" i="14" s="1"/>
  <c r="AX110" i="14" s="1"/>
  <c r="BB354" i="14"/>
  <c r="AC354" i="14"/>
  <c r="AJ354" i="14"/>
  <c r="AP354" i="14" s="1"/>
  <c r="AV354" i="14" s="1"/>
  <c r="AE35" i="14"/>
  <c r="AL35" i="14" s="1"/>
  <c r="AR35" i="14" s="1"/>
  <c r="BB80" i="14"/>
  <c r="AC80" i="14"/>
  <c r="AJ80" i="14"/>
  <c r="AP80" i="14" s="1"/>
  <c r="AV80" i="14" s="1"/>
  <c r="BG324" i="14"/>
  <c r="AH324" i="14"/>
  <c r="AO324" i="14"/>
  <c r="AU324" i="14" s="1"/>
  <c r="BA324" i="14" s="1"/>
  <c r="BB233" i="14"/>
  <c r="AC233" i="14"/>
  <c r="AJ233" i="14"/>
  <c r="AP233" i="14" s="1"/>
  <c r="AV233" i="14" s="1"/>
  <c r="BE8" i="14"/>
  <c r="AF8" i="14"/>
  <c r="AM8" i="14"/>
  <c r="AS8" i="14" s="1"/>
  <c r="AY8" i="14" s="1"/>
  <c r="AH229" i="14"/>
  <c r="AO229" i="14" s="1"/>
  <c r="AU229" i="14" s="1"/>
  <c r="AE306" i="14"/>
  <c r="AL306" i="14" s="1"/>
  <c r="AR306" i="14" s="1"/>
  <c r="AG199" i="14"/>
  <c r="AN199" i="14" s="1"/>
  <c r="AT199" i="14" s="1"/>
  <c r="AZ199" i="14" s="1"/>
  <c r="BG34" i="14"/>
  <c r="AH34" i="14"/>
  <c r="AO34" i="14"/>
  <c r="AU34" i="14" s="1"/>
  <c r="BA34" i="14" s="1"/>
  <c r="BC124" i="14"/>
  <c r="AD124" i="14"/>
  <c r="AK124" i="14"/>
  <c r="AQ124" i="14" s="1"/>
  <c r="AW124" i="14" s="1"/>
  <c r="AH354" i="14"/>
  <c r="AO354" i="14" s="1"/>
  <c r="AU354" i="14" s="1"/>
  <c r="BB334" i="14"/>
  <c r="S324" i="14"/>
  <c r="Y324" i="14" s="1"/>
  <c r="BF37" i="14"/>
  <c r="AN37" i="14"/>
  <c r="AT37" i="14" s="1"/>
  <c r="AZ37" i="14" s="1"/>
  <c r="AG37" i="14"/>
  <c r="AG232" i="14"/>
  <c r="AN232" i="14" s="1"/>
  <c r="AT232" i="14" s="1"/>
  <c r="AD374" i="14"/>
  <c r="AK374" i="14" s="1"/>
  <c r="AQ374" i="14" s="1"/>
  <c r="AE187" i="14"/>
  <c r="AL187" i="14" s="1"/>
  <c r="AR187" i="14" s="1"/>
  <c r="AE291" i="14"/>
  <c r="AL291" i="14" s="1"/>
  <c r="AR291" i="14" s="1"/>
  <c r="AX291" i="14" s="1"/>
  <c r="AG290" i="14"/>
  <c r="AN290" i="14" s="1"/>
  <c r="AT290" i="14" s="1"/>
  <c r="AZ290" i="14" s="1"/>
  <c r="AD386" i="14"/>
  <c r="AK386" i="14"/>
  <c r="AQ386" i="14" s="1"/>
  <c r="AW386" i="14" s="1"/>
  <c r="BC386" i="14"/>
  <c r="AD38" i="14"/>
  <c r="AK38" i="14" s="1"/>
  <c r="AQ38" i="14" s="1"/>
  <c r="AW38" i="14" s="1"/>
  <c r="AE82" i="14"/>
  <c r="AL82" i="14" s="1"/>
  <c r="AR82" i="14" s="1"/>
  <c r="AX82" i="14" s="1"/>
  <c r="AF171" i="14"/>
  <c r="AM171" i="14" s="1"/>
  <c r="AS171" i="14" s="1"/>
  <c r="AG65" i="14"/>
  <c r="AN65" i="14" s="1"/>
  <c r="AT65" i="14" s="1"/>
  <c r="BC201" i="14"/>
  <c r="AD201" i="14"/>
  <c r="AK201" i="14"/>
  <c r="AQ201" i="14" s="1"/>
  <c r="AW201" i="14" s="1"/>
  <c r="AF358" i="14"/>
  <c r="AM358" i="14" s="1"/>
  <c r="AS358" i="14" s="1"/>
  <c r="AG387" i="14"/>
  <c r="AN387" i="14" s="1"/>
  <c r="AT387" i="14" s="1"/>
  <c r="AE111" i="14"/>
  <c r="AL111" i="14" s="1"/>
  <c r="AF109" i="14"/>
  <c r="AM109" i="14" s="1"/>
  <c r="AS109" i="14" s="1"/>
  <c r="AF373" i="14"/>
  <c r="AM373" i="14" s="1"/>
  <c r="AS373" i="14" s="1"/>
  <c r="AY373" i="14" s="1"/>
  <c r="AD293" i="14"/>
  <c r="AK293" i="14" s="1"/>
  <c r="AQ293" i="14" s="1"/>
  <c r="BB405" i="14"/>
  <c r="AC405" i="14"/>
  <c r="AJ405" i="14"/>
  <c r="AP405" i="14" s="1"/>
  <c r="AV405" i="14" s="1"/>
  <c r="BB355" i="14"/>
  <c r="AC355" i="14"/>
  <c r="AJ355" i="14"/>
  <c r="AP355" i="14" s="1"/>
  <c r="AV355" i="14" s="1"/>
  <c r="AF155" i="14"/>
  <c r="AM155" i="14" s="1"/>
  <c r="AS155" i="14" s="1"/>
  <c r="AH187" i="14"/>
  <c r="AO187" i="14" s="1"/>
  <c r="AU187" i="14" s="1"/>
  <c r="BB124" i="14"/>
  <c r="AC124" i="14"/>
  <c r="AJ124" i="14"/>
  <c r="AP124" i="14" s="1"/>
  <c r="AV124" i="14" s="1"/>
  <c r="BD169" i="14"/>
  <c r="AE169" i="14"/>
  <c r="AL169" i="14"/>
  <c r="AR169" i="14" s="1"/>
  <c r="AX169" i="14" s="1"/>
  <c r="AH64" i="14"/>
  <c r="AO64" i="14" s="1"/>
  <c r="AU64" i="14" s="1"/>
  <c r="BA64" i="14" s="1"/>
  <c r="BF7" i="14"/>
  <c r="AG7" i="14"/>
  <c r="AN7" i="14"/>
  <c r="AT7" i="14" s="1"/>
  <c r="AZ7" i="14" s="1"/>
  <c r="AH387" i="14"/>
  <c r="AO387" i="14" s="1"/>
  <c r="AU387" i="14" s="1"/>
  <c r="BA387" i="14" s="1"/>
  <c r="AD326" i="14"/>
  <c r="AK326" i="14" s="1"/>
  <c r="AQ326" i="14" s="1"/>
  <c r="AE36" i="14"/>
  <c r="AL36" i="14" s="1"/>
  <c r="AR36" i="14" s="1"/>
  <c r="AD406" i="14"/>
  <c r="AK406" i="14" s="1"/>
  <c r="AQ406" i="14" s="1"/>
  <c r="AW406" i="14" s="1"/>
  <c r="AH111" i="14"/>
  <c r="AO111" i="14" s="1"/>
  <c r="AU111" i="14" s="1"/>
  <c r="AH124" i="14"/>
  <c r="AO124" i="14" s="1"/>
  <c r="AU124" i="14" s="1"/>
  <c r="AJ169" i="14"/>
  <c r="AP169" i="14" s="1"/>
  <c r="AV169" i="14" s="1"/>
  <c r="BB169" i="14"/>
  <c r="AC169" i="14"/>
  <c r="AE65" i="14"/>
  <c r="AL65" i="14" s="1"/>
  <c r="AR65" i="14" s="1"/>
  <c r="AX65" i="14" s="1"/>
  <c r="BG7" i="14"/>
  <c r="AH7" i="14"/>
  <c r="AO7" i="14"/>
  <c r="AU7" i="14" s="1"/>
  <c r="BA7" i="14" s="1"/>
  <c r="BB366" i="14"/>
  <c r="S356" i="14"/>
  <c r="Y356" i="14" s="1"/>
  <c r="BG326" i="14"/>
  <c r="AH326" i="14"/>
  <c r="AO326" i="14"/>
  <c r="AU326" i="14" s="1"/>
  <c r="BA326" i="14" s="1"/>
  <c r="BG157" i="14"/>
  <c r="AH157" i="14"/>
  <c r="AO157" i="14"/>
  <c r="AU157" i="14" s="1"/>
  <c r="BA157" i="14" s="1"/>
  <c r="BG308" i="14"/>
  <c r="AH308" i="14"/>
  <c r="AO308" i="14"/>
  <c r="AU308" i="14" s="1"/>
  <c r="BA308" i="14" s="1"/>
  <c r="AH199" i="14"/>
  <c r="AO199" i="14" s="1"/>
  <c r="AU199" i="14" s="1"/>
  <c r="AE389" i="14"/>
  <c r="AL389" i="14" s="1"/>
  <c r="AR389" i="14" s="1"/>
  <c r="AG323" i="14"/>
  <c r="AN323" i="14" s="1"/>
  <c r="AT323" i="14" s="1"/>
  <c r="AZ323" i="14" s="1"/>
  <c r="BB232" i="14"/>
  <c r="AC232" i="14"/>
  <c r="AJ232" i="14"/>
  <c r="AP232" i="14" s="1"/>
  <c r="AV232" i="14" s="1"/>
  <c r="BB292" i="14"/>
  <c r="AJ292" i="14"/>
  <c r="AP292" i="14" s="1"/>
  <c r="AV292" i="14" s="1"/>
  <c r="AC292" i="14"/>
  <c r="AG81" i="14"/>
  <c r="AN81" i="14" s="1"/>
  <c r="AT81" i="14" s="1"/>
  <c r="AF307" i="14"/>
  <c r="AM307" i="14" s="1"/>
  <c r="AS307" i="14" s="1"/>
  <c r="AG310" i="14"/>
  <c r="AN310" i="14" s="1"/>
  <c r="AT310" i="14" s="1"/>
  <c r="AF4" i="14"/>
  <c r="AM4" i="14" s="1"/>
  <c r="AS4" i="14" s="1"/>
  <c r="AY4" i="14" s="1"/>
  <c r="AG342" i="14"/>
  <c r="AN342" i="14" s="1"/>
  <c r="AT342" i="14" s="1"/>
  <c r="AZ342" i="14" s="1"/>
  <c r="AC342" i="14"/>
  <c r="AJ342" i="14"/>
  <c r="AP342" i="14" s="1"/>
  <c r="AV342" i="14" s="1"/>
  <c r="BB342" i="14"/>
  <c r="AH230" i="14"/>
  <c r="AO230" i="14" s="1"/>
  <c r="AU230" i="14" s="1"/>
  <c r="AG154" i="14"/>
  <c r="AN154" i="14" s="1"/>
  <c r="AT154" i="14" s="1"/>
  <c r="AZ154" i="14" s="1"/>
  <c r="AH291" i="14"/>
  <c r="AO291" i="14" s="1"/>
  <c r="AU291" i="14" s="1"/>
  <c r="AF127" i="14"/>
  <c r="AM127" i="14" s="1"/>
  <c r="AS127" i="14" s="1"/>
  <c r="AE124" i="14"/>
  <c r="AL124" i="14"/>
  <c r="AR124" i="14" s="1"/>
  <c r="AX124" i="14" s="1"/>
  <c r="BD124" i="14"/>
  <c r="AF83" i="14"/>
  <c r="AM83" i="14" s="1"/>
  <c r="AS83" i="14" s="1"/>
  <c r="BC171" i="14"/>
  <c r="AD171" i="14"/>
  <c r="AK171" i="14"/>
  <c r="AQ171" i="14" s="1"/>
  <c r="AW171" i="14" s="1"/>
  <c r="AE307" i="14"/>
  <c r="AL307" i="14" s="1"/>
  <c r="AR307" i="14" s="1"/>
  <c r="AE5" i="14"/>
  <c r="AL5" i="14" s="1"/>
  <c r="AR5" i="14" s="1"/>
  <c r="BG274" i="14"/>
  <c r="AE202" i="14"/>
  <c r="AL202" i="14" s="1"/>
  <c r="AR202" i="14" s="1"/>
  <c r="AG357" i="14"/>
  <c r="AN357" i="14" s="1"/>
  <c r="AT357" i="14" s="1"/>
  <c r="AF342" i="14"/>
  <c r="AM342" i="14" s="1"/>
  <c r="AS342" i="14" s="1"/>
  <c r="AY342" i="14" s="1"/>
  <c r="BG36" i="14"/>
  <c r="AO36" i="14"/>
  <c r="AU36" i="14" s="1"/>
  <c r="BA36" i="14" s="1"/>
  <c r="AH36" i="14"/>
  <c r="AF232" i="14"/>
  <c r="AM232" i="14" s="1"/>
  <c r="AS232" i="14" s="1"/>
  <c r="AF185" i="14"/>
  <c r="AM185" i="14" s="1"/>
  <c r="AS185" i="14" s="1"/>
  <c r="AY185" i="14" s="1"/>
  <c r="AF294" i="14"/>
  <c r="AM294" i="14" s="1"/>
  <c r="AS294" i="14" s="1"/>
  <c r="BG358" i="14"/>
  <c r="AH358" i="14"/>
  <c r="AO358" i="14"/>
  <c r="AU358" i="14" s="1"/>
  <c r="BA358" i="14" s="1"/>
  <c r="AD158" i="14"/>
  <c r="AK158" i="14" s="1"/>
  <c r="AQ158" i="14" s="1"/>
  <c r="BB91" i="14"/>
  <c r="S81" i="14"/>
  <c r="Y81" i="14" s="1"/>
  <c r="AF372" i="14"/>
  <c r="AM372" i="14" s="1"/>
  <c r="AS372" i="14" s="1"/>
  <c r="BG388" i="14"/>
  <c r="AH388" i="14"/>
  <c r="AO388" i="14"/>
  <c r="AU388" i="14" s="1"/>
  <c r="BA388" i="14" s="1"/>
  <c r="AH128" i="14"/>
  <c r="AO128" i="14" s="1"/>
  <c r="AU128" i="14" s="1"/>
  <c r="BA128" i="14" s="1"/>
  <c r="AE355" i="14"/>
  <c r="AL355" i="14" s="1"/>
  <c r="AR355" i="14" s="1"/>
  <c r="BB382" i="14"/>
  <c r="S372" i="14"/>
  <c r="Y372" i="14" s="1"/>
  <c r="AH339" i="14"/>
  <c r="AO339" i="14" s="1"/>
  <c r="AU339" i="14" s="1"/>
  <c r="AE200" i="14"/>
  <c r="AL200" i="14" s="1"/>
  <c r="AR200" i="14" s="1"/>
  <c r="AX200" i="14" s="1"/>
  <c r="BC126" i="14"/>
  <c r="AD126" i="14"/>
  <c r="AK126" i="14"/>
  <c r="AQ126" i="14" s="1"/>
  <c r="AW126" i="14" s="1"/>
  <c r="AC390" i="14"/>
  <c r="BB390" i="14"/>
  <c r="AJ390" i="14"/>
  <c r="AP390" i="14" s="1"/>
  <c r="AV390" i="14" s="1"/>
  <c r="AE325" i="14"/>
  <c r="AL325" i="14" s="1"/>
  <c r="AR325" i="14" s="1"/>
  <c r="AG110" i="14"/>
  <c r="AN110" i="14" s="1"/>
  <c r="AT110" i="14" s="1"/>
  <c r="S231" i="14"/>
  <c r="Y231" i="14" s="1"/>
  <c r="BB241" i="14"/>
  <c r="AG233" i="14"/>
  <c r="AN233" i="14" s="1"/>
  <c r="AT233" i="14" s="1"/>
  <c r="AZ233" i="14" s="1"/>
  <c r="BC370" i="14"/>
  <c r="AD370" i="14"/>
  <c r="AK370" i="14"/>
  <c r="AQ370" i="14" s="1"/>
  <c r="AW370" i="14" s="1"/>
  <c r="AE188" i="14"/>
  <c r="AL188" i="14" s="1"/>
  <c r="AR188" i="14" s="1"/>
  <c r="AE293" i="14"/>
  <c r="AL293" i="14" s="1"/>
  <c r="AR293" i="14" s="1"/>
  <c r="BG217" i="14"/>
  <c r="AD389" i="14"/>
  <c r="AK389" i="14" s="1"/>
  <c r="AQ389" i="14" s="1"/>
  <c r="AH371" i="14"/>
  <c r="AO371" i="14" s="1"/>
  <c r="AU371" i="14" s="1"/>
  <c r="BA371" i="14" s="1"/>
  <c r="BC80" i="14"/>
  <c r="AD80" i="14"/>
  <c r="AK80" i="14"/>
  <c r="AQ80" i="14" s="1"/>
  <c r="AW80" i="14" s="1"/>
  <c r="AE83" i="14"/>
  <c r="AL83" i="14" s="1"/>
  <c r="AR83" i="14" s="1"/>
  <c r="AX83" i="14" s="1"/>
  <c r="AF172" i="14"/>
  <c r="AM172" i="14" s="1"/>
  <c r="AS172" i="14" s="1"/>
  <c r="AY172" i="14" s="1"/>
  <c r="BF68" i="14"/>
  <c r="AG68" i="14"/>
  <c r="AN68" i="14"/>
  <c r="AT68" i="14" s="1"/>
  <c r="AZ68" i="14" s="1"/>
  <c r="BC203" i="14"/>
  <c r="AD203" i="14"/>
  <c r="AK203" i="14"/>
  <c r="AQ203" i="14" s="1"/>
  <c r="AW203" i="14" s="1"/>
  <c r="BG245" i="14"/>
  <c r="AF355" i="14"/>
  <c r="AM355" i="14" s="1"/>
  <c r="AS355" i="14" s="1"/>
  <c r="AG388" i="14"/>
  <c r="AN388" i="14" s="1"/>
  <c r="AT388" i="14" s="1"/>
  <c r="AZ388" i="14" s="1"/>
  <c r="AE112" i="14"/>
  <c r="AL112" i="14" s="1"/>
  <c r="AR112" i="14" s="1"/>
  <c r="AF374" i="14"/>
  <c r="AM374" i="14" s="1"/>
  <c r="AS374" i="14" s="1"/>
  <c r="BC292" i="14"/>
  <c r="AD292" i="14"/>
  <c r="AK292" i="14"/>
  <c r="AQ292" i="14" s="1"/>
  <c r="AW292" i="14" s="1"/>
  <c r="BC111" i="14"/>
  <c r="AD111" i="14"/>
  <c r="AK111" i="14"/>
  <c r="AQ111" i="14" s="1"/>
  <c r="AW111" i="14" s="1"/>
  <c r="BB406" i="14"/>
  <c r="AC406" i="14"/>
  <c r="AJ406" i="14"/>
  <c r="AP406" i="14" s="1"/>
  <c r="AV406" i="14" s="1"/>
  <c r="AC356" i="14"/>
  <c r="AJ356" i="14"/>
  <c r="AP356" i="14" s="1"/>
  <c r="AV356" i="14" s="1"/>
  <c r="BB356" i="14"/>
  <c r="AF158" i="14"/>
  <c r="AM158" i="14" s="1"/>
  <c r="AS158" i="14" s="1"/>
  <c r="AY158" i="14" s="1"/>
  <c r="BB127" i="14"/>
  <c r="AC127" i="14"/>
  <c r="AJ127" i="14"/>
  <c r="AP127" i="14" s="1"/>
  <c r="AV127" i="14" s="1"/>
  <c r="AF65" i="14"/>
  <c r="AM65" i="14" s="1"/>
  <c r="AS65" i="14" s="1"/>
  <c r="AH67" i="14"/>
  <c r="AO67" i="14"/>
  <c r="AU67" i="14" s="1"/>
  <c r="BA67" i="14" s="1"/>
  <c r="BG67" i="14"/>
  <c r="BF8" i="14"/>
  <c r="AG8" i="14"/>
  <c r="AN8" i="14"/>
  <c r="AT8" i="14" s="1"/>
  <c r="AZ8" i="14" s="1"/>
  <c r="BG389" i="14"/>
  <c r="AH389" i="14"/>
  <c r="AO389" i="14"/>
  <c r="AU389" i="14" s="1"/>
  <c r="BA389" i="14" s="1"/>
  <c r="BD94" i="14"/>
  <c r="AE34" i="14"/>
  <c r="AL34" i="14" s="1"/>
  <c r="AR34" i="14" s="1"/>
  <c r="AX34" i="14" s="1"/>
  <c r="BC402" i="14"/>
  <c r="AD402" i="14"/>
  <c r="AK402" i="14"/>
  <c r="AQ402" i="14" s="1"/>
  <c r="AW402" i="14" s="1"/>
  <c r="AF326" i="14"/>
  <c r="AM326" i="14" s="1"/>
  <c r="AS326" i="14" s="1"/>
  <c r="AH112" i="14"/>
  <c r="AO112" i="14"/>
  <c r="AU112" i="14" s="1"/>
  <c r="BA112" i="14" s="1"/>
  <c r="BG112" i="14"/>
  <c r="AH126" i="14"/>
  <c r="AO126" i="14" s="1"/>
  <c r="AU126" i="14" s="1"/>
  <c r="BA126" i="14" s="1"/>
  <c r="BB310" i="14"/>
  <c r="AC310" i="14"/>
  <c r="AJ310" i="14"/>
  <c r="AP310" i="14" s="1"/>
  <c r="AV310" i="14" s="1"/>
  <c r="AE67" i="14"/>
  <c r="AL67" i="14" s="1"/>
  <c r="AR67" i="14" s="1"/>
  <c r="BC4" i="14"/>
  <c r="AD4" i="14"/>
  <c r="AK4" i="14"/>
  <c r="AQ4" i="14" s="1"/>
  <c r="AW4" i="14" s="1"/>
  <c r="BG8" i="14"/>
  <c r="AH8" i="14"/>
  <c r="AO8" i="14"/>
  <c r="AU8" i="14" s="1"/>
  <c r="BA8" i="14" s="1"/>
  <c r="BB203" i="14"/>
  <c r="AC203" i="14"/>
  <c r="AJ203" i="14"/>
  <c r="AP203" i="14" s="1"/>
  <c r="AV203" i="14" s="1"/>
  <c r="BC338" i="14"/>
  <c r="AD338" i="14"/>
  <c r="AK338" i="14"/>
  <c r="AQ338" i="14" s="1"/>
  <c r="AW338" i="14" s="1"/>
  <c r="AH322" i="14"/>
  <c r="AO322" i="14" s="1"/>
  <c r="AU322" i="14" s="1"/>
  <c r="AE403" i="14"/>
  <c r="AL403" i="14" s="1"/>
  <c r="AR403" i="14" s="1"/>
  <c r="AX403" i="14" s="1"/>
  <c r="AH155" i="14"/>
  <c r="AO155" i="14" s="1"/>
  <c r="AU155" i="14" s="1"/>
  <c r="BG309" i="14"/>
  <c r="AH309" i="14"/>
  <c r="AO309" i="14"/>
  <c r="AU309" i="14" s="1"/>
  <c r="BA309" i="14" s="1"/>
  <c r="BC95" i="14"/>
  <c r="AH200" i="14"/>
  <c r="AO200" i="14" s="1"/>
  <c r="AU200" i="14" s="1"/>
  <c r="BB398" i="14"/>
  <c r="S388" i="14"/>
  <c r="Y388" i="14" s="1"/>
  <c r="AG324" i="14"/>
  <c r="AN324" i="14" s="1"/>
  <c r="AT324" i="14" s="1"/>
  <c r="AZ324" i="14" s="1"/>
  <c r="BD53" i="14"/>
  <c r="AC229" i="14"/>
  <c r="AJ229" i="14"/>
  <c r="AP229" i="14" s="1"/>
  <c r="AV229" i="14" s="1"/>
  <c r="BB229" i="14"/>
  <c r="AG125" i="14"/>
  <c r="AN125" i="14" s="1"/>
  <c r="AT125" i="14" s="1"/>
  <c r="AZ125" i="14" s="1"/>
  <c r="AG82" i="14"/>
  <c r="AN82" i="14"/>
  <c r="AT82" i="14" s="1"/>
  <c r="AZ82" i="14" s="1"/>
  <c r="BF82" i="14"/>
  <c r="AF308" i="14"/>
  <c r="AM308" i="14" s="1"/>
  <c r="AS308" i="14" s="1"/>
  <c r="AG306" i="14"/>
  <c r="AN306" i="14" s="1"/>
  <c r="AT306" i="14" s="1"/>
  <c r="AF5" i="14"/>
  <c r="AM5" i="14" s="1"/>
  <c r="AS5" i="14" s="1"/>
  <c r="AG341" i="14"/>
  <c r="AN341" i="14" s="1"/>
  <c r="AT341" i="14" s="1"/>
  <c r="AZ341" i="14" s="1"/>
  <c r="BB338" i="14"/>
  <c r="AC338" i="14"/>
  <c r="AJ338" i="14"/>
  <c r="AP338" i="14" s="1"/>
  <c r="AV338" i="14" s="1"/>
  <c r="BF248" i="14"/>
  <c r="BD52" i="14"/>
  <c r="AH231" i="14"/>
  <c r="AO231" i="14" s="1"/>
  <c r="AU231" i="14" s="1"/>
  <c r="BA231" i="14" s="1"/>
  <c r="AG155" i="14"/>
  <c r="AN155" i="14" s="1"/>
  <c r="AT155" i="14" s="1"/>
  <c r="BD275" i="14"/>
  <c r="BG292" i="14"/>
  <c r="AH292" i="14"/>
  <c r="AO292" i="14"/>
  <c r="AU292" i="14" s="1"/>
  <c r="BA292" i="14" s="1"/>
  <c r="BC248" i="14"/>
  <c r="AF128" i="14"/>
  <c r="AM128" i="14" s="1"/>
  <c r="AS128" i="14" s="1"/>
  <c r="S126" i="14"/>
  <c r="Y126" i="14" s="1"/>
  <c r="BB136" i="14"/>
  <c r="AF79" i="14"/>
  <c r="AM79" i="14" s="1"/>
  <c r="AS79" i="14" s="1"/>
  <c r="AY79" i="14" s="1"/>
  <c r="BC172" i="14"/>
  <c r="AD172" i="14"/>
  <c r="AK172" i="14"/>
  <c r="AQ172" i="14" s="1"/>
  <c r="AW172" i="14" s="1"/>
  <c r="BB16" i="14"/>
  <c r="S6" i="14"/>
  <c r="Y6" i="14" s="1"/>
  <c r="AE203" i="14"/>
  <c r="AL203" i="14" s="1"/>
  <c r="AR203" i="14" s="1"/>
  <c r="AX203" i="14" s="1"/>
  <c r="BF358" i="14"/>
  <c r="AG358" i="14"/>
  <c r="AN358" i="14"/>
  <c r="AT358" i="14" s="1"/>
  <c r="AZ358" i="14" s="1"/>
  <c r="AF338" i="14"/>
  <c r="AM338" i="14" s="1"/>
  <c r="AS338" i="14" s="1"/>
  <c r="AH35" i="14"/>
  <c r="AO35" i="14"/>
  <c r="AU35" i="14" s="1"/>
  <c r="BA35" i="14" s="1"/>
  <c r="BG35" i="14"/>
  <c r="AF402" i="14"/>
  <c r="AM402" i="14" s="1"/>
  <c r="AS402" i="14" s="1"/>
  <c r="AF233" i="14"/>
  <c r="AM233" i="14" s="1"/>
  <c r="AS233" i="14" s="1"/>
  <c r="AF186" i="14"/>
  <c r="AM186" i="14" s="1"/>
  <c r="AS186" i="14" s="1"/>
  <c r="AF290" i="14"/>
  <c r="AM290" i="14" s="1"/>
  <c r="AS290" i="14" s="1"/>
  <c r="BF216" i="14"/>
  <c r="AE323" i="14"/>
  <c r="AL323" i="14" s="1"/>
  <c r="AR323" i="14" s="1"/>
  <c r="AX323" i="14" s="1"/>
  <c r="AG294" i="14"/>
  <c r="AN294" i="14" s="1"/>
  <c r="AT294" i="14" s="1"/>
  <c r="AZ294" i="14" s="1"/>
  <c r="AF170" i="14"/>
  <c r="AM170" i="14" s="1"/>
  <c r="AS170" i="14" s="1"/>
  <c r="AF113" i="14"/>
  <c r="AM113" i="14" s="1"/>
  <c r="AS113" i="14" s="1"/>
  <c r="AE173" i="14"/>
  <c r="AL173" i="14" s="1"/>
  <c r="AR173" i="14" s="1"/>
  <c r="AD405" i="14"/>
  <c r="AK405" i="14" s="1"/>
  <c r="AQ405" i="14" s="1"/>
  <c r="AW405" i="14" s="1"/>
  <c r="AH154" i="14"/>
  <c r="AO154" i="14" s="1"/>
  <c r="AU154" i="14" s="1"/>
  <c r="BA154" i="14" s="1"/>
  <c r="AJ291" i="14"/>
  <c r="AP291" i="14" s="1"/>
  <c r="AV291" i="14" s="1"/>
  <c r="AC291" i="14"/>
  <c r="BB291" i="14"/>
  <c r="AF126" i="14"/>
  <c r="AM126" i="14" s="1"/>
  <c r="AS126" i="14" s="1"/>
  <c r="AY126" i="14" s="1"/>
  <c r="AD357" i="14"/>
  <c r="AK357" i="14" s="1"/>
  <c r="AQ357" i="14" s="1"/>
  <c r="BC125" i="14"/>
  <c r="AD125" i="14"/>
  <c r="AK125" i="14"/>
  <c r="AQ125" i="14" s="1"/>
  <c r="AW125" i="14" s="1"/>
  <c r="BB386" i="14"/>
  <c r="AC386" i="14"/>
  <c r="AJ386" i="14"/>
  <c r="AP386" i="14" s="1"/>
  <c r="AV386" i="14" s="1"/>
  <c r="AE326" i="14"/>
  <c r="AL326" i="14" s="1"/>
  <c r="AR326" i="14" s="1"/>
  <c r="AG111" i="14"/>
  <c r="AN111" i="14" s="1"/>
  <c r="AT111" i="14" s="1"/>
  <c r="AZ111" i="14" s="1"/>
  <c r="AE230" i="14"/>
  <c r="AL230" i="14" s="1"/>
  <c r="AR230" i="14" s="1"/>
  <c r="AX230" i="14" s="1"/>
  <c r="AG229" i="14"/>
  <c r="AN229" i="14" s="1"/>
  <c r="AT229" i="14" s="1"/>
  <c r="AD371" i="14"/>
  <c r="AK371" i="14"/>
  <c r="AQ371" i="14" s="1"/>
  <c r="AW371" i="14" s="1"/>
  <c r="BC371" i="14"/>
  <c r="AG185" i="14"/>
  <c r="AN185" i="14" s="1"/>
  <c r="AT185" i="14" s="1"/>
  <c r="AE294" i="14"/>
  <c r="AL294" i="14" s="1"/>
  <c r="AR294" i="14" s="1"/>
  <c r="AK387" i="14"/>
  <c r="AQ387" i="14" s="1"/>
  <c r="AW387" i="14" s="1"/>
  <c r="AD387" i="14"/>
  <c r="BC387" i="14"/>
  <c r="BG372" i="14"/>
  <c r="AH372" i="14"/>
  <c r="AO372" i="14"/>
  <c r="AU372" i="14" s="1"/>
  <c r="BA372" i="14" s="1"/>
  <c r="BC81" i="14"/>
  <c r="AD81" i="14"/>
  <c r="AK81" i="14"/>
  <c r="AQ81" i="14" s="1"/>
  <c r="AW81" i="14" s="1"/>
  <c r="AE79" i="14"/>
  <c r="AL79" i="14" s="1"/>
  <c r="AR79" i="14" s="1"/>
  <c r="AX79" i="14" s="1"/>
  <c r="AF173" i="14"/>
  <c r="AM173" i="14" s="1"/>
  <c r="AS173" i="14" s="1"/>
  <c r="AG64" i="14"/>
  <c r="AN64" i="14" s="1"/>
  <c r="AT64" i="14" s="1"/>
  <c r="AZ64" i="14" s="1"/>
  <c r="AK199" i="14"/>
  <c r="AQ199" i="14" s="1"/>
  <c r="AW199" i="14" s="1"/>
  <c r="AD199" i="14"/>
  <c r="BC199" i="14"/>
  <c r="BD338" i="14"/>
  <c r="AE338" i="14"/>
  <c r="AL338" i="14"/>
  <c r="AR338" i="14" s="1"/>
  <c r="AX338" i="14" s="1"/>
  <c r="AG390" i="14"/>
  <c r="AN390" i="14" s="1"/>
  <c r="AT390" i="14" s="1"/>
  <c r="AF34" i="14"/>
  <c r="AM34" i="14" s="1"/>
  <c r="AS34" i="14" s="1"/>
  <c r="AE113" i="14"/>
  <c r="AL113" i="14" s="1"/>
  <c r="AR113" i="14" s="1"/>
  <c r="AX113" i="14" s="1"/>
  <c r="AF371" i="14"/>
  <c r="AM371" i="14" s="1"/>
  <c r="AS371" i="14" s="1"/>
  <c r="AY371" i="14" s="1"/>
  <c r="AD294" i="14"/>
  <c r="AK294" i="14" s="1"/>
  <c r="AQ294" i="14" s="1"/>
  <c r="AD112" i="14"/>
  <c r="AK112" i="14" s="1"/>
  <c r="AQ112" i="14" s="1"/>
  <c r="AW112" i="14" s="1"/>
  <c r="BB402" i="14"/>
  <c r="AC402" i="14"/>
  <c r="AJ402" i="14"/>
  <c r="AP402" i="14" s="1"/>
  <c r="AV402" i="14" s="1"/>
  <c r="AF200" i="14"/>
  <c r="AM200" i="14" s="1"/>
  <c r="AS200" i="14" s="1"/>
  <c r="AY200" i="14" s="1"/>
  <c r="AJ357" i="14"/>
  <c r="AP357" i="14" s="1"/>
  <c r="AV357" i="14" s="1"/>
  <c r="BB357" i="14"/>
  <c r="AC357" i="14"/>
  <c r="AF156" i="14"/>
  <c r="AM156" i="14" s="1"/>
  <c r="AS156" i="14" s="1"/>
  <c r="AY156" i="14" s="1"/>
  <c r="BB126" i="14"/>
  <c r="AJ126" i="14"/>
  <c r="AP126" i="14" s="1"/>
  <c r="AV126" i="14" s="1"/>
  <c r="AC126" i="14"/>
  <c r="AF64" i="14"/>
  <c r="AM64" i="14" s="1"/>
  <c r="AS64" i="14" s="1"/>
  <c r="BG68" i="14"/>
  <c r="AH68" i="14"/>
  <c r="AO68" i="14"/>
  <c r="AU68" i="14" s="1"/>
  <c r="BA68" i="14" s="1"/>
  <c r="AG4" i="14"/>
  <c r="AN4" i="14" s="1"/>
  <c r="AT4" i="14" s="1"/>
  <c r="AF388" i="14"/>
  <c r="AM388" i="14" s="1"/>
  <c r="AS388" i="14" s="1"/>
  <c r="AY388" i="14" s="1"/>
  <c r="AH390" i="14"/>
  <c r="AO390" i="14"/>
  <c r="AU390" i="14" s="1"/>
  <c r="BA390" i="14" s="1"/>
  <c r="BG390" i="14"/>
  <c r="AE37" i="14"/>
  <c r="AL37" i="14" s="1"/>
  <c r="AR37" i="14" s="1"/>
  <c r="AX37" i="14" s="1"/>
  <c r="BC232" i="14"/>
  <c r="AD232" i="14"/>
  <c r="AK232" i="14"/>
  <c r="AQ232" i="14" s="1"/>
  <c r="AW232" i="14" s="1"/>
  <c r="BB155" i="14"/>
  <c r="AC155" i="14"/>
  <c r="AJ155" i="14"/>
  <c r="AP155" i="14" s="1"/>
  <c r="AV155" i="14" s="1"/>
  <c r="BC186" i="14"/>
  <c r="AD186" i="14"/>
  <c r="AK186" i="14"/>
  <c r="AQ186" i="14" s="1"/>
  <c r="AW186" i="14" s="1"/>
  <c r="AF322" i="14"/>
  <c r="AM322" i="14" s="1"/>
  <c r="AS322" i="14" s="1"/>
  <c r="AO113" i="14"/>
  <c r="AU113" i="14" s="1"/>
  <c r="BA113" i="14" s="1"/>
  <c r="BG113" i="14"/>
  <c r="AH113" i="14"/>
  <c r="AH127" i="14"/>
  <c r="AO127" i="14" s="1"/>
  <c r="AU127" i="14" s="1"/>
  <c r="BB306" i="14"/>
  <c r="AC306" i="14"/>
  <c r="AJ306" i="14"/>
  <c r="AP306" i="14" s="1"/>
  <c r="AV306" i="14" s="1"/>
  <c r="AE68" i="14"/>
  <c r="AL68" i="14" s="1"/>
  <c r="AR68" i="14" s="1"/>
  <c r="AX68" i="14" s="1"/>
  <c r="AD5" i="14"/>
  <c r="AK5" i="14" s="1"/>
  <c r="AQ5" i="14" s="1"/>
  <c r="BG4" i="14"/>
  <c r="AH4" i="14"/>
  <c r="AO4" i="14"/>
  <c r="AU4" i="14" s="1"/>
  <c r="BA4" i="14" s="1"/>
  <c r="BB202" i="14"/>
  <c r="AC202" i="14"/>
  <c r="AJ202" i="14"/>
  <c r="AP202" i="14" s="1"/>
  <c r="AV202" i="14" s="1"/>
  <c r="BC339" i="14"/>
  <c r="AD339" i="14"/>
  <c r="AK339" i="14"/>
  <c r="AQ339" i="14" s="1"/>
  <c r="AW339" i="14" s="1"/>
  <c r="AH323" i="14"/>
  <c r="AO323" i="14" s="1"/>
  <c r="AU323" i="14" s="1"/>
  <c r="BB414" i="14"/>
  <c r="S404" i="14"/>
  <c r="Y404" i="14" s="1"/>
  <c r="AH156" i="14"/>
  <c r="AO156" i="14" s="1"/>
  <c r="AU156" i="14" s="1"/>
  <c r="BA156" i="14" s="1"/>
  <c r="AH169" i="14"/>
  <c r="AO169" i="14" s="1"/>
  <c r="AU169" i="14" s="1"/>
  <c r="BA169" i="14" s="1"/>
  <c r="AH310" i="14"/>
  <c r="AO310" i="14"/>
  <c r="AU310" i="14" s="1"/>
  <c r="BA310" i="14" s="1"/>
  <c r="BG310" i="14"/>
  <c r="AH201" i="14"/>
  <c r="AO201" i="14" s="1"/>
  <c r="AU201" i="14" s="1"/>
  <c r="AE390" i="14"/>
  <c r="AL390" i="14" s="1"/>
  <c r="AR390" i="14" s="1"/>
  <c r="AE96" i="14"/>
  <c r="AL96" i="14" s="1"/>
  <c r="BG406" i="14"/>
  <c r="AH406" i="14"/>
  <c r="AO406" i="14"/>
  <c r="AU406" i="14" s="1"/>
  <c r="BA406" i="14" s="1"/>
  <c r="AJ230" i="14"/>
  <c r="AP230" i="14" s="1"/>
  <c r="AV230" i="14" s="1"/>
  <c r="AC230" i="14"/>
  <c r="BB230" i="14"/>
  <c r="AG124" i="14"/>
  <c r="AN124" i="14" s="1"/>
  <c r="AT124" i="14" s="1"/>
  <c r="AN83" i="14"/>
  <c r="AT83" i="14" s="1"/>
  <c r="AZ83" i="14" s="1"/>
  <c r="BF83" i="14"/>
  <c r="AG83" i="14"/>
  <c r="AF309" i="14"/>
  <c r="AM309" i="14" s="1"/>
  <c r="AS309" i="14" s="1"/>
  <c r="AY309" i="14" s="1"/>
  <c r="AD64" i="14"/>
  <c r="AK64" i="14"/>
  <c r="AQ64" i="14" s="1"/>
  <c r="AW64" i="14" s="1"/>
  <c r="BC64" i="14"/>
  <c r="AG338" i="14"/>
  <c r="AN338" i="14" s="1"/>
  <c r="AT338" i="14" s="1"/>
  <c r="BB38" i="14"/>
  <c r="AC38" i="14"/>
  <c r="AJ38" i="14"/>
  <c r="AP38" i="14" s="1"/>
  <c r="AV38" i="14" s="1"/>
  <c r="BB112" i="14"/>
  <c r="AC112" i="14"/>
  <c r="AJ112" i="14"/>
  <c r="AP112" i="14" s="1"/>
  <c r="AV112" i="14" s="1"/>
  <c r="AG402" i="14"/>
  <c r="AN402" i="14" s="1"/>
  <c r="AT402" i="14" s="1"/>
  <c r="AZ402" i="14" s="1"/>
  <c r="AH232" i="14"/>
  <c r="AO232" i="14"/>
  <c r="AU232" i="14" s="1"/>
  <c r="BA232" i="14" s="1"/>
  <c r="BG232" i="14"/>
  <c r="AG157" i="14"/>
  <c r="AN157" i="14" s="1"/>
  <c r="AT157" i="14" s="1"/>
  <c r="AC184" i="14"/>
  <c r="AJ184" i="14"/>
  <c r="AP184" i="14" s="1"/>
  <c r="AV184" i="14" s="1"/>
  <c r="BB184" i="14"/>
  <c r="AH293" i="14"/>
  <c r="AO293" i="14"/>
  <c r="AU293" i="14" s="1"/>
  <c r="BA293" i="14" s="1"/>
  <c r="BG293" i="14"/>
  <c r="BD125" i="14"/>
  <c r="AL125" i="14"/>
  <c r="AR125" i="14" s="1"/>
  <c r="AX125" i="14" s="1"/>
  <c r="AE125" i="14"/>
  <c r="BC173" i="14"/>
  <c r="AD173" i="14"/>
  <c r="AK173" i="14"/>
  <c r="AQ173" i="14" s="1"/>
  <c r="AW173" i="14" s="1"/>
  <c r="BB64" i="14"/>
  <c r="AC64" i="14"/>
  <c r="AJ64" i="14"/>
  <c r="AP64" i="14" s="1"/>
  <c r="AV64" i="14" s="1"/>
  <c r="BD199" i="14"/>
  <c r="AL199" i="14"/>
  <c r="AR199" i="14" s="1"/>
  <c r="AX199" i="14" s="1"/>
  <c r="AE199" i="14"/>
  <c r="AG354" i="14"/>
  <c r="AN354" i="14" s="1"/>
  <c r="AT354" i="14" s="1"/>
  <c r="AF339" i="14"/>
  <c r="AM339" i="14" s="1"/>
  <c r="AS339" i="14" s="1"/>
  <c r="BG37" i="14"/>
  <c r="AH37" i="14"/>
  <c r="AO37" i="14"/>
  <c r="AU37" i="14" s="1"/>
  <c r="BA37" i="14" s="1"/>
  <c r="AF403" i="14"/>
  <c r="AM403" i="14" s="1"/>
  <c r="AS403" i="14" s="1"/>
  <c r="AF229" i="14"/>
  <c r="AM229" i="14" s="1"/>
  <c r="AS229" i="14" s="1"/>
  <c r="AY229" i="14" s="1"/>
  <c r="AF184" i="14"/>
  <c r="AM184" i="14" s="1"/>
  <c r="AS184" i="14" s="1"/>
  <c r="AY184" i="14" s="1"/>
  <c r="BF38" i="14"/>
  <c r="AG38" i="14"/>
  <c r="AN38" i="14"/>
  <c r="AT38" i="14" s="1"/>
  <c r="AZ38" i="14" s="1"/>
  <c r="AD390" i="14"/>
  <c r="AK390" i="14" s="1"/>
  <c r="AQ390" i="14" s="1"/>
  <c r="BB374" i="14"/>
  <c r="AC374" i="14"/>
  <c r="AJ374" i="14"/>
  <c r="AP374" i="14" s="1"/>
  <c r="AV374" i="14" s="1"/>
  <c r="AF154" i="14"/>
  <c r="AM154" i="14" s="1"/>
  <c r="AS154" i="14" s="1"/>
  <c r="AD325" i="14"/>
  <c r="AK325" i="14"/>
  <c r="AQ325" i="14" s="1"/>
  <c r="AW325" i="14" s="1"/>
  <c r="BC325" i="14"/>
  <c r="AH290" i="14"/>
  <c r="AO290" i="14" s="1"/>
  <c r="AU290" i="14" s="1"/>
  <c r="AF82" i="14"/>
  <c r="AM82" i="14" s="1"/>
  <c r="AS82" i="14" s="1"/>
  <c r="AY82" i="14" s="1"/>
  <c r="AF231" i="14"/>
  <c r="AM231" i="14" s="1"/>
  <c r="AS231" i="14" s="1"/>
  <c r="AY231" i="14" s="1"/>
  <c r="BC128" i="14"/>
  <c r="AD128" i="14"/>
  <c r="AK128" i="14"/>
  <c r="AQ128" i="14" s="1"/>
  <c r="AW128" i="14" s="1"/>
  <c r="AC387" i="14"/>
  <c r="AJ387" i="14"/>
  <c r="AP387" i="14" s="1"/>
  <c r="AV387" i="14" s="1"/>
  <c r="BB387" i="14"/>
  <c r="AG112" i="14"/>
  <c r="AN112" i="14" s="1"/>
  <c r="AT112" i="14" s="1"/>
  <c r="AE232" i="14"/>
  <c r="AL232" i="14" s="1"/>
  <c r="AR232" i="14" s="1"/>
  <c r="BC154" i="14"/>
  <c r="AD154" i="14"/>
  <c r="AK154" i="14"/>
  <c r="AQ154" i="14" s="1"/>
  <c r="AW154" i="14" s="1"/>
  <c r="AK372" i="14"/>
  <c r="AQ372" i="14" s="1"/>
  <c r="AW372" i="14" s="1"/>
  <c r="BC372" i="14"/>
  <c r="AD372" i="14"/>
  <c r="AG186" i="14"/>
  <c r="AN186" i="14" s="1"/>
  <c r="AT186" i="14" s="1"/>
  <c r="AZ186" i="14" s="1"/>
  <c r="AE290" i="14"/>
  <c r="AL290" i="14" s="1"/>
  <c r="AR290" i="14" s="1"/>
  <c r="BC388" i="14"/>
  <c r="AK388" i="14"/>
  <c r="AQ388" i="14" s="1"/>
  <c r="AW388" i="14" s="1"/>
  <c r="AD388" i="14"/>
  <c r="BG373" i="14"/>
  <c r="AH373" i="14"/>
  <c r="AO373" i="14"/>
  <c r="AU373" i="14" s="1"/>
  <c r="BA373" i="14" s="1"/>
  <c r="AD82" i="14"/>
  <c r="AK82" i="14" s="1"/>
  <c r="AQ82" i="14" s="1"/>
  <c r="AD309" i="14"/>
  <c r="AK309" i="14" s="1"/>
  <c r="AQ309" i="14" s="1"/>
  <c r="AG66" i="14"/>
  <c r="AN66" i="14" s="1"/>
  <c r="AT66" i="14" s="1"/>
  <c r="AZ66" i="14" s="1"/>
  <c r="BC200" i="14"/>
  <c r="AK200" i="14"/>
  <c r="AQ200" i="14" s="1"/>
  <c r="AW200" i="14" s="1"/>
  <c r="AD200" i="14"/>
  <c r="AE339" i="14"/>
  <c r="AL339" i="14" s="1"/>
  <c r="AR339" i="14" s="1"/>
  <c r="AX339" i="14" s="1"/>
  <c r="AG386" i="14"/>
  <c r="AN386" i="14" s="1"/>
  <c r="AT386" i="14" s="1"/>
  <c r="AF35" i="14"/>
  <c r="AM35" i="14" s="1"/>
  <c r="AS35" i="14" s="1"/>
  <c r="AE109" i="14"/>
  <c r="AL109" i="14" s="1"/>
  <c r="AR109" i="14" s="1"/>
  <c r="BB370" i="14"/>
  <c r="AC370" i="14"/>
  <c r="AJ370" i="14"/>
  <c r="AP370" i="14" s="1"/>
  <c r="AV370" i="14" s="1"/>
  <c r="AK290" i="14"/>
  <c r="AQ290" i="14" s="1"/>
  <c r="AW290" i="14" s="1"/>
  <c r="AD290" i="14"/>
  <c r="BC290" i="14"/>
  <c r="AD113" i="14"/>
  <c r="AK113" i="14" s="1"/>
  <c r="AQ113" i="14" s="1"/>
  <c r="AF201" i="14"/>
  <c r="AM201" i="14" s="1"/>
  <c r="AS201" i="14" s="1"/>
  <c r="AY201" i="14" s="1"/>
  <c r="BB358" i="14"/>
  <c r="AC358" i="14"/>
  <c r="AJ358" i="14"/>
  <c r="AP358" i="14" s="1"/>
  <c r="AV358" i="14" s="1"/>
  <c r="AF157" i="14"/>
  <c r="AM157" i="14" s="1"/>
  <c r="AS157" i="14" s="1"/>
  <c r="BE95" i="14"/>
  <c r="BB128" i="14"/>
  <c r="AC128" i="14"/>
  <c r="AJ128" i="14"/>
  <c r="AP128" i="14" s="1"/>
  <c r="AV128" i="14" s="1"/>
  <c r="BF276" i="14"/>
  <c r="AF66" i="14"/>
  <c r="AM66" i="14" s="1"/>
  <c r="AS66" i="14" s="1"/>
  <c r="AJ4" i="14"/>
  <c r="AP4" i="14" s="1"/>
  <c r="AV4" i="14" s="1"/>
  <c r="BB4" i="14"/>
  <c r="AC4" i="14"/>
  <c r="AF390" i="14"/>
  <c r="AM390" i="14" s="1"/>
  <c r="AS390" i="14" s="1"/>
  <c r="AY390" i="14" s="1"/>
  <c r="AH386" i="14"/>
  <c r="AO386" i="14" s="1"/>
  <c r="AU386" i="14" s="1"/>
  <c r="BA386" i="14" s="1"/>
  <c r="AE38" i="14"/>
  <c r="AL38" i="14" s="1"/>
  <c r="AR38" i="14" s="1"/>
  <c r="AX38" i="14" s="1"/>
  <c r="BC231" i="14"/>
  <c r="AD231" i="14"/>
  <c r="AK231" i="14"/>
  <c r="AQ231" i="14" s="1"/>
  <c r="AW231" i="14" s="1"/>
  <c r="BB157" i="14"/>
  <c r="AC157" i="14"/>
  <c r="AJ157" i="14"/>
  <c r="AP157" i="14" s="1"/>
  <c r="AV157" i="14" s="1"/>
  <c r="BC188" i="14"/>
  <c r="AD188" i="14"/>
  <c r="AK188" i="14"/>
  <c r="AQ188" i="14" s="1"/>
  <c r="AW188" i="14" s="1"/>
  <c r="AF323" i="14"/>
  <c r="AM323" i="14" s="1"/>
  <c r="AS323" i="14" s="1"/>
  <c r="BB81" i="14"/>
  <c r="AC81" i="14"/>
  <c r="AJ81" i="14"/>
  <c r="AP81" i="14" s="1"/>
  <c r="AV81" i="14" s="1"/>
  <c r="BF96" i="14"/>
  <c r="AC307" i="14"/>
  <c r="AJ307" i="14"/>
  <c r="AP307" i="14" s="1"/>
  <c r="AV307" i="14" s="1"/>
  <c r="BB307" i="14"/>
  <c r="AK6" i="14"/>
  <c r="AQ6" i="14" s="1"/>
  <c r="AW6" i="14" s="1"/>
  <c r="AD6" i="14"/>
  <c r="BC6" i="14"/>
  <c r="AC199" i="14"/>
  <c r="AJ199" i="14"/>
  <c r="AP199" i="14" s="1"/>
  <c r="AV199" i="14" s="1"/>
  <c r="BB199" i="14"/>
  <c r="BC340" i="14"/>
  <c r="AD340" i="14"/>
  <c r="AK340" i="14"/>
  <c r="AQ340" i="14" s="1"/>
  <c r="AW340" i="14" s="1"/>
  <c r="BB323" i="14"/>
  <c r="AC323" i="14"/>
  <c r="AJ323" i="14"/>
  <c r="AP323" i="14" s="1"/>
  <c r="AV323" i="14" s="1"/>
  <c r="AE405" i="14"/>
  <c r="AL405" i="14" s="1"/>
  <c r="AR405" i="14" s="1"/>
  <c r="AX405" i="14" s="1"/>
  <c r="AE370" i="14"/>
  <c r="AL370" i="14" s="1"/>
  <c r="AR370" i="14" s="1"/>
  <c r="AX370" i="14" s="1"/>
  <c r="AH79" i="14"/>
  <c r="AO79" i="14" s="1"/>
  <c r="AU79" i="14" s="1"/>
  <c r="AH173" i="14"/>
  <c r="AO173" i="14" s="1"/>
  <c r="AU173" i="14" s="1"/>
  <c r="AH306" i="14"/>
  <c r="AO306" i="14" s="1"/>
  <c r="AU306" i="14" s="1"/>
  <c r="AH202" i="14"/>
  <c r="AO202" i="14" s="1"/>
  <c r="AU202" i="14" s="1"/>
  <c r="BG341" i="14"/>
  <c r="AH341" i="14"/>
  <c r="AO341" i="14"/>
  <c r="AU341" i="14" s="1"/>
  <c r="BA341" i="14" s="1"/>
  <c r="AE386" i="14"/>
  <c r="AL386" i="14" s="1"/>
  <c r="AR386" i="14" s="1"/>
  <c r="AH402" i="14"/>
  <c r="AO402" i="14" s="1"/>
  <c r="AU402" i="14" s="1"/>
  <c r="BA402" i="14" s="1"/>
  <c r="BB231" i="14"/>
  <c r="AJ231" i="14"/>
  <c r="AP231" i="14" s="1"/>
  <c r="AV231" i="14" s="1"/>
  <c r="AC231" i="14"/>
  <c r="AG126" i="14"/>
  <c r="AN126" i="14" s="1"/>
  <c r="AT126" i="14" s="1"/>
  <c r="AG169" i="14"/>
  <c r="AN169" i="14" s="1"/>
  <c r="AT169" i="14" s="1"/>
  <c r="AF310" i="14"/>
  <c r="AM310" i="14" s="1"/>
  <c r="AS310" i="14" s="1"/>
  <c r="AK65" i="14"/>
  <c r="AQ65" i="14" s="1"/>
  <c r="AW65" i="14" s="1"/>
  <c r="AD65" i="14"/>
  <c r="BC65" i="14"/>
  <c r="AG339" i="14"/>
  <c r="AN339" i="14" s="1"/>
  <c r="AT339" i="14" s="1"/>
  <c r="AJ34" i="14"/>
  <c r="AP34" i="14" s="1"/>
  <c r="AV34" i="14" s="1"/>
  <c r="BB34" i="14"/>
  <c r="AC34" i="14"/>
  <c r="BB113" i="14"/>
  <c r="AC113" i="14"/>
  <c r="AJ113" i="14"/>
  <c r="AP113" i="14" s="1"/>
  <c r="AV113" i="14" s="1"/>
  <c r="AG403" i="14"/>
  <c r="AN403" i="14" s="1"/>
  <c r="AT403" i="14" s="1"/>
  <c r="AO233" i="14"/>
  <c r="AU233" i="14" s="1"/>
  <c r="BA233" i="14" s="1"/>
  <c r="AH233" i="14"/>
  <c r="BG233" i="14"/>
  <c r="AG156" i="14"/>
  <c r="AN156" i="14" s="1"/>
  <c r="AT156" i="14" s="1"/>
  <c r="AZ156" i="14" s="1"/>
  <c r="AJ185" i="14"/>
  <c r="AP185" i="14" s="1"/>
  <c r="AV185" i="14" s="1"/>
  <c r="AC185" i="14"/>
  <c r="BB185" i="14"/>
  <c r="AO294" i="14"/>
  <c r="AU294" i="14" s="1"/>
  <c r="BA294" i="14" s="1"/>
  <c r="AH294" i="14"/>
  <c r="BG294" i="14"/>
  <c r="AE127" i="14"/>
  <c r="AL127" i="14" s="1"/>
  <c r="AR127" i="14" s="1"/>
  <c r="BC169" i="14"/>
  <c r="AK169" i="14"/>
  <c r="AQ169" i="14" s="1"/>
  <c r="AW169" i="14" s="1"/>
  <c r="AD169" i="14"/>
  <c r="AC65" i="14"/>
  <c r="AJ65" i="14"/>
  <c r="AP65" i="14" s="1"/>
  <c r="AV65" i="14" s="1"/>
  <c r="BB65" i="14"/>
  <c r="AG200" i="14"/>
  <c r="AN200" i="14" s="1"/>
  <c r="AT200" i="14" s="1"/>
  <c r="AD358" i="14"/>
  <c r="AK358" i="14" s="1"/>
  <c r="AQ358" i="14" s="1"/>
  <c r="AF340" i="14"/>
  <c r="AM340" i="14" s="1"/>
  <c r="AS340" i="14" s="1"/>
  <c r="AY340" i="14" s="1"/>
  <c r="AF404" i="14"/>
  <c r="AM404" i="14" s="1"/>
  <c r="AS404" i="14" s="1"/>
  <c r="AY404" i="14" s="1"/>
  <c r="AE154" i="14"/>
  <c r="AL154" i="14" s="1"/>
  <c r="AR154" i="14" s="1"/>
  <c r="AX154" i="14" s="1"/>
  <c r="AG371" i="14"/>
  <c r="AN371" i="14" s="1"/>
  <c r="AT371" i="14" s="1"/>
  <c r="AF187" i="14"/>
  <c r="AM187" i="14" s="1"/>
  <c r="AS187" i="14" s="1"/>
  <c r="BB46" i="14"/>
  <c r="R36" i="14"/>
  <c r="X36" i="14" s="1"/>
  <c r="BC202" i="14"/>
  <c r="AD202" i="14"/>
  <c r="AK202" i="14"/>
  <c r="AQ202" i="14" s="1"/>
  <c r="AW202" i="14" s="1"/>
  <c r="BB404" i="14"/>
  <c r="AC404" i="14"/>
  <c r="AJ404" i="14"/>
  <c r="AP404" i="14" s="1"/>
  <c r="AV404" i="14" s="1"/>
  <c r="AH65" i="14"/>
  <c r="AO65" i="14" s="1"/>
  <c r="AU65" i="14" s="1"/>
  <c r="AH110" i="14"/>
  <c r="AO110" i="14" s="1"/>
  <c r="AU110" i="14" s="1"/>
  <c r="BG6" i="14"/>
  <c r="AH6" i="14"/>
  <c r="AO6" i="14"/>
  <c r="AU6" i="14" s="1"/>
  <c r="BA6" i="14" s="1"/>
  <c r="AG322" i="14"/>
  <c r="AN322" i="14" s="1"/>
  <c r="AT322" i="14" s="1"/>
  <c r="AG80" i="14"/>
  <c r="AN80" i="14" s="1"/>
  <c r="AT80" i="14" s="1"/>
  <c r="AZ80" i="14" s="1"/>
  <c r="BB341" i="14"/>
  <c r="AC341" i="14"/>
  <c r="AJ341" i="14"/>
  <c r="AP341" i="14" s="1"/>
  <c r="AV341" i="14" s="1"/>
  <c r="BC170" i="14"/>
  <c r="AD170" i="14"/>
  <c r="AK170" i="14"/>
  <c r="AQ170" i="14" s="1"/>
  <c r="AW170" i="14" s="1"/>
  <c r="AG356" i="14"/>
  <c r="AN356" i="14" s="1"/>
  <c r="AT356" i="14" s="1"/>
  <c r="AZ356" i="14" s="1"/>
  <c r="AG370" i="14"/>
  <c r="AN370" i="14" s="1"/>
  <c r="AT370" i="14" s="1"/>
  <c r="AH355" i="14"/>
  <c r="AO355" i="14" s="1"/>
  <c r="AU355" i="14" s="1"/>
  <c r="BA355" i="14" s="1"/>
  <c r="AJ388" i="14"/>
  <c r="AP388" i="14" s="1"/>
  <c r="AV388" i="14" s="1"/>
  <c r="AC388" i="14"/>
  <c r="BB388" i="14"/>
  <c r="BF34" i="14"/>
  <c r="AG34" i="14"/>
  <c r="AN34" i="14"/>
  <c r="AT34" i="14" s="1"/>
  <c r="AZ34" i="14" s="1"/>
  <c r="AG113" i="14"/>
  <c r="AN113" i="14" s="1"/>
  <c r="AT113" i="14" s="1"/>
  <c r="AZ113" i="14" s="1"/>
  <c r="AE233" i="14"/>
  <c r="AL233" i="14" s="1"/>
  <c r="AR233" i="14" s="1"/>
  <c r="AX233" i="14" s="1"/>
  <c r="BC155" i="14"/>
  <c r="AD155" i="14"/>
  <c r="AK155" i="14"/>
  <c r="AQ155" i="14" s="1"/>
  <c r="AW155" i="14" s="1"/>
  <c r="AD373" i="14"/>
  <c r="AK373" i="14" s="1"/>
  <c r="AQ373" i="14" s="1"/>
  <c r="AW373" i="14" s="1"/>
  <c r="AG184" i="14"/>
  <c r="AN184" i="14" s="1"/>
  <c r="AT184" i="14" s="1"/>
  <c r="AG291" i="14"/>
  <c r="AN291" i="14" s="1"/>
  <c r="AT291" i="14" s="1"/>
  <c r="AD35" i="14"/>
  <c r="AK35" i="14" s="1"/>
  <c r="AQ35" i="14" s="1"/>
  <c r="BG374" i="14"/>
  <c r="AH374" i="14"/>
  <c r="AO374" i="14"/>
  <c r="AU374" i="14" s="1"/>
  <c r="BA374" i="14" s="1"/>
  <c r="AD83" i="14"/>
  <c r="AK83" i="14" s="1"/>
  <c r="AQ83" i="14" s="1"/>
  <c r="AW83" i="14" s="1"/>
  <c r="AD310" i="14"/>
  <c r="AK310" i="14" s="1"/>
  <c r="AQ310" i="14" s="1"/>
  <c r="AW310" i="14" s="1"/>
  <c r="BF67" i="14"/>
  <c r="AG67" i="14"/>
  <c r="AN67" i="14"/>
  <c r="AT67" i="14" s="1"/>
  <c r="AZ67" i="14" s="1"/>
  <c r="S340" i="14"/>
  <c r="Y340" i="14" s="1"/>
  <c r="BB350" i="14"/>
  <c r="AF36" i="14"/>
  <c r="AM36" i="14" s="1"/>
  <c r="AS36" i="14" s="1"/>
  <c r="AY36" i="14" s="1"/>
  <c r="AF110" i="14"/>
  <c r="AM110" i="14" s="1"/>
  <c r="AS110" i="14" s="1"/>
  <c r="AE261" i="14"/>
  <c r="AL261" i="14" s="1"/>
  <c r="BB371" i="14"/>
  <c r="AC371" i="14"/>
  <c r="AJ371" i="14"/>
  <c r="AP371" i="14" s="1"/>
  <c r="AV371" i="14" s="1"/>
  <c r="BC291" i="14"/>
  <c r="AK291" i="14"/>
  <c r="AQ291" i="14" s="1"/>
  <c r="AW291" i="14" s="1"/>
  <c r="AD291" i="14"/>
  <c r="AK109" i="14"/>
  <c r="AQ109" i="14" s="1"/>
  <c r="AW109" i="14" s="1"/>
  <c r="AD109" i="14"/>
  <c r="BC109" i="14"/>
  <c r="AF202" i="14"/>
  <c r="AM202" i="14" s="1"/>
  <c r="AS202" i="14" s="1"/>
  <c r="AH184" i="14"/>
  <c r="AO184" i="14" s="1"/>
  <c r="AU184" i="14" s="1"/>
  <c r="BA184" i="14" s="1"/>
  <c r="BB125" i="14"/>
  <c r="AC125" i="14"/>
  <c r="AJ125" i="14"/>
  <c r="AP125" i="14" s="1"/>
  <c r="AV125" i="14" s="1"/>
  <c r="AE170" i="14"/>
  <c r="AL170" i="14" s="1"/>
  <c r="AR170" i="14" s="1"/>
  <c r="AF67" i="14"/>
  <c r="AM67" i="14" s="1"/>
  <c r="AS67" i="14" s="1"/>
  <c r="BB5" i="14"/>
  <c r="AC5" i="14"/>
  <c r="AJ5" i="14"/>
  <c r="AP5" i="14" s="1"/>
  <c r="AV5" i="14" s="1"/>
  <c r="AF387" i="14"/>
  <c r="AM387" i="14" s="1"/>
  <c r="AS387" i="14" s="1"/>
  <c r="BC322" i="14"/>
  <c r="AD322" i="14"/>
  <c r="AK322" i="14"/>
  <c r="AQ322" i="14" s="1"/>
  <c r="AW322" i="14" s="1"/>
  <c r="BC233" i="14"/>
  <c r="AD233" i="14"/>
  <c r="AK233" i="14"/>
  <c r="AQ233" i="14" s="1"/>
  <c r="AW233" i="14" s="1"/>
  <c r="BB156" i="14"/>
  <c r="AC156" i="14"/>
  <c r="AJ156" i="14"/>
  <c r="AP156" i="14" s="1"/>
  <c r="AV156" i="14" s="1"/>
  <c r="AK184" i="14"/>
  <c r="AQ184" i="14" s="1"/>
  <c r="AW184" i="14" s="1"/>
  <c r="AD184" i="14"/>
  <c r="BC184" i="14"/>
  <c r="BG140" i="14"/>
  <c r="AF324" i="14"/>
  <c r="AM324" i="14" s="1"/>
  <c r="AS324" i="14" s="1"/>
  <c r="AY324" i="14" s="1"/>
  <c r="BB82" i="14"/>
  <c r="AC82" i="14"/>
  <c r="AJ82" i="14"/>
  <c r="AP82" i="14" s="1"/>
  <c r="AV82" i="14" s="1"/>
  <c r="BB171" i="14"/>
  <c r="AC171" i="14"/>
  <c r="AJ171" i="14"/>
  <c r="AP171" i="14" s="1"/>
  <c r="AV171" i="14" s="1"/>
  <c r="AJ308" i="14"/>
  <c r="AP308" i="14" s="1"/>
  <c r="AV308" i="14" s="1"/>
  <c r="BB308" i="14"/>
  <c r="AC308" i="14"/>
  <c r="AD8" i="14"/>
  <c r="AK8" i="14" s="1"/>
  <c r="AQ8" i="14" s="1"/>
  <c r="AW8" i="14" s="1"/>
  <c r="AJ200" i="14"/>
  <c r="AP200" i="14" s="1"/>
  <c r="AV200" i="14" s="1"/>
  <c r="AC200" i="14"/>
  <c r="BB200" i="14"/>
  <c r="AE357" i="14"/>
  <c r="AL357" i="14" s="1"/>
  <c r="AR357" i="14" s="1"/>
  <c r="AX357" i="14" s="1"/>
  <c r="AD341" i="14"/>
  <c r="AK341" i="14"/>
  <c r="AQ341" i="14" s="1"/>
  <c r="AW341" i="14" s="1"/>
  <c r="BC341" i="14"/>
  <c r="BB324" i="14"/>
  <c r="AC324" i="14"/>
  <c r="AJ324" i="14"/>
  <c r="AP324" i="14" s="1"/>
  <c r="AV324" i="14" s="1"/>
  <c r="AE406" i="14"/>
  <c r="AL406" i="14" s="1"/>
  <c r="AR406" i="14" s="1"/>
  <c r="AX406" i="14" s="1"/>
  <c r="AE373" i="14"/>
  <c r="AL373" i="14" s="1"/>
  <c r="AR373" i="14" s="1"/>
  <c r="AX373" i="14" s="1"/>
  <c r="AE51" i="14"/>
  <c r="AL51" i="14" s="1"/>
  <c r="BG80" i="14"/>
  <c r="AH80" i="14"/>
  <c r="AO80" i="14"/>
  <c r="AU80" i="14" s="1"/>
  <c r="BA80" i="14" s="1"/>
  <c r="AE246" i="14"/>
  <c r="AL246" i="14" s="1"/>
  <c r="AH170" i="14"/>
  <c r="AO170" i="14" s="1"/>
  <c r="AU170" i="14" s="1"/>
  <c r="AH203" i="14"/>
  <c r="AO203" i="14" s="1"/>
  <c r="AU203" i="14" s="1"/>
  <c r="BG340" i="14"/>
  <c r="AH340" i="14"/>
  <c r="AO340" i="14"/>
  <c r="AU340" i="14" s="1"/>
  <c r="BA340" i="14" s="1"/>
  <c r="AE387" i="14"/>
  <c r="AL387" i="14" s="1"/>
  <c r="AR387" i="14" s="1"/>
  <c r="AX387" i="14" s="1"/>
  <c r="AH403" i="14"/>
  <c r="AO403" i="14" s="1"/>
  <c r="AU403" i="14" s="1"/>
  <c r="BB294" i="14"/>
  <c r="AC294" i="14"/>
  <c r="AJ294" i="14"/>
  <c r="AP294" i="14" s="1"/>
  <c r="AV294" i="14" s="1"/>
  <c r="BC52" i="14"/>
  <c r="AG127" i="14"/>
  <c r="AN127" i="14" s="1"/>
  <c r="AT127" i="14" s="1"/>
  <c r="AZ127" i="14" s="1"/>
  <c r="BF261" i="14"/>
  <c r="AG170" i="14"/>
  <c r="AN170" i="14" s="1"/>
  <c r="AT170" i="14" s="1"/>
  <c r="AF306" i="14"/>
  <c r="AM306" i="14" s="1"/>
  <c r="AS306" i="14" s="1"/>
  <c r="BC66" i="14"/>
  <c r="AD66" i="14"/>
  <c r="AK66" i="14"/>
  <c r="AQ66" i="14" s="1"/>
  <c r="AW66" i="14" s="1"/>
  <c r="BC53" i="14"/>
  <c r="AG340" i="14"/>
  <c r="AN340" i="14" s="1"/>
  <c r="AT340" i="14" s="1"/>
  <c r="AZ340" i="14" s="1"/>
  <c r="BB35" i="14"/>
  <c r="AC35" i="14"/>
  <c r="AJ35" i="14"/>
  <c r="AP35" i="14" s="1"/>
  <c r="AV35" i="14" s="1"/>
  <c r="AC109" i="14"/>
  <c r="AJ109" i="14"/>
  <c r="AP109" i="14" s="1"/>
  <c r="AV109" i="14" s="1"/>
  <c r="BB109" i="14"/>
  <c r="AG404" i="14"/>
  <c r="AN404" i="14" s="1"/>
  <c r="AT404" i="14" s="1"/>
  <c r="BB186" i="14"/>
  <c r="AJ186" i="14"/>
  <c r="AP186" i="14" s="1"/>
  <c r="AV186" i="14" s="1"/>
  <c r="AC186" i="14"/>
  <c r="BE216" i="14"/>
  <c r="AE128" i="14"/>
  <c r="AL128" i="14" s="1"/>
  <c r="AR128" i="14" s="1"/>
  <c r="AX128" i="14" s="1"/>
  <c r="BG262" i="14"/>
  <c r="BB318" i="14"/>
  <c r="S308" i="14"/>
  <c r="Y308" i="14" s="1"/>
  <c r="BB66" i="14"/>
  <c r="AC66" i="14"/>
  <c r="AJ66" i="14"/>
  <c r="AP66" i="14" s="1"/>
  <c r="AV66" i="14" s="1"/>
  <c r="BE248" i="14"/>
  <c r="BE49" i="14"/>
  <c r="AG201" i="14"/>
  <c r="AN201" i="14" s="1"/>
  <c r="AT201" i="14" s="1"/>
  <c r="BC354" i="14"/>
  <c r="AD354" i="14"/>
  <c r="AK354" i="14"/>
  <c r="AQ354" i="14" s="1"/>
  <c r="AW354" i="14" s="1"/>
  <c r="AF341" i="14"/>
  <c r="AM341" i="14" s="1"/>
  <c r="AS341" i="14" s="1"/>
  <c r="AF405" i="14"/>
  <c r="AM405" i="14" s="1"/>
  <c r="AS405" i="14" s="1"/>
  <c r="AY405" i="14" s="1"/>
  <c r="AE155" i="14"/>
  <c r="AL155" i="14" s="1"/>
  <c r="AR155" i="14" s="1"/>
  <c r="AG372" i="14"/>
  <c r="AN372" i="14" s="1"/>
  <c r="AT372" i="14" s="1"/>
  <c r="AF188" i="14"/>
  <c r="AM188" i="14" s="1"/>
  <c r="AS188" i="14" s="1"/>
  <c r="BC127" i="14"/>
  <c r="AD127" i="14"/>
  <c r="AK127" i="14"/>
  <c r="AQ127" i="14" s="1"/>
  <c r="AW127" i="14" s="1"/>
  <c r="BB302" i="14"/>
  <c r="S292" i="14"/>
  <c r="Y292" i="14" s="1"/>
  <c r="AF357" i="14"/>
  <c r="AM357" i="14" s="1"/>
  <c r="AS357" i="14" s="1"/>
  <c r="AY357" i="14" s="1"/>
  <c r="AG6" i="14"/>
  <c r="AN6" i="14" s="1"/>
  <c r="AT6" i="14" s="1"/>
  <c r="BB173" i="14"/>
  <c r="AC173" i="14"/>
  <c r="AJ173" i="14"/>
  <c r="AP173" i="14" s="1"/>
  <c r="AV173" i="14" s="1"/>
  <c r="BB322" i="14"/>
  <c r="AC322" i="14"/>
  <c r="AJ322" i="14"/>
  <c r="AP322" i="14" s="1"/>
  <c r="AV322" i="14" s="1"/>
  <c r="AH307" i="14"/>
  <c r="AO307" i="14" s="1"/>
  <c r="AU307" i="14" s="1"/>
  <c r="AG309" i="14"/>
  <c r="AN309" i="14" s="1"/>
  <c r="AT309" i="14" s="1"/>
  <c r="AZ309" i="14" s="1"/>
  <c r="BF158" i="14"/>
  <c r="AG158" i="14"/>
  <c r="AN158" i="14"/>
  <c r="AT158" i="14" s="1"/>
  <c r="AZ158" i="14" s="1"/>
  <c r="AE4" i="14"/>
  <c r="AL4" i="14" s="1"/>
  <c r="AR4" i="14" s="1"/>
  <c r="AF293" i="14"/>
  <c r="AM293" i="14" s="1"/>
  <c r="AS293" i="14" s="1"/>
  <c r="AY293" i="14" s="1"/>
  <c r="BG356" i="14"/>
  <c r="AH356" i="14"/>
  <c r="AO356" i="14"/>
  <c r="AU356" i="14" s="1"/>
  <c r="BA356" i="14" s="1"/>
  <c r="BB389" i="14"/>
  <c r="AJ389" i="14"/>
  <c r="AP389" i="14" s="1"/>
  <c r="AV389" i="14" s="1"/>
  <c r="AC389" i="14"/>
  <c r="AN36" i="14"/>
  <c r="AT36" i="14" s="1"/>
  <c r="AZ36" i="14" s="1"/>
  <c r="AG36" i="14"/>
  <c r="BF36" i="14"/>
  <c r="AG109" i="14"/>
  <c r="AN109" i="14" s="1"/>
  <c r="AT109" i="14" s="1"/>
  <c r="AZ109" i="14" s="1"/>
  <c r="BD229" i="14"/>
  <c r="AL229" i="14"/>
  <c r="AR229" i="14" s="1"/>
  <c r="AX229" i="14" s="1"/>
  <c r="AE229" i="14"/>
  <c r="BC156" i="14"/>
  <c r="AD156" i="14"/>
  <c r="AK156" i="14"/>
  <c r="AQ156" i="14" s="1"/>
  <c r="AW156" i="14" s="1"/>
  <c r="BB196" i="14"/>
  <c r="S186" i="14"/>
  <c r="Y186" i="14" s="1"/>
  <c r="AG187" i="14"/>
  <c r="AN187" i="14" s="1"/>
  <c r="AT187" i="14" s="1"/>
  <c r="AG292" i="14"/>
  <c r="AN292" i="14" s="1"/>
  <c r="AT292" i="14" s="1"/>
  <c r="AZ292" i="14" s="1"/>
  <c r="AD34" i="14"/>
  <c r="AK34" i="14" s="1"/>
  <c r="AQ34" i="14" s="1"/>
  <c r="AH370" i="14"/>
  <c r="AO370" i="14" s="1"/>
  <c r="AU370" i="14" s="1"/>
  <c r="BA370" i="14" s="1"/>
  <c r="BC79" i="14"/>
  <c r="AD79" i="14"/>
  <c r="AK79" i="14"/>
  <c r="AQ79" i="14" s="1"/>
  <c r="AW79" i="14" s="1"/>
  <c r="AD306" i="14"/>
  <c r="AK306" i="14"/>
  <c r="AQ306" i="14" s="1"/>
  <c r="AW306" i="14" s="1"/>
  <c r="BC306" i="14"/>
  <c r="AF354" i="14"/>
  <c r="AM354" i="14" s="1"/>
  <c r="AS354" i="14" s="1"/>
  <c r="AE341" i="14"/>
  <c r="AL341" i="14" s="1"/>
  <c r="AR341" i="14" s="1"/>
  <c r="AX341" i="14" s="1"/>
  <c r="AM37" i="14"/>
  <c r="AS37" i="14" s="1"/>
  <c r="AY37" i="14" s="1"/>
  <c r="AF37" i="14"/>
  <c r="BE37" i="14"/>
  <c r="T111" i="14"/>
  <c r="Z111" i="14" s="1"/>
  <c r="BB121" i="14"/>
  <c r="AC372" i="14"/>
  <c r="AJ372" i="14"/>
  <c r="AP372" i="14" s="1"/>
  <c r="AV372" i="14" s="1"/>
  <c r="BB372" i="14"/>
  <c r="BC110" i="14"/>
  <c r="AK110" i="14"/>
  <c r="AQ110" i="14" s="1"/>
  <c r="AW110" i="14" s="1"/>
  <c r="AD110" i="14"/>
  <c r="AF203" i="14"/>
  <c r="AM203" i="14" s="1"/>
  <c r="AS203" i="14" s="1"/>
  <c r="AY203" i="14" s="1"/>
  <c r="AH185" i="14"/>
  <c r="AO185" i="14" s="1"/>
  <c r="AU185" i="14" s="1"/>
  <c r="BB181" i="14"/>
  <c r="S171" i="14"/>
  <c r="Y171" i="14" s="1"/>
  <c r="AF68" i="14"/>
  <c r="AM68" i="14" s="1"/>
  <c r="AS68" i="14" s="1"/>
  <c r="AY68" i="14" s="1"/>
  <c r="BC97" i="14"/>
  <c r="AC6" i="14"/>
  <c r="AJ6" i="14"/>
  <c r="AP6" i="14" s="1"/>
  <c r="AV6" i="14" s="1"/>
  <c r="BB6" i="14"/>
  <c r="AF389" i="14"/>
  <c r="AM389" i="14" s="1"/>
  <c r="AS389" i="14" s="1"/>
  <c r="BC323" i="14"/>
  <c r="AD323" i="14"/>
  <c r="AK323" i="14"/>
  <c r="AQ323" i="14" s="1"/>
  <c r="AW323" i="14" s="1"/>
  <c r="BC403" i="14"/>
  <c r="AD403" i="14"/>
  <c r="AK403" i="14"/>
  <c r="AQ403" i="14" s="1"/>
  <c r="AW403" i="14" s="1"/>
  <c r="AK229" i="14"/>
  <c r="AQ229" i="14" s="1"/>
  <c r="AW229" i="14" s="1"/>
  <c r="AD229" i="14"/>
  <c r="BC229" i="14"/>
  <c r="BB154" i="14"/>
  <c r="AC154" i="14"/>
  <c r="AJ154" i="14"/>
  <c r="AP154" i="14" s="1"/>
  <c r="AV154" i="14" s="1"/>
  <c r="BC187" i="14"/>
  <c r="AD187" i="14"/>
  <c r="AK187" i="14"/>
  <c r="AQ187" i="14" s="1"/>
  <c r="AW187" i="14" s="1"/>
  <c r="AF325" i="14"/>
  <c r="AM325" i="14" s="1"/>
  <c r="AS325" i="14" s="1"/>
  <c r="AY325" i="14" s="1"/>
  <c r="BB83" i="14"/>
  <c r="AC83" i="14"/>
  <c r="AJ83" i="14"/>
  <c r="AP83" i="14" s="1"/>
  <c r="AV83" i="14" s="1"/>
  <c r="BB172" i="14"/>
  <c r="AC172" i="14"/>
  <c r="AJ172" i="14"/>
  <c r="AP172" i="14" s="1"/>
  <c r="AV172" i="14" s="1"/>
  <c r="BB309" i="14"/>
  <c r="AC309" i="14"/>
  <c r="AJ309" i="14"/>
  <c r="AP309" i="14" s="1"/>
  <c r="AV309" i="14" s="1"/>
  <c r="AD7" i="14"/>
  <c r="AK7" i="14" s="1"/>
  <c r="AQ7" i="14" s="1"/>
  <c r="BB201" i="14"/>
  <c r="AJ201" i="14"/>
  <c r="AP201" i="14" s="1"/>
  <c r="AV201" i="14" s="1"/>
  <c r="AC201" i="14"/>
  <c r="AE358" i="14"/>
  <c r="AL358" i="14" s="1"/>
  <c r="AR358" i="14" s="1"/>
  <c r="AK342" i="14"/>
  <c r="AQ342" i="14" s="1"/>
  <c r="AW342" i="14" s="1"/>
  <c r="AD342" i="14"/>
  <c r="BC342" i="14"/>
  <c r="BB325" i="14"/>
  <c r="AC325" i="14"/>
  <c r="AJ325" i="14"/>
  <c r="AP325" i="14" s="1"/>
  <c r="AV325" i="14" s="1"/>
  <c r="AE402" i="14"/>
  <c r="AL402" i="14" s="1"/>
  <c r="AR402" i="14" s="1"/>
  <c r="AE374" i="14"/>
  <c r="AL374" i="14" s="1"/>
  <c r="AR374" i="14" s="1"/>
  <c r="AH81" i="14"/>
  <c r="AO81" i="14" s="1"/>
  <c r="AU81" i="14" s="1"/>
  <c r="AH171" i="14"/>
  <c r="AO171" i="14" s="1"/>
  <c r="AU171" i="14" s="1"/>
  <c r="BG342" i="14"/>
  <c r="AH342" i="14"/>
  <c r="AO342" i="14"/>
  <c r="AU342" i="14" s="1"/>
  <c r="BA342" i="14" s="1"/>
  <c r="AG326" i="14"/>
  <c r="AN326" i="14" s="1"/>
  <c r="AT326" i="14" s="1"/>
  <c r="AO404" i="14"/>
  <c r="AU404" i="14" s="1"/>
  <c r="BA404" i="14" s="1"/>
  <c r="AH404" i="14"/>
  <c r="BG404" i="14"/>
  <c r="BB293" i="14"/>
  <c r="AC293" i="14"/>
  <c r="AJ293" i="14"/>
  <c r="AP293" i="14" s="1"/>
  <c r="AV293" i="14" s="1"/>
  <c r="BD215" i="14"/>
  <c r="AG128" i="14"/>
  <c r="AN128" i="14" s="1"/>
  <c r="AT128" i="14" s="1"/>
  <c r="AG171" i="14"/>
  <c r="AN171" i="14" s="1"/>
  <c r="AT171" i="14" s="1"/>
  <c r="AG307" i="14"/>
  <c r="AN307" i="14" s="1"/>
  <c r="AT307" i="14" s="1"/>
  <c r="AD67" i="14"/>
  <c r="AK67" i="14" s="1"/>
  <c r="AQ67" i="14" s="1"/>
  <c r="AW67" i="14" s="1"/>
  <c r="AF6" i="14"/>
  <c r="AM6" i="14" s="1"/>
  <c r="AS6" i="14" s="1"/>
  <c r="BB339" i="14"/>
  <c r="AC339" i="14"/>
  <c r="AJ339" i="14"/>
  <c r="AP339" i="14" s="1"/>
  <c r="AV339" i="14" s="1"/>
  <c r="BB36" i="14"/>
  <c r="AJ36" i="14"/>
  <c r="AP36" i="14" s="1"/>
  <c r="AV36" i="14" s="1"/>
  <c r="AC36" i="14"/>
  <c r="AJ110" i="14"/>
  <c r="AP110" i="14" s="1"/>
  <c r="AV110" i="14" s="1"/>
  <c r="AC110" i="14"/>
  <c r="BB110" i="14"/>
  <c r="AG405" i="14"/>
  <c r="AN405" i="14" s="1"/>
  <c r="AT405" i="14" s="1"/>
  <c r="BB187" i="14"/>
  <c r="AJ187" i="14"/>
  <c r="AP187" i="14" s="1"/>
  <c r="AV187" i="14" s="1"/>
  <c r="AC187" i="14"/>
  <c r="AF124" i="14"/>
  <c r="AM124" i="14" s="1"/>
  <c r="AS124" i="14" s="1"/>
  <c r="AF80" i="14"/>
  <c r="AM80" i="14" s="1"/>
  <c r="AS80" i="14" s="1"/>
  <c r="AY80" i="14" s="1"/>
  <c r="AE309" i="14"/>
  <c r="AL309" i="14" s="1"/>
  <c r="AR309" i="14" s="1"/>
  <c r="BB67" i="14"/>
  <c r="AC67" i="14"/>
  <c r="AJ67" i="14"/>
  <c r="AP67" i="14" s="1"/>
  <c r="AV67" i="14" s="1"/>
  <c r="AE7" i="14"/>
  <c r="AL7" i="14" s="1"/>
  <c r="AR7" i="14" s="1"/>
  <c r="AG202" i="14"/>
  <c r="AN202" i="14" s="1"/>
  <c r="AT202" i="14" s="1"/>
  <c r="AZ202" i="14" s="1"/>
  <c r="AD355" i="14"/>
  <c r="AK355" i="14"/>
  <c r="AQ355" i="14" s="1"/>
  <c r="AW355" i="14" s="1"/>
  <c r="BC355" i="14"/>
  <c r="AF406" i="14"/>
  <c r="AM406" i="14" s="1"/>
  <c r="AS406" i="14" s="1"/>
  <c r="AY406" i="14" s="1"/>
  <c r="BB166" i="14"/>
  <c r="S156" i="14"/>
  <c r="Y156" i="14" s="1"/>
  <c r="AG373" i="14"/>
  <c r="AN373" i="14" s="1"/>
  <c r="AT373" i="14" s="1"/>
  <c r="AZ373" i="14" s="1"/>
  <c r="AF291" i="14"/>
  <c r="AM291" i="14" s="1"/>
  <c r="AS291" i="14" s="1"/>
  <c r="AY291" i="14" s="1"/>
  <c r="AZ403" i="14" l="1"/>
  <c r="BF403" i="14"/>
  <c r="BE201" i="14"/>
  <c r="AY403" i="14"/>
  <c r="BE403" i="14"/>
  <c r="AX402" i="14"/>
  <c r="BD402" i="14"/>
  <c r="BE405" i="14"/>
  <c r="AW389" i="14"/>
  <c r="BC389" i="14"/>
  <c r="AZ389" i="14"/>
  <c r="BF389" i="14"/>
  <c r="BG387" i="14"/>
  <c r="BF388" i="14"/>
  <c r="BG355" i="14"/>
  <c r="AZ374" i="14"/>
  <c r="BF374" i="14"/>
  <c r="BD373" i="14"/>
  <c r="AY354" i="14"/>
  <c r="BE354" i="14"/>
  <c r="AY326" i="14"/>
  <c r="BE326" i="14"/>
  <c r="AY310" i="14"/>
  <c r="BE310" i="14"/>
  <c r="BA307" i="14"/>
  <c r="BG307" i="14"/>
  <c r="AW309" i="14"/>
  <c r="BC309" i="14"/>
  <c r="BE309" i="14"/>
  <c r="AZ291" i="14"/>
  <c r="BF291" i="14"/>
  <c r="BD291" i="14"/>
  <c r="BE291" i="14"/>
  <c r="AY230" i="14"/>
  <c r="BE230" i="14"/>
  <c r="BF230" i="14"/>
  <c r="BA199" i="14"/>
  <c r="BG199" i="14"/>
  <c r="BF202" i="14"/>
  <c r="BE200" i="14"/>
  <c r="BA110" i="14"/>
  <c r="BG110" i="14"/>
  <c r="BF109" i="14"/>
  <c r="AX185" i="14"/>
  <c r="BD185" i="14"/>
  <c r="AY306" i="14"/>
  <c r="BE306" i="14"/>
  <c r="AX232" i="14"/>
  <c r="BD232" i="14"/>
  <c r="AY170" i="14"/>
  <c r="BE170" i="14"/>
  <c r="AY233" i="14"/>
  <c r="BE233" i="14"/>
  <c r="AY372" i="14"/>
  <c r="BE372" i="14"/>
  <c r="BA111" i="14"/>
  <c r="BG111" i="14"/>
  <c r="AY34" i="14"/>
  <c r="BE34" i="14"/>
  <c r="BA200" i="14"/>
  <c r="BG200" i="14"/>
  <c r="AY358" i="14"/>
  <c r="BE358" i="14"/>
  <c r="BA172" i="14"/>
  <c r="BG172" i="14"/>
  <c r="BA79" i="14"/>
  <c r="BG79" i="14"/>
  <c r="BA290" i="14"/>
  <c r="BG290" i="14"/>
  <c r="AX307" i="14"/>
  <c r="BD307" i="14"/>
  <c r="AZ203" i="14"/>
  <c r="BF203" i="14"/>
  <c r="AX23" i="14"/>
  <c r="BD23" i="14"/>
  <c r="AY202" i="14"/>
  <c r="BE202" i="14"/>
  <c r="BA201" i="14"/>
  <c r="BG201" i="14"/>
  <c r="AY374" i="14"/>
  <c r="BE374" i="14"/>
  <c r="BA229" i="14"/>
  <c r="BG229" i="14"/>
  <c r="AW22" i="14"/>
  <c r="BC22" i="14"/>
  <c r="AY22" i="14"/>
  <c r="BE22" i="14"/>
  <c r="AZ201" i="14"/>
  <c r="BF201" i="14"/>
  <c r="BA202" i="14"/>
  <c r="BG202" i="14"/>
  <c r="AY308" i="14"/>
  <c r="BE308" i="14"/>
  <c r="AY155" i="14"/>
  <c r="BE155" i="14"/>
  <c r="BA109" i="14"/>
  <c r="BG109" i="14"/>
  <c r="AX172" i="14"/>
  <c r="BD172" i="14"/>
  <c r="AZ21" i="14"/>
  <c r="BF21" i="14"/>
  <c r="AY187" i="14"/>
  <c r="BE187" i="14"/>
  <c r="AZ200" i="14"/>
  <c r="BF200" i="14"/>
  <c r="BA306" i="14"/>
  <c r="BG306" i="14"/>
  <c r="AZ65" i="14"/>
  <c r="BF65" i="14"/>
  <c r="AX371" i="14"/>
  <c r="BD371" i="14"/>
  <c r="AX19" i="14"/>
  <c r="BD19" i="14"/>
  <c r="AY154" i="14"/>
  <c r="BE154" i="14"/>
  <c r="AX294" i="14"/>
  <c r="BD294" i="14"/>
  <c r="AY290" i="14"/>
  <c r="BE290" i="14"/>
  <c r="AX67" i="14"/>
  <c r="BD67" i="14"/>
  <c r="AZ357" i="14"/>
  <c r="BF357" i="14"/>
  <c r="AY307" i="14"/>
  <c r="BE307" i="14"/>
  <c r="BD68" i="14"/>
  <c r="BF19" i="14"/>
  <c r="BF113" i="14"/>
  <c r="BF233" i="14"/>
  <c r="BD34" i="14"/>
  <c r="BD83" i="14"/>
  <c r="BE19" i="14"/>
  <c r="AY20" i="14"/>
  <c r="BE20" i="14"/>
  <c r="BG154" i="14"/>
  <c r="BG126" i="14"/>
  <c r="AW23" i="14"/>
  <c r="BC23" i="14"/>
  <c r="BF127" i="14"/>
  <c r="BF154" i="14"/>
  <c r="BC68" i="14"/>
  <c r="AE21" i="14"/>
  <c r="AL21" i="14" s="1"/>
  <c r="AX20" i="14"/>
  <c r="BD20" i="14"/>
  <c r="AY124" i="14"/>
  <c r="BE124" i="14"/>
  <c r="BA81" i="14"/>
  <c r="BG81" i="14"/>
  <c r="AX4" i="14"/>
  <c r="BD4" i="14"/>
  <c r="AZ372" i="14"/>
  <c r="BF372" i="14"/>
  <c r="AZ322" i="14"/>
  <c r="BF322" i="14"/>
  <c r="AX386" i="14"/>
  <c r="BD386" i="14"/>
  <c r="AY66" i="14"/>
  <c r="BE66" i="14"/>
  <c r="AX290" i="14"/>
  <c r="BD290" i="14"/>
  <c r="AY322" i="14"/>
  <c r="BE322" i="14"/>
  <c r="BA339" i="14"/>
  <c r="BG339" i="14"/>
  <c r="AX5" i="14"/>
  <c r="BD5" i="14"/>
  <c r="BA230" i="14"/>
  <c r="BG230" i="14"/>
  <c r="AZ310" i="14"/>
  <c r="BF310" i="14"/>
  <c r="AZ308" i="14"/>
  <c r="BF308" i="14"/>
  <c r="BA66" i="14"/>
  <c r="BG66" i="14"/>
  <c r="AY112" i="14"/>
  <c r="BE112" i="14"/>
  <c r="AZ188" i="14"/>
  <c r="BF188" i="14"/>
  <c r="AX7" i="14"/>
  <c r="BD7" i="14"/>
  <c r="AZ307" i="14"/>
  <c r="BF307" i="14"/>
  <c r="AX374" i="14"/>
  <c r="BD374" i="14"/>
  <c r="AZ187" i="14"/>
  <c r="BF187" i="14"/>
  <c r="AX155" i="14"/>
  <c r="BD155" i="14"/>
  <c r="BA203" i="14"/>
  <c r="BG203" i="14"/>
  <c r="AZ184" i="14"/>
  <c r="BF184" i="14"/>
  <c r="AZ339" i="14"/>
  <c r="BF339" i="14"/>
  <c r="AZ169" i="14"/>
  <c r="BF169" i="14"/>
  <c r="AW82" i="14"/>
  <c r="BC82" i="14"/>
  <c r="AY339" i="14"/>
  <c r="BE339" i="14"/>
  <c r="AR141" i="14"/>
  <c r="AM151" i="14"/>
  <c r="BU146" i="14" s="1"/>
  <c r="AZ4" i="14"/>
  <c r="BF4" i="14"/>
  <c r="AX173" i="14"/>
  <c r="BD173" i="14"/>
  <c r="BA322" i="14"/>
  <c r="BG322" i="14"/>
  <c r="AX187" i="14"/>
  <c r="BD187" i="14"/>
  <c r="BA354" i="14"/>
  <c r="BG354" i="14"/>
  <c r="AX157" i="14"/>
  <c r="BD157" i="14"/>
  <c r="AX8" i="14"/>
  <c r="BD8" i="14"/>
  <c r="AY386" i="14"/>
  <c r="BE386" i="14"/>
  <c r="AX64" i="14"/>
  <c r="BD64" i="14"/>
  <c r="AZ171" i="14"/>
  <c r="BF171" i="14"/>
  <c r="AY389" i="14"/>
  <c r="BE389" i="14"/>
  <c r="AZ404" i="14"/>
  <c r="BF404" i="14"/>
  <c r="AZ170" i="14"/>
  <c r="BF170" i="14"/>
  <c r="BA170" i="14"/>
  <c r="BG170" i="14"/>
  <c r="AY67" i="14"/>
  <c r="BE67" i="14"/>
  <c r="AW358" i="14"/>
  <c r="BC358" i="14"/>
  <c r="AM226" i="14"/>
  <c r="BU221" i="14" s="1"/>
  <c r="AR216" i="14"/>
  <c r="AZ126" i="14"/>
  <c r="BF126" i="14"/>
  <c r="BA173" i="14"/>
  <c r="BG173" i="14"/>
  <c r="AZ354" i="14"/>
  <c r="BF354" i="14"/>
  <c r="AZ338" i="14"/>
  <c r="BF338" i="14"/>
  <c r="AZ229" i="14"/>
  <c r="BF229" i="14"/>
  <c r="AY113" i="14"/>
  <c r="BE113" i="14"/>
  <c r="AY402" i="14"/>
  <c r="BE402" i="14"/>
  <c r="AX112" i="14"/>
  <c r="BD112" i="14"/>
  <c r="AY294" i="14"/>
  <c r="BE294" i="14"/>
  <c r="AX36" i="14"/>
  <c r="BD36" i="14"/>
  <c r="BA187" i="14"/>
  <c r="BG187" i="14"/>
  <c r="AZ387" i="14"/>
  <c r="BF387" i="14"/>
  <c r="AW374" i="14"/>
  <c r="BC374" i="14"/>
  <c r="AX306" i="14"/>
  <c r="BD306" i="14"/>
  <c r="AX35" i="14"/>
  <c r="BD35" i="14"/>
  <c r="AY169" i="14"/>
  <c r="BE169" i="14"/>
  <c r="AZ128" i="14"/>
  <c r="BF128" i="14"/>
  <c r="AZ326" i="14"/>
  <c r="BF326" i="14"/>
  <c r="AX358" i="14"/>
  <c r="BD358" i="14"/>
  <c r="BA185" i="14"/>
  <c r="BG185" i="14"/>
  <c r="BA403" i="14"/>
  <c r="BG403" i="14"/>
  <c r="AX170" i="14"/>
  <c r="BD170" i="14"/>
  <c r="AZ371" i="14"/>
  <c r="BF371" i="14"/>
  <c r="AW390" i="14"/>
  <c r="BC390" i="14"/>
  <c r="BA323" i="14"/>
  <c r="BG323" i="14"/>
  <c r="AZ155" i="14"/>
  <c r="BF155" i="14"/>
  <c r="AX355" i="14"/>
  <c r="BD355" i="14"/>
  <c r="AY127" i="14"/>
  <c r="BE127" i="14"/>
  <c r="AW326" i="14"/>
  <c r="BC326" i="14"/>
  <c r="AZ232" i="14"/>
  <c r="BF232" i="14"/>
  <c r="AZ231" i="14"/>
  <c r="BF231" i="14"/>
  <c r="AZ355" i="14"/>
  <c r="BF355" i="14"/>
  <c r="AX158" i="14"/>
  <c r="BD158" i="14"/>
  <c r="AZ405" i="14"/>
  <c r="BF405" i="14"/>
  <c r="AX127" i="14"/>
  <c r="BD127" i="14"/>
  <c r="AX109" i="14"/>
  <c r="BD109" i="14"/>
  <c r="AZ112" i="14"/>
  <c r="BF112" i="14"/>
  <c r="AZ124" i="14"/>
  <c r="BF124" i="14"/>
  <c r="BA127" i="14"/>
  <c r="BG127" i="14"/>
  <c r="AX293" i="14"/>
  <c r="BD293" i="14"/>
  <c r="BA291" i="14"/>
  <c r="BG291" i="14"/>
  <c r="AZ81" i="14"/>
  <c r="BF81" i="14"/>
  <c r="BA124" i="14"/>
  <c r="BG124" i="14"/>
  <c r="AW293" i="14"/>
  <c r="BC293" i="14"/>
  <c r="AY171" i="14"/>
  <c r="BE171" i="14"/>
  <c r="AZ325" i="14"/>
  <c r="BF325" i="14"/>
  <c r="BA186" i="14"/>
  <c r="BG186" i="14"/>
  <c r="AX309" i="14"/>
  <c r="BD309" i="14"/>
  <c r="AY341" i="14"/>
  <c r="BE341" i="14"/>
  <c r="AR261" i="14"/>
  <c r="AM271" i="14"/>
  <c r="BU266" i="14" s="1"/>
  <c r="AW35" i="14"/>
  <c r="BC35" i="14"/>
  <c r="AZ370" i="14"/>
  <c r="BF370" i="14"/>
  <c r="AY323" i="14"/>
  <c r="BE323" i="14"/>
  <c r="AW113" i="14"/>
  <c r="BC113" i="14"/>
  <c r="AY35" i="14"/>
  <c r="BE35" i="14"/>
  <c r="AZ157" i="14"/>
  <c r="BF157" i="14"/>
  <c r="AM106" i="14"/>
  <c r="BU101" i="14" s="1"/>
  <c r="AR96" i="14"/>
  <c r="AW5" i="14"/>
  <c r="BC5" i="14"/>
  <c r="AY64" i="14"/>
  <c r="BE64" i="14"/>
  <c r="AY128" i="14"/>
  <c r="BE128" i="14"/>
  <c r="AY5" i="14"/>
  <c r="BE5" i="14"/>
  <c r="AY65" i="14"/>
  <c r="BE65" i="14"/>
  <c r="AX188" i="14"/>
  <c r="BD188" i="14"/>
  <c r="AY232" i="14"/>
  <c r="BE232" i="14"/>
  <c r="AX389" i="14"/>
  <c r="BD389" i="14"/>
  <c r="AY292" i="14"/>
  <c r="BE292" i="14"/>
  <c r="AX310" i="14"/>
  <c r="BD310" i="14"/>
  <c r="AX342" i="14"/>
  <c r="BD342" i="14"/>
  <c r="AW37" i="14"/>
  <c r="BC37" i="14"/>
  <c r="AY6" i="14"/>
  <c r="BE6" i="14"/>
  <c r="AW34" i="14"/>
  <c r="BC34" i="14"/>
  <c r="AY387" i="14"/>
  <c r="BE387" i="14"/>
  <c r="AY110" i="14"/>
  <c r="BE110" i="14"/>
  <c r="AY157" i="14"/>
  <c r="BE157" i="14"/>
  <c r="AZ386" i="14"/>
  <c r="BF386" i="14"/>
  <c r="AX390" i="14"/>
  <c r="BD390" i="14"/>
  <c r="AW294" i="14"/>
  <c r="BC294" i="14"/>
  <c r="AZ390" i="14"/>
  <c r="BF390" i="14"/>
  <c r="AZ185" i="14"/>
  <c r="BF185" i="14"/>
  <c r="AW357" i="14"/>
  <c r="BC357" i="14"/>
  <c r="AY186" i="14"/>
  <c r="BE186" i="14"/>
  <c r="AY338" i="14"/>
  <c r="BE338" i="14"/>
  <c r="AZ306" i="14"/>
  <c r="BF306" i="14"/>
  <c r="BA155" i="14"/>
  <c r="BG155" i="14"/>
  <c r="AY355" i="14"/>
  <c r="BE355" i="14"/>
  <c r="AZ110" i="14"/>
  <c r="BF110" i="14"/>
  <c r="AW158" i="14"/>
  <c r="BC158" i="14"/>
  <c r="AX202" i="14"/>
  <c r="BD202" i="14"/>
  <c r="BA125" i="14"/>
  <c r="BG125" i="14"/>
  <c r="AY356" i="14"/>
  <c r="BE356" i="14"/>
  <c r="BA171" i="14"/>
  <c r="BG171" i="14"/>
  <c r="AW7" i="14"/>
  <c r="BC7" i="14"/>
  <c r="AZ6" i="14"/>
  <c r="BF6" i="14"/>
  <c r="AY188" i="14"/>
  <c r="BE188" i="14"/>
  <c r="BA65" i="14"/>
  <c r="BG65" i="14"/>
  <c r="AY173" i="14"/>
  <c r="BE173" i="14"/>
  <c r="AX326" i="14"/>
  <c r="BD326" i="14"/>
  <c r="AX325" i="14"/>
  <c r="BD325" i="14"/>
  <c r="AY83" i="14"/>
  <c r="BE83" i="14"/>
  <c r="AY109" i="14"/>
  <c r="BE109" i="14"/>
  <c r="BE80" i="14"/>
  <c r="BC67" i="14"/>
  <c r="BG370" i="14"/>
  <c r="BE293" i="14"/>
  <c r="BE357" i="14"/>
  <c r="AE308" i="14"/>
  <c r="AL308" i="14" s="1"/>
  <c r="BD357" i="14"/>
  <c r="BE324" i="14"/>
  <c r="AE340" i="14"/>
  <c r="AL340" i="14" s="1"/>
  <c r="BC373" i="14"/>
  <c r="BF356" i="14"/>
  <c r="BG402" i="14"/>
  <c r="BD405" i="14"/>
  <c r="BD38" i="14"/>
  <c r="BE390" i="14"/>
  <c r="BF402" i="14"/>
  <c r="BG169" i="14"/>
  <c r="BC112" i="14"/>
  <c r="BF64" i="14"/>
  <c r="BE126" i="14"/>
  <c r="BD323" i="14"/>
  <c r="BF125" i="14"/>
  <c r="AE388" i="14"/>
  <c r="AL388" i="14" s="1"/>
  <c r="BG371" i="14"/>
  <c r="BE185" i="14"/>
  <c r="BG64" i="14"/>
  <c r="BE373" i="14"/>
  <c r="BD82" i="14"/>
  <c r="BE125" i="14"/>
  <c r="BE199" i="14"/>
  <c r="BD80" i="14"/>
  <c r="BD322" i="14"/>
  <c r="BF373" i="14"/>
  <c r="BF309" i="14"/>
  <c r="AE292" i="14"/>
  <c r="AL292" i="14" s="1"/>
  <c r="BG184" i="14"/>
  <c r="BC83" i="14"/>
  <c r="BF80" i="14"/>
  <c r="BE404" i="14"/>
  <c r="BD339" i="14"/>
  <c r="BF186" i="14"/>
  <c r="BE82" i="14"/>
  <c r="BE229" i="14"/>
  <c r="BD113" i="14"/>
  <c r="BF111" i="14"/>
  <c r="BC405" i="14"/>
  <c r="BD203" i="14"/>
  <c r="BE79" i="14"/>
  <c r="BG231" i="14"/>
  <c r="BF341" i="14"/>
  <c r="BD200" i="14"/>
  <c r="BE342" i="14"/>
  <c r="BF342" i="14"/>
  <c r="BC406" i="14"/>
  <c r="BC38" i="14"/>
  <c r="BF290" i="14"/>
  <c r="AE324" i="14"/>
  <c r="AL324" i="14" s="1"/>
  <c r="BD110" i="14"/>
  <c r="BF406" i="14"/>
  <c r="BF79" i="14"/>
  <c r="BD354" i="14"/>
  <c r="BE370" i="14"/>
  <c r="AE156" i="14"/>
  <c r="AL156" i="14" s="1"/>
  <c r="BD341" i="14"/>
  <c r="AE186" i="14"/>
  <c r="AL186" i="14" s="1"/>
  <c r="AM256" i="14"/>
  <c r="BU251" i="14" s="1"/>
  <c r="AR246" i="14"/>
  <c r="BE340" i="14"/>
  <c r="AM286" i="14"/>
  <c r="BU281" i="14" s="1"/>
  <c r="AR276" i="14"/>
  <c r="BE156" i="14"/>
  <c r="AE6" i="14"/>
  <c r="AL6" i="14" s="1"/>
  <c r="AE231" i="14"/>
  <c r="AL231" i="14" s="1"/>
  <c r="BG128" i="14"/>
  <c r="AE201" i="14"/>
  <c r="AL201" i="14" s="1"/>
  <c r="BD128" i="14"/>
  <c r="BF156" i="14"/>
  <c r="BD370" i="14"/>
  <c r="BG156" i="14"/>
  <c r="BF294" i="14"/>
  <c r="AE126" i="14"/>
  <c r="AL126" i="14" s="1"/>
  <c r="AE81" i="14"/>
  <c r="AL81" i="14" s="1"/>
  <c r="BE4" i="14"/>
  <c r="BF173" i="14"/>
  <c r="BE406" i="14"/>
  <c r="AD36" i="14"/>
  <c r="AK36" i="14" s="1"/>
  <c r="AE404" i="14"/>
  <c r="AL404" i="14"/>
  <c r="BF323" i="14"/>
  <c r="AM121" i="14"/>
  <c r="BU116" i="14" s="1"/>
  <c r="AR111" i="14"/>
  <c r="BF172" i="14"/>
  <c r="BG338" i="14"/>
  <c r="BE325" i="14"/>
  <c r="BF340" i="14"/>
  <c r="BD387" i="14"/>
  <c r="BD406" i="14"/>
  <c r="BE36" i="14"/>
  <c r="BG386" i="14"/>
  <c r="BD37" i="14"/>
  <c r="BE388" i="14"/>
  <c r="BE158" i="14"/>
  <c r="BE172" i="14"/>
  <c r="AE372" i="14"/>
  <c r="AL372" i="14" s="1"/>
  <c r="BD65" i="14"/>
  <c r="BC157" i="14"/>
  <c r="BE68" i="14"/>
  <c r="BE203" i="14"/>
  <c r="AF111" i="14"/>
  <c r="AM111" i="14" s="1"/>
  <c r="AS111" i="14" s="1"/>
  <c r="BF292" i="14"/>
  <c r="BC8" i="14"/>
  <c r="BC310" i="14"/>
  <c r="BD233" i="14"/>
  <c r="BD154" i="14"/>
  <c r="BE231" i="14"/>
  <c r="BE184" i="14"/>
  <c r="BE371" i="14"/>
  <c r="BD79" i="14"/>
  <c r="BD230" i="14"/>
  <c r="BD403" i="14"/>
  <c r="AE356" i="14"/>
  <c r="AL356" i="14" s="1"/>
  <c r="BF199" i="14"/>
  <c r="BE81" i="14"/>
  <c r="BF293" i="14"/>
  <c r="AE171" i="14"/>
  <c r="AL171" i="14" s="1"/>
  <c r="AM61" i="14"/>
  <c r="BU56" i="14" s="1"/>
  <c r="AR51" i="14"/>
  <c r="BF66" i="14"/>
  <c r="BF324" i="14"/>
  <c r="AE66" i="14"/>
  <c r="AL66" i="14" s="1"/>
  <c r="AR21" i="14" l="1"/>
  <c r="AM31" i="14"/>
  <c r="BU26" i="14" s="1"/>
  <c r="AY111" i="14"/>
  <c r="BE111" i="14"/>
  <c r="AP121" i="14" s="1"/>
  <c r="AR388" i="14"/>
  <c r="AM398" i="14"/>
  <c r="BU393" i="14" s="1"/>
  <c r="AR6" i="14"/>
  <c r="AM16" i="14"/>
  <c r="BU11" i="14" s="1"/>
  <c r="AM350" i="14"/>
  <c r="BU345" i="14" s="1"/>
  <c r="AR340" i="14"/>
  <c r="AM181" i="14"/>
  <c r="BU176" i="14" s="1"/>
  <c r="AR171" i="14"/>
  <c r="AN256" i="14"/>
  <c r="AX246" i="14"/>
  <c r="BD246" i="14"/>
  <c r="AP256" i="14" s="1"/>
  <c r="AQ36" i="14"/>
  <c r="AM46" i="14"/>
  <c r="BU41" i="14" s="1"/>
  <c r="AR66" i="14"/>
  <c r="AM76" i="14"/>
  <c r="BU71" i="14" s="1"/>
  <c r="AM136" i="14"/>
  <c r="BU131" i="14" s="1"/>
  <c r="AR126" i="14"/>
  <c r="AM211" i="14"/>
  <c r="BU206" i="14" s="1"/>
  <c r="AR201" i="14"/>
  <c r="AM196" i="14"/>
  <c r="BU191" i="14" s="1"/>
  <c r="AR186" i="14"/>
  <c r="AN106" i="14"/>
  <c r="AX96" i="14"/>
  <c r="BD96" i="14"/>
  <c r="AP106" i="14" s="1"/>
  <c r="AN121" i="14"/>
  <c r="AX111" i="14"/>
  <c r="BD111" i="14"/>
  <c r="AM382" i="14"/>
  <c r="BU377" i="14" s="1"/>
  <c r="AR372" i="14"/>
  <c r="AM318" i="14"/>
  <c r="BU313" i="14" s="1"/>
  <c r="AR308" i="14"/>
  <c r="AN226" i="14"/>
  <c r="AX216" i="14"/>
  <c r="BD216" i="14"/>
  <c r="AP226" i="14" s="1"/>
  <c r="AN286" i="14"/>
  <c r="AX276" i="14"/>
  <c r="BD276" i="14"/>
  <c r="AP286" i="14" s="1"/>
  <c r="AM414" i="14"/>
  <c r="BU409" i="14" s="1"/>
  <c r="AR404" i="14"/>
  <c r="AM241" i="14"/>
  <c r="BU236" i="14" s="1"/>
  <c r="AR231" i="14"/>
  <c r="AM302" i="14"/>
  <c r="BU297" i="14" s="1"/>
  <c r="AR292" i="14"/>
  <c r="AN271" i="14"/>
  <c r="AX261" i="14"/>
  <c r="BD261" i="14"/>
  <c r="AP271" i="14" s="1"/>
  <c r="AN61" i="14"/>
  <c r="AX51" i="14"/>
  <c r="BD51" i="14"/>
  <c r="AP61" i="14" s="1"/>
  <c r="AR356" i="14"/>
  <c r="AM366" i="14"/>
  <c r="BU361" i="14" s="1"/>
  <c r="AR81" i="14"/>
  <c r="AM91" i="14"/>
  <c r="BU86" i="14" s="1"/>
  <c r="AR156" i="14"/>
  <c r="AM166" i="14"/>
  <c r="BU161" i="14" s="1"/>
  <c r="AM334" i="14"/>
  <c r="BU329" i="14" s="1"/>
  <c r="AR324" i="14"/>
  <c r="AN151" i="14"/>
  <c r="AX141" i="14"/>
  <c r="BD141" i="14"/>
  <c r="AP151" i="14" s="1"/>
  <c r="BC286" i="14" l="1"/>
  <c r="BV281" i="14"/>
  <c r="BC271" i="14"/>
  <c r="BV266" i="14"/>
  <c r="BC226" i="14"/>
  <c r="BV221" i="14"/>
  <c r="BC61" i="14"/>
  <c r="BV56" i="14"/>
  <c r="BC151" i="14"/>
  <c r="BV146" i="14"/>
  <c r="BC106" i="14"/>
  <c r="BV101" i="14"/>
  <c r="BC121" i="14"/>
  <c r="BV116" i="14"/>
  <c r="BC256" i="14"/>
  <c r="BV251" i="14"/>
  <c r="AN31" i="14"/>
  <c r="AX21" i="14"/>
  <c r="BD21" i="14"/>
  <c r="AP31" i="14" s="1"/>
  <c r="AX292" i="14"/>
  <c r="AN302" i="14"/>
  <c r="BD292" i="14"/>
  <c r="AP302" i="14" s="1"/>
  <c r="AN91" i="14"/>
  <c r="AX81" i="14"/>
  <c r="BD81" i="14"/>
  <c r="AP91" i="14" s="1"/>
  <c r="B281" i="14"/>
  <c r="AO286" i="14"/>
  <c r="BS281" i="14" s="1"/>
  <c r="AN76" i="14"/>
  <c r="AX66" i="14"/>
  <c r="BD66" i="14"/>
  <c r="AP76" i="14" s="1"/>
  <c r="AN350" i="14"/>
  <c r="AX340" i="14"/>
  <c r="BD340" i="14"/>
  <c r="AP350" i="14" s="1"/>
  <c r="AN366" i="14"/>
  <c r="AX356" i="14"/>
  <c r="BD356" i="14"/>
  <c r="AP366" i="14" s="1"/>
  <c r="AO121" i="14"/>
  <c r="BS116" i="14" s="1"/>
  <c r="B116" i="14"/>
  <c r="AW36" i="14"/>
  <c r="AN46" i="14"/>
  <c r="BC36" i="14"/>
  <c r="AP46" i="14" s="1"/>
  <c r="AN196" i="14"/>
  <c r="AX186" i="14"/>
  <c r="BD186" i="14"/>
  <c r="AP196" i="14" s="1"/>
  <c r="AN334" i="14"/>
  <c r="AX324" i="14"/>
  <c r="BD324" i="14"/>
  <c r="AP334" i="14" s="1"/>
  <c r="AN241" i="14"/>
  <c r="AX231" i="14"/>
  <c r="BD231" i="14"/>
  <c r="AP241" i="14" s="1"/>
  <c r="B221" i="14"/>
  <c r="AO226" i="14"/>
  <c r="BS221" i="14" s="1"/>
  <c r="AN211" i="14"/>
  <c r="AX201" i="14"/>
  <c r="BD201" i="14"/>
  <c r="AP211" i="14" s="1"/>
  <c r="AN16" i="14"/>
  <c r="AX6" i="14"/>
  <c r="BD6" i="14"/>
  <c r="AP16" i="14" s="1"/>
  <c r="B56" i="14"/>
  <c r="AO61" i="14"/>
  <c r="BS56" i="14" s="1"/>
  <c r="AO256" i="14"/>
  <c r="BS251" i="14" s="1"/>
  <c r="B251" i="14"/>
  <c r="AN414" i="14"/>
  <c r="AX404" i="14"/>
  <c r="BD404" i="14"/>
  <c r="AP414" i="14" s="1"/>
  <c r="AN318" i="14"/>
  <c r="AX308" i="14"/>
  <c r="BD308" i="14"/>
  <c r="AP318" i="14" s="1"/>
  <c r="B101" i="14"/>
  <c r="AO106" i="14"/>
  <c r="BS101" i="14" s="1"/>
  <c r="AN136" i="14"/>
  <c r="AX126" i="14"/>
  <c r="BD126" i="14"/>
  <c r="AP136" i="14" s="1"/>
  <c r="AN398" i="14"/>
  <c r="AX388" i="14"/>
  <c r="BD388" i="14"/>
  <c r="AP398" i="14" s="1"/>
  <c r="AN166" i="14"/>
  <c r="AX156" i="14"/>
  <c r="B161" i="14" s="1"/>
  <c r="BD156" i="14"/>
  <c r="AP166" i="14" s="1"/>
  <c r="AN181" i="14"/>
  <c r="AX171" i="14"/>
  <c r="BD171" i="14"/>
  <c r="AP181" i="14" s="1"/>
  <c r="AO151" i="14"/>
  <c r="BS146" i="14" s="1"/>
  <c r="B146" i="14"/>
  <c r="AO271" i="14"/>
  <c r="BS266" i="14" s="1"/>
  <c r="B266" i="14"/>
  <c r="AN382" i="14"/>
  <c r="AX372" i="14"/>
  <c r="BD372" i="14"/>
  <c r="AP382" i="14" s="1"/>
  <c r="BC136" i="14" l="1"/>
  <c r="BV131" i="14"/>
  <c r="BC91" i="14"/>
  <c r="BV86" i="14"/>
  <c r="BC366" i="14"/>
  <c r="BV361" i="14"/>
  <c r="BC350" i="14"/>
  <c r="BV345" i="14"/>
  <c r="BC196" i="14"/>
  <c r="BV191" i="14"/>
  <c r="BC31" i="14"/>
  <c r="BV26" i="14"/>
  <c r="BC382" i="14"/>
  <c r="BV377" i="14"/>
  <c r="BC414" i="14"/>
  <c r="BV409" i="14"/>
  <c r="BC241" i="14"/>
  <c r="BV236" i="14"/>
  <c r="BC318" i="14"/>
  <c r="BV313" i="14"/>
  <c r="BC166" i="14"/>
  <c r="BV161" i="14"/>
  <c r="BC211" i="14"/>
  <c r="BV206" i="14"/>
  <c r="BC76" i="14"/>
  <c r="BV71" i="14"/>
  <c r="BC398" i="14"/>
  <c r="BV393" i="14"/>
  <c r="BC334" i="14"/>
  <c r="BV329" i="14"/>
  <c r="BC302" i="14"/>
  <c r="BV297" i="14"/>
  <c r="BC181" i="14"/>
  <c r="BV176" i="14"/>
  <c r="BC16" i="14"/>
  <c r="BV11" i="14"/>
  <c r="BC46" i="14"/>
  <c r="BV41" i="14"/>
  <c r="B26" i="14"/>
  <c r="AO31" i="14"/>
  <c r="BS26" i="14" s="1"/>
  <c r="B270" i="14"/>
  <c r="B269" i="14"/>
  <c r="B268" i="14"/>
  <c r="C266" i="14"/>
  <c r="BJ266" i="14" s="1"/>
  <c r="B267" i="14"/>
  <c r="AO166" i="14"/>
  <c r="BS161" i="14" s="1"/>
  <c r="B254" i="14"/>
  <c r="B253" i="14"/>
  <c r="B252" i="14"/>
  <c r="C251" i="14"/>
  <c r="BJ251" i="14" s="1"/>
  <c r="B255" i="14"/>
  <c r="AO211" i="14"/>
  <c r="BS206" i="14" s="1"/>
  <c r="B206" i="14"/>
  <c r="AO334" i="14"/>
  <c r="BS329" i="14" s="1"/>
  <c r="B329" i="14"/>
  <c r="B119" i="14"/>
  <c r="B118" i="14"/>
  <c r="B117" i="14"/>
  <c r="C116" i="14"/>
  <c r="BJ116" i="14" s="1"/>
  <c r="B120" i="14"/>
  <c r="B282" i="14"/>
  <c r="C281" i="14"/>
  <c r="BJ281" i="14" s="1"/>
  <c r="B284" i="14"/>
  <c r="B285" i="14"/>
  <c r="B283" i="14"/>
  <c r="B150" i="14"/>
  <c r="B149" i="14"/>
  <c r="B148" i="14"/>
  <c r="B147" i="14"/>
  <c r="C146" i="14"/>
  <c r="BJ146" i="14" s="1"/>
  <c r="B71" i="14"/>
  <c r="AO76" i="14"/>
  <c r="BS71" i="14" s="1"/>
  <c r="AO398" i="14"/>
  <c r="BS393" i="14" s="1"/>
  <c r="B393" i="14"/>
  <c r="AO318" i="14"/>
  <c r="BS313" i="14" s="1"/>
  <c r="B313" i="14"/>
  <c r="B58" i="14"/>
  <c r="B57" i="14"/>
  <c r="C56" i="14"/>
  <c r="BJ56" i="14" s="1"/>
  <c r="B60" i="14"/>
  <c r="B59" i="14"/>
  <c r="B223" i="14"/>
  <c r="B222" i="14"/>
  <c r="C221" i="14"/>
  <c r="BJ221" i="14" s="1"/>
  <c r="B225" i="14"/>
  <c r="B224" i="14"/>
  <c r="B191" i="14"/>
  <c r="AO196" i="14"/>
  <c r="BS191" i="14" s="1"/>
  <c r="AO366" i="14"/>
  <c r="BS361" i="14" s="1"/>
  <c r="B361" i="14"/>
  <c r="AO91" i="14"/>
  <c r="BS86" i="14" s="1"/>
  <c r="B86" i="14"/>
  <c r="B176" i="14"/>
  <c r="AO181" i="14"/>
  <c r="BS176" i="14" s="1"/>
  <c r="AO16" i="14"/>
  <c r="BS11" i="14" s="1"/>
  <c r="B11" i="14"/>
  <c r="AO241" i="14"/>
  <c r="BS236" i="14" s="1"/>
  <c r="B236" i="14"/>
  <c r="AO382" i="14"/>
  <c r="BS377" i="14" s="1"/>
  <c r="B377" i="14"/>
  <c r="AO136" i="14"/>
  <c r="BS131" i="14" s="1"/>
  <c r="B131" i="14"/>
  <c r="B409" i="14"/>
  <c r="AO414" i="14"/>
  <c r="BS409" i="14" s="1"/>
  <c r="AO350" i="14"/>
  <c r="BS345" i="14" s="1"/>
  <c r="B345" i="14"/>
  <c r="B103" i="14"/>
  <c r="B105" i="14"/>
  <c r="B104" i="14"/>
  <c r="C101" i="14"/>
  <c r="BJ101" i="14" s="1"/>
  <c r="B102" i="14"/>
  <c r="B41" i="14"/>
  <c r="AO46" i="14"/>
  <c r="BS41" i="14" s="1"/>
  <c r="AO302" i="14"/>
  <c r="BS297" i="14" s="1"/>
  <c r="B297" i="14"/>
  <c r="B27" i="14" l="1"/>
  <c r="C26" i="14"/>
  <c r="BJ26" i="14" s="1"/>
  <c r="B29" i="14"/>
  <c r="B30" i="14"/>
  <c r="B28" i="14"/>
  <c r="B42" i="14"/>
  <c r="C41" i="14"/>
  <c r="BJ41" i="14" s="1"/>
  <c r="B45" i="14"/>
  <c r="B44" i="14"/>
  <c r="B43" i="14"/>
  <c r="B411" i="14"/>
  <c r="B410" i="14"/>
  <c r="C409" i="14"/>
  <c r="BJ409" i="14" s="1"/>
  <c r="B413" i="14"/>
  <c r="B412" i="14"/>
  <c r="B193" i="14"/>
  <c r="B192" i="14"/>
  <c r="C191" i="14"/>
  <c r="BJ191" i="14" s="1"/>
  <c r="B195" i="14"/>
  <c r="B194" i="14"/>
  <c r="C58" i="14"/>
  <c r="G56" i="14"/>
  <c r="C57" i="14"/>
  <c r="AR61" i="14"/>
  <c r="C60" i="14"/>
  <c r="C59" i="14"/>
  <c r="B72" i="14"/>
  <c r="C71" i="14"/>
  <c r="BJ71" i="14" s="1"/>
  <c r="B75" i="14"/>
  <c r="B74" i="14"/>
  <c r="B73" i="14"/>
  <c r="B330" i="14"/>
  <c r="C329" i="14"/>
  <c r="BJ329" i="14" s="1"/>
  <c r="B333" i="14"/>
  <c r="B332" i="14"/>
  <c r="B331" i="14"/>
  <c r="B134" i="14"/>
  <c r="B133" i="14"/>
  <c r="B132" i="14"/>
  <c r="C131" i="14"/>
  <c r="BJ131" i="14" s="1"/>
  <c r="B135" i="14"/>
  <c r="C149" i="14"/>
  <c r="C148" i="14"/>
  <c r="G146" i="14"/>
  <c r="C147" i="14"/>
  <c r="AR151" i="14"/>
  <c r="C150" i="14"/>
  <c r="AR286" i="14"/>
  <c r="C285" i="14"/>
  <c r="C284" i="14"/>
  <c r="C283" i="14"/>
  <c r="C282" i="14"/>
  <c r="G281" i="14"/>
  <c r="G101" i="14"/>
  <c r="C102" i="14"/>
  <c r="AR106" i="14"/>
  <c r="C105" i="14"/>
  <c r="C104" i="14"/>
  <c r="C103" i="14"/>
  <c r="B178" i="14"/>
  <c r="B177" i="14"/>
  <c r="C176" i="14"/>
  <c r="BJ176" i="14" s="1"/>
  <c r="B180" i="14"/>
  <c r="B179" i="14"/>
  <c r="B209" i="14"/>
  <c r="B208" i="14"/>
  <c r="B207" i="14"/>
  <c r="C206" i="14"/>
  <c r="BJ206" i="14" s="1"/>
  <c r="B210" i="14"/>
  <c r="B162" i="14"/>
  <c r="C161" i="14"/>
  <c r="BJ161" i="14" s="1"/>
  <c r="B165" i="14"/>
  <c r="B164" i="14"/>
  <c r="B163" i="14"/>
  <c r="B381" i="14"/>
  <c r="B380" i="14"/>
  <c r="B379" i="14"/>
  <c r="B378" i="14"/>
  <c r="C377" i="14"/>
  <c r="BJ377" i="14" s="1"/>
  <c r="B90" i="14"/>
  <c r="B88" i="14"/>
  <c r="B87" i="14"/>
  <c r="C86" i="14"/>
  <c r="BJ86" i="14" s="1"/>
  <c r="B89" i="14"/>
  <c r="G221" i="14"/>
  <c r="C222" i="14"/>
  <c r="AR226" i="14"/>
  <c r="C225" i="14"/>
  <c r="C224" i="14"/>
  <c r="C223" i="14"/>
  <c r="B316" i="14"/>
  <c r="B315" i="14"/>
  <c r="B314" i="14"/>
  <c r="C313" i="14"/>
  <c r="BJ313" i="14" s="1"/>
  <c r="B317" i="14"/>
  <c r="C118" i="14"/>
  <c r="G116" i="14"/>
  <c r="C117" i="14"/>
  <c r="AR121" i="14"/>
  <c r="C120" i="14"/>
  <c r="C119" i="14"/>
  <c r="C269" i="14"/>
  <c r="C268" i="14"/>
  <c r="G266" i="14"/>
  <c r="C267" i="14"/>
  <c r="AR271" i="14"/>
  <c r="C270" i="14"/>
  <c r="B301" i="14"/>
  <c r="B300" i="14"/>
  <c r="B299" i="14"/>
  <c r="B298" i="14"/>
  <c r="C297" i="14"/>
  <c r="BJ297" i="14" s="1"/>
  <c r="B346" i="14"/>
  <c r="C345" i="14"/>
  <c r="BJ345" i="14" s="1"/>
  <c r="B349" i="14"/>
  <c r="B348" i="14"/>
  <c r="B347" i="14"/>
  <c r="B239" i="14"/>
  <c r="B238" i="14"/>
  <c r="B237" i="14"/>
  <c r="C236" i="14"/>
  <c r="BJ236" i="14" s="1"/>
  <c r="B240" i="14"/>
  <c r="B365" i="14"/>
  <c r="B364" i="14"/>
  <c r="B363" i="14"/>
  <c r="B362" i="14"/>
  <c r="C361" i="14"/>
  <c r="BJ361" i="14" s="1"/>
  <c r="B397" i="14"/>
  <c r="B396" i="14"/>
  <c r="B395" i="14"/>
  <c r="B394" i="14"/>
  <c r="C393" i="14"/>
  <c r="BJ393" i="14" s="1"/>
  <c r="C253" i="14"/>
  <c r="AR256" i="14"/>
  <c r="C255" i="14"/>
  <c r="C254" i="14"/>
  <c r="C252" i="14"/>
  <c r="G251" i="14"/>
  <c r="B15" i="14"/>
  <c r="B14" i="14"/>
  <c r="B13" i="14"/>
  <c r="B12" i="14"/>
  <c r="C11" i="14"/>
  <c r="BJ11" i="14" l="1"/>
  <c r="AR16" i="14"/>
  <c r="C29" i="14"/>
  <c r="C28" i="14"/>
  <c r="G26" i="14"/>
  <c r="AR31" i="14"/>
  <c r="C27" i="14"/>
  <c r="C30" i="14"/>
  <c r="C72" i="14"/>
  <c r="AR76" i="14"/>
  <c r="C75" i="14"/>
  <c r="C74" i="14"/>
  <c r="C73" i="14"/>
  <c r="G71" i="14"/>
  <c r="G409" i="14"/>
  <c r="C410" i="14"/>
  <c r="AR414" i="14"/>
  <c r="C413" i="14"/>
  <c r="C412" i="14"/>
  <c r="C411" i="14"/>
  <c r="AR398" i="14"/>
  <c r="C397" i="14"/>
  <c r="C396" i="14"/>
  <c r="C395" i="14"/>
  <c r="G393" i="14"/>
  <c r="C394" i="14"/>
  <c r="AR318" i="14"/>
  <c r="C317" i="14"/>
  <c r="C316" i="14"/>
  <c r="C315" i="14"/>
  <c r="G313" i="14"/>
  <c r="C314" i="14"/>
  <c r="C380" i="14"/>
  <c r="AR382" i="14"/>
  <c r="C379" i="14"/>
  <c r="G377" i="14"/>
  <c r="C378" i="14"/>
  <c r="C381" i="14"/>
  <c r="AR166" i="14"/>
  <c r="C165" i="14"/>
  <c r="C164" i="14"/>
  <c r="C162" i="14"/>
  <c r="G161" i="14"/>
  <c r="C163" i="14"/>
  <c r="G255" i="14"/>
  <c r="G254" i="14"/>
  <c r="G252" i="14"/>
  <c r="I251" i="14"/>
  <c r="G253" i="14"/>
  <c r="G176" i="14"/>
  <c r="C177" i="14"/>
  <c r="AR181" i="14"/>
  <c r="C180" i="14"/>
  <c r="C179" i="14"/>
  <c r="C178" i="14"/>
  <c r="AR334" i="14"/>
  <c r="C333" i="14"/>
  <c r="C332" i="14"/>
  <c r="C331" i="14"/>
  <c r="C330" i="14"/>
  <c r="G329" i="14"/>
  <c r="G191" i="14"/>
  <c r="C192" i="14"/>
  <c r="AR196" i="14"/>
  <c r="C195" i="14"/>
  <c r="C194" i="14"/>
  <c r="C193" i="14"/>
  <c r="C14" i="14"/>
  <c r="C15" i="14"/>
  <c r="C13" i="14"/>
  <c r="G11" i="14"/>
  <c r="C12" i="14"/>
  <c r="AR350" i="14"/>
  <c r="C349" i="14"/>
  <c r="C348" i="14"/>
  <c r="C347" i="14"/>
  <c r="C346" i="14"/>
  <c r="G345" i="14"/>
  <c r="G225" i="14"/>
  <c r="G224" i="14"/>
  <c r="G223" i="14"/>
  <c r="G222" i="14"/>
  <c r="I221" i="14"/>
  <c r="G105" i="14"/>
  <c r="G104" i="14"/>
  <c r="G103" i="14"/>
  <c r="I101" i="14"/>
  <c r="G102" i="14"/>
  <c r="G131" i="14"/>
  <c r="C132" i="14"/>
  <c r="AR136" i="14"/>
  <c r="C135" i="14"/>
  <c r="C133" i="14"/>
  <c r="C134" i="14"/>
  <c r="C238" i="14"/>
  <c r="G236" i="14"/>
  <c r="C237" i="14"/>
  <c r="AR241" i="14"/>
  <c r="C240" i="14"/>
  <c r="C239" i="14"/>
  <c r="C208" i="14"/>
  <c r="G206" i="14"/>
  <c r="C207" i="14"/>
  <c r="AR211" i="14"/>
  <c r="C210" i="14"/>
  <c r="C209" i="14"/>
  <c r="G284" i="14"/>
  <c r="G285" i="14"/>
  <c r="G283" i="14"/>
  <c r="G282" i="14"/>
  <c r="I281" i="14"/>
  <c r="AR302" i="14"/>
  <c r="C301" i="14"/>
  <c r="C299" i="14"/>
  <c r="G297" i="14"/>
  <c r="C298" i="14"/>
  <c r="C300" i="14"/>
  <c r="G268" i="14"/>
  <c r="G267" i="14"/>
  <c r="I266" i="14"/>
  <c r="G270" i="14"/>
  <c r="G269" i="14"/>
  <c r="AR91" i="14"/>
  <c r="C90" i="14"/>
  <c r="C88" i="14"/>
  <c r="G86" i="14"/>
  <c r="C87" i="14"/>
  <c r="C89" i="14"/>
  <c r="C42" i="14"/>
  <c r="AR46" i="14"/>
  <c r="C45" i="14"/>
  <c r="C44" i="14"/>
  <c r="G41" i="14"/>
  <c r="C43" i="14"/>
  <c r="C364" i="14"/>
  <c r="C363" i="14"/>
  <c r="G361" i="14"/>
  <c r="C362" i="14"/>
  <c r="AR366" i="14"/>
  <c r="C365" i="14"/>
  <c r="G117" i="14"/>
  <c r="I116" i="14"/>
  <c r="G120" i="14"/>
  <c r="G119" i="14"/>
  <c r="G118" i="14"/>
  <c r="G148" i="14"/>
  <c r="G147" i="14"/>
  <c r="I146" i="14"/>
  <c r="G150" i="14"/>
  <c r="G149" i="14"/>
  <c r="G60" i="14"/>
  <c r="G59" i="14"/>
  <c r="G58" i="14"/>
  <c r="G57" i="14"/>
  <c r="I56" i="14"/>
  <c r="G29" i="14" l="1"/>
  <c r="G28" i="14"/>
  <c r="G27" i="14"/>
  <c r="I26" i="14"/>
  <c r="G30" i="14"/>
  <c r="I267" i="14"/>
  <c r="I270" i="14"/>
  <c r="I269" i="14"/>
  <c r="I268" i="14"/>
  <c r="J266" i="14"/>
  <c r="G180" i="14"/>
  <c r="G179" i="14"/>
  <c r="G178" i="14"/>
  <c r="G177" i="14"/>
  <c r="I176" i="14"/>
  <c r="G413" i="14"/>
  <c r="G412" i="14"/>
  <c r="G411" i="14"/>
  <c r="G410" i="14"/>
  <c r="I409" i="14"/>
  <c r="G44" i="14"/>
  <c r="G43" i="14"/>
  <c r="G42" i="14"/>
  <c r="I41" i="14"/>
  <c r="G45" i="14"/>
  <c r="I224" i="14"/>
  <c r="I223" i="14"/>
  <c r="I222" i="14"/>
  <c r="I225" i="14"/>
  <c r="J221" i="14"/>
  <c r="G74" i="14"/>
  <c r="G73" i="14"/>
  <c r="G72" i="14"/>
  <c r="I71" i="14"/>
  <c r="G75" i="14"/>
  <c r="I120" i="14"/>
  <c r="I119" i="14"/>
  <c r="I118" i="14"/>
  <c r="I117" i="14"/>
  <c r="J116" i="14"/>
  <c r="G89" i="14"/>
  <c r="G90" i="14"/>
  <c r="G88" i="14"/>
  <c r="G87" i="14"/>
  <c r="I86" i="14"/>
  <c r="I283" i="14"/>
  <c r="I285" i="14"/>
  <c r="I282" i="14"/>
  <c r="I284" i="14"/>
  <c r="J281" i="14"/>
  <c r="G195" i="14"/>
  <c r="G194" i="14"/>
  <c r="G193" i="14"/>
  <c r="G192" i="14"/>
  <c r="I191" i="14"/>
  <c r="I255" i="14"/>
  <c r="I254" i="14"/>
  <c r="I252" i="14"/>
  <c r="I253" i="14"/>
  <c r="J251" i="14"/>
  <c r="G237" i="14"/>
  <c r="I236" i="14"/>
  <c r="G240" i="14"/>
  <c r="G239" i="14"/>
  <c r="G238" i="14"/>
  <c r="G135" i="14"/>
  <c r="G134" i="14"/>
  <c r="I131" i="14"/>
  <c r="G132" i="14"/>
  <c r="G133" i="14"/>
  <c r="G333" i="14"/>
  <c r="G332" i="14"/>
  <c r="G331" i="14"/>
  <c r="G330" i="14"/>
  <c r="I329" i="14"/>
  <c r="I147" i="14"/>
  <c r="I150" i="14"/>
  <c r="I149" i="14"/>
  <c r="I148" i="14"/>
  <c r="J146" i="14"/>
  <c r="G207" i="14"/>
  <c r="I206" i="14"/>
  <c r="G210" i="14"/>
  <c r="G209" i="14"/>
  <c r="G208" i="14"/>
  <c r="G394" i="14"/>
  <c r="I393" i="14"/>
  <c r="G396" i="14"/>
  <c r="G397" i="14"/>
  <c r="G395" i="14"/>
  <c r="I59" i="14"/>
  <c r="I58" i="14"/>
  <c r="I57" i="14"/>
  <c r="I60" i="14"/>
  <c r="J56" i="14"/>
  <c r="I104" i="14"/>
  <c r="I103" i="14"/>
  <c r="I102" i="14"/>
  <c r="I105" i="14"/>
  <c r="J101" i="14"/>
  <c r="G317" i="14"/>
  <c r="G314" i="14"/>
  <c r="I313" i="14"/>
  <c r="G316" i="14"/>
  <c r="G315" i="14"/>
  <c r="G301" i="14"/>
  <c r="G298" i="14"/>
  <c r="I297" i="14"/>
  <c r="G300" i="14"/>
  <c r="G299" i="14"/>
  <c r="G348" i="14"/>
  <c r="G347" i="14"/>
  <c r="G346" i="14"/>
  <c r="I345" i="14"/>
  <c r="G349" i="14"/>
  <c r="G363" i="14"/>
  <c r="G362" i="14"/>
  <c r="I361" i="14"/>
  <c r="G365" i="14"/>
  <c r="G364" i="14"/>
  <c r="G13" i="14"/>
  <c r="G12" i="14"/>
  <c r="I11" i="14"/>
  <c r="G15" i="14"/>
  <c r="G14" i="14"/>
  <c r="G164" i="14"/>
  <c r="G163" i="14"/>
  <c r="G162" i="14"/>
  <c r="I161" i="14"/>
  <c r="G165" i="14"/>
  <c r="G379" i="14"/>
  <c r="G378" i="14"/>
  <c r="I377" i="14"/>
  <c r="G381" i="14"/>
  <c r="G380" i="14"/>
  <c r="I29" i="14" l="1"/>
  <c r="J26" i="14"/>
  <c r="I30" i="14"/>
  <c r="I27" i="14"/>
  <c r="I28" i="14"/>
  <c r="I12" i="14"/>
  <c r="I15" i="14"/>
  <c r="I14" i="14"/>
  <c r="I13" i="14"/>
  <c r="J11" i="14"/>
  <c r="I331" i="14"/>
  <c r="I330" i="14"/>
  <c r="I333" i="14"/>
  <c r="I332" i="14"/>
  <c r="J329" i="14"/>
  <c r="I90" i="14"/>
  <c r="I89" i="14"/>
  <c r="I88" i="14"/>
  <c r="I87" i="14"/>
  <c r="J86" i="14"/>
  <c r="I347" i="14"/>
  <c r="I346" i="14"/>
  <c r="I349" i="14"/>
  <c r="I348" i="14"/>
  <c r="J345" i="14"/>
  <c r="I210" i="14"/>
  <c r="I209" i="14"/>
  <c r="I208" i="14"/>
  <c r="I207" i="14"/>
  <c r="J206" i="14"/>
  <c r="J254" i="14"/>
  <c r="J252" i="14"/>
  <c r="J255" i="14"/>
  <c r="K251" i="14"/>
  <c r="J253" i="14"/>
  <c r="P251" i="14"/>
  <c r="O251" i="14"/>
  <c r="N251" i="14"/>
  <c r="L251" i="14"/>
  <c r="M251" i="14"/>
  <c r="I412" i="14"/>
  <c r="I411" i="14"/>
  <c r="I410" i="14"/>
  <c r="I413" i="14"/>
  <c r="J409" i="14"/>
  <c r="I163" i="14"/>
  <c r="I162" i="14"/>
  <c r="I165" i="14"/>
  <c r="I164" i="14"/>
  <c r="J161" i="14"/>
  <c r="K146" i="14"/>
  <c r="J150" i="14"/>
  <c r="J149" i="14"/>
  <c r="P146" i="14"/>
  <c r="O146" i="14"/>
  <c r="J148" i="14"/>
  <c r="N146" i="14"/>
  <c r="M146" i="14"/>
  <c r="L146" i="14"/>
  <c r="J147" i="14"/>
  <c r="J285" i="14"/>
  <c r="J284" i="14"/>
  <c r="M281" i="14"/>
  <c r="J282" i="14"/>
  <c r="L281" i="14"/>
  <c r="K281" i="14"/>
  <c r="P281" i="14"/>
  <c r="J283" i="14"/>
  <c r="N281" i="14"/>
  <c r="O281" i="14"/>
  <c r="I73" i="14"/>
  <c r="I72" i="14"/>
  <c r="I75" i="14"/>
  <c r="I74" i="14"/>
  <c r="J71" i="14"/>
  <c r="K266" i="14"/>
  <c r="J270" i="14"/>
  <c r="J269" i="14"/>
  <c r="P266" i="14"/>
  <c r="O266" i="14"/>
  <c r="J268" i="14"/>
  <c r="N266" i="14"/>
  <c r="J267" i="14"/>
  <c r="L266" i="14"/>
  <c r="M266" i="14"/>
  <c r="I317" i="14"/>
  <c r="I316" i="14"/>
  <c r="I315" i="14"/>
  <c r="I314" i="14"/>
  <c r="J313" i="14"/>
  <c r="J59" i="14"/>
  <c r="P56" i="14"/>
  <c r="O56" i="14"/>
  <c r="J58" i="14"/>
  <c r="N56" i="14"/>
  <c r="M56" i="14"/>
  <c r="J57" i="14"/>
  <c r="L56" i="14"/>
  <c r="K56" i="14"/>
  <c r="J60" i="14"/>
  <c r="I397" i="14"/>
  <c r="I396" i="14"/>
  <c r="I395" i="14"/>
  <c r="I394" i="14"/>
  <c r="J393" i="14"/>
  <c r="I362" i="14"/>
  <c r="I365" i="14"/>
  <c r="I364" i="14"/>
  <c r="I363" i="14"/>
  <c r="J361" i="14"/>
  <c r="I240" i="14"/>
  <c r="I239" i="14"/>
  <c r="I238" i="14"/>
  <c r="I237" i="14"/>
  <c r="J236" i="14"/>
  <c r="J119" i="14"/>
  <c r="P116" i="14"/>
  <c r="O116" i="14"/>
  <c r="J118" i="14"/>
  <c r="N116" i="14"/>
  <c r="M116" i="14"/>
  <c r="J117" i="14"/>
  <c r="L116" i="14"/>
  <c r="J120" i="14"/>
  <c r="K116" i="14"/>
  <c r="I43" i="14"/>
  <c r="I45" i="14"/>
  <c r="I44" i="14"/>
  <c r="I42" i="14"/>
  <c r="J41" i="14"/>
  <c r="I378" i="14"/>
  <c r="I381" i="14"/>
  <c r="I380" i="14"/>
  <c r="I379" i="14"/>
  <c r="J377" i="14"/>
  <c r="I194" i="14"/>
  <c r="I193" i="14"/>
  <c r="I192" i="14"/>
  <c r="I195" i="14"/>
  <c r="J191" i="14"/>
  <c r="I179" i="14"/>
  <c r="I178" i="14"/>
  <c r="I177" i="14"/>
  <c r="I180" i="14"/>
  <c r="J176" i="14"/>
  <c r="I300" i="14"/>
  <c r="I301" i="14"/>
  <c r="I299" i="14"/>
  <c r="I298" i="14"/>
  <c r="J297" i="14"/>
  <c r="O101" i="14"/>
  <c r="J103" i="14"/>
  <c r="N101" i="14"/>
  <c r="J102" i="14"/>
  <c r="L101" i="14"/>
  <c r="K101" i="14"/>
  <c r="J105" i="14"/>
  <c r="P101" i="14"/>
  <c r="M101" i="14"/>
  <c r="J104" i="14"/>
  <c r="I135" i="14"/>
  <c r="I134" i="14"/>
  <c r="I133" i="14"/>
  <c r="I132" i="14"/>
  <c r="J131" i="14"/>
  <c r="O221" i="14"/>
  <c r="J223" i="14"/>
  <c r="N221" i="14"/>
  <c r="M221" i="14"/>
  <c r="K221" i="14"/>
  <c r="J225" i="14"/>
  <c r="J224" i="14"/>
  <c r="P221" i="14"/>
  <c r="J222" i="14"/>
  <c r="L221" i="14"/>
  <c r="K26" i="14" l="1"/>
  <c r="J30" i="14"/>
  <c r="J28" i="14"/>
  <c r="J29" i="14"/>
  <c r="M26" i="14"/>
  <c r="P26" i="14"/>
  <c r="N26" i="14"/>
  <c r="O26" i="14"/>
  <c r="J27" i="14"/>
  <c r="L26" i="14"/>
  <c r="K285" i="14"/>
  <c r="Q285" i="14" s="1"/>
  <c r="W285" i="14" s="1"/>
  <c r="K282" i="14"/>
  <c r="Q282" i="14" s="1"/>
  <c r="W282" i="14" s="1"/>
  <c r="Q281" i="14"/>
  <c r="W281" i="14" s="1"/>
  <c r="K284" i="14"/>
  <c r="Q284" i="14" s="1"/>
  <c r="W284" i="14" s="1"/>
  <c r="K283" i="14"/>
  <c r="Q283" i="14" s="1"/>
  <c r="W283" i="14" s="1"/>
  <c r="K254" i="14"/>
  <c r="Q254" i="14" s="1"/>
  <c r="W254" i="14" s="1"/>
  <c r="K253" i="14"/>
  <c r="Q253" i="14" s="1"/>
  <c r="W253" i="14" s="1"/>
  <c r="Q251" i="14"/>
  <c r="W251" i="14" s="1"/>
  <c r="K255" i="14"/>
  <c r="Q255" i="14" s="1"/>
  <c r="W255" i="14" s="1"/>
  <c r="K252" i="14"/>
  <c r="Q252" i="14" s="1"/>
  <c r="W252" i="14" s="1"/>
  <c r="L222" i="14"/>
  <c r="R222" i="14" s="1"/>
  <c r="X222" i="14" s="1"/>
  <c r="L225" i="14"/>
  <c r="R225" i="14" s="1"/>
  <c r="X225" i="14" s="1"/>
  <c r="L224" i="14"/>
  <c r="R224" i="14" s="1"/>
  <c r="X224" i="14" s="1"/>
  <c r="R221" i="14"/>
  <c r="X221" i="14" s="1"/>
  <c r="L223" i="14"/>
  <c r="R223" i="14" s="1"/>
  <c r="X223" i="14" s="1"/>
  <c r="N105" i="14"/>
  <c r="T105" i="14" s="1"/>
  <c r="Z105" i="14" s="1"/>
  <c r="N104" i="14"/>
  <c r="T104" i="14" s="1"/>
  <c r="Z104" i="14" s="1"/>
  <c r="T101" i="14"/>
  <c r="Z101" i="14" s="1"/>
  <c r="N103" i="14"/>
  <c r="T103" i="14" s="1"/>
  <c r="Z103" i="14" s="1"/>
  <c r="N102" i="14"/>
  <c r="T102" i="14" s="1"/>
  <c r="Z102" i="14" s="1"/>
  <c r="O176" i="14"/>
  <c r="J178" i="14"/>
  <c r="N176" i="14"/>
  <c r="M176" i="14"/>
  <c r="J177" i="14"/>
  <c r="L176" i="14"/>
  <c r="K176" i="14"/>
  <c r="J180" i="14"/>
  <c r="J179" i="14"/>
  <c r="P176" i="14"/>
  <c r="M118" i="14"/>
  <c r="S118" i="14" s="1"/>
  <c r="Y118" i="14" s="1"/>
  <c r="M117" i="14"/>
  <c r="S117" i="14" s="1"/>
  <c r="Y117" i="14" s="1"/>
  <c r="M120" i="14"/>
  <c r="S120" i="14" s="1"/>
  <c r="Y120" i="14" s="1"/>
  <c r="M119" i="14"/>
  <c r="S119" i="14" s="1"/>
  <c r="Y119" i="14" s="1"/>
  <c r="S116" i="14"/>
  <c r="Y116" i="14" s="1"/>
  <c r="K361" i="14"/>
  <c r="J365" i="14"/>
  <c r="J364" i="14"/>
  <c r="P361" i="14"/>
  <c r="O361" i="14"/>
  <c r="J363" i="14"/>
  <c r="N361" i="14"/>
  <c r="M361" i="14"/>
  <c r="J362" i="14"/>
  <c r="L361" i="14"/>
  <c r="K58" i="14"/>
  <c r="Q58" i="14" s="1"/>
  <c r="W58" i="14" s="1"/>
  <c r="K57" i="14"/>
  <c r="Q57" i="14" s="1"/>
  <c r="W57" i="14" s="1"/>
  <c r="K60" i="14"/>
  <c r="Q60" i="14" s="1"/>
  <c r="W60" i="14" s="1"/>
  <c r="K59" i="14"/>
  <c r="Q59" i="14" s="1"/>
  <c r="W59" i="14" s="1"/>
  <c r="Q56" i="14"/>
  <c r="W56" i="14" s="1"/>
  <c r="J73" i="14"/>
  <c r="N71" i="14"/>
  <c r="M71" i="14"/>
  <c r="J72" i="14"/>
  <c r="L71" i="14"/>
  <c r="K71" i="14"/>
  <c r="J75" i="14"/>
  <c r="J74" i="14"/>
  <c r="P71" i="14"/>
  <c r="O71" i="14"/>
  <c r="P284" i="14"/>
  <c r="V284" i="14" s="1"/>
  <c r="AB284" i="14" s="1"/>
  <c r="P285" i="14"/>
  <c r="V285" i="14" s="1"/>
  <c r="AB285" i="14" s="1"/>
  <c r="P283" i="14"/>
  <c r="V283" i="14" s="1"/>
  <c r="AB283" i="14" s="1"/>
  <c r="P282" i="14"/>
  <c r="V282" i="14" s="1"/>
  <c r="AB282" i="14" s="1"/>
  <c r="V281" i="14"/>
  <c r="AB281" i="14" s="1"/>
  <c r="L149" i="14"/>
  <c r="R149" i="14" s="1"/>
  <c r="X149" i="14" s="1"/>
  <c r="R146" i="14"/>
  <c r="X146" i="14" s="1"/>
  <c r="L148" i="14"/>
  <c r="R148" i="14" s="1"/>
  <c r="X148" i="14" s="1"/>
  <c r="L147" i="14"/>
  <c r="R147" i="14" s="1"/>
  <c r="X147" i="14" s="1"/>
  <c r="L150" i="14"/>
  <c r="R150" i="14" s="1"/>
  <c r="X150" i="14" s="1"/>
  <c r="K150" i="14"/>
  <c r="Q150" i="14" s="1"/>
  <c r="W150" i="14" s="1"/>
  <c r="K149" i="14"/>
  <c r="Q149" i="14" s="1"/>
  <c r="W149" i="14" s="1"/>
  <c r="Q146" i="14"/>
  <c r="W146" i="14" s="1"/>
  <c r="K148" i="14"/>
  <c r="Q148" i="14" s="1"/>
  <c r="W148" i="14" s="1"/>
  <c r="K147" i="14"/>
  <c r="Q147" i="14" s="1"/>
  <c r="W147" i="14" s="1"/>
  <c r="J317" i="14"/>
  <c r="J316" i="14"/>
  <c r="P313" i="14"/>
  <c r="O313" i="14"/>
  <c r="J315" i="14"/>
  <c r="N313" i="14"/>
  <c r="M313" i="14"/>
  <c r="J314" i="14"/>
  <c r="L313" i="14"/>
  <c r="K313" i="14"/>
  <c r="P224" i="14"/>
  <c r="V224" i="14" s="1"/>
  <c r="AB224" i="14" s="1"/>
  <c r="V221" i="14"/>
  <c r="AB221" i="14" s="1"/>
  <c r="P223" i="14"/>
  <c r="V223" i="14" s="1"/>
  <c r="AB223" i="14" s="1"/>
  <c r="P222" i="14"/>
  <c r="V222" i="14" s="1"/>
  <c r="AB222" i="14" s="1"/>
  <c r="P225" i="14"/>
  <c r="V225" i="14" s="1"/>
  <c r="AB225" i="14" s="1"/>
  <c r="M102" i="14"/>
  <c r="S102" i="14" s="1"/>
  <c r="Y102" i="14" s="1"/>
  <c r="M105" i="14"/>
  <c r="S105" i="14" s="1"/>
  <c r="Y105" i="14" s="1"/>
  <c r="M104" i="14"/>
  <c r="S104" i="14" s="1"/>
  <c r="Y104" i="14" s="1"/>
  <c r="S101" i="14"/>
  <c r="Y101" i="14" s="1"/>
  <c r="M103" i="14"/>
  <c r="O105" i="14"/>
  <c r="U105" i="14" s="1"/>
  <c r="AA105" i="14" s="1"/>
  <c r="O104" i="14"/>
  <c r="U104" i="14" s="1"/>
  <c r="AA104" i="14" s="1"/>
  <c r="O103" i="14"/>
  <c r="U103" i="14" s="1"/>
  <c r="AA103" i="14" s="1"/>
  <c r="O102" i="14"/>
  <c r="U102" i="14" s="1"/>
  <c r="AA102" i="14" s="1"/>
  <c r="U101" i="14"/>
  <c r="AA101" i="14" s="1"/>
  <c r="K377" i="14"/>
  <c r="J381" i="14"/>
  <c r="J380" i="14"/>
  <c r="P377" i="14"/>
  <c r="O377" i="14"/>
  <c r="J379" i="14"/>
  <c r="N377" i="14"/>
  <c r="M377" i="14"/>
  <c r="J378" i="14"/>
  <c r="L377" i="14"/>
  <c r="J397" i="14"/>
  <c r="J396" i="14"/>
  <c r="P393" i="14"/>
  <c r="O393" i="14"/>
  <c r="M393" i="14"/>
  <c r="K393" i="14"/>
  <c r="J395" i="14"/>
  <c r="N393" i="14"/>
  <c r="J394" i="14"/>
  <c r="L393" i="14"/>
  <c r="L285" i="14"/>
  <c r="R285" i="14" s="1"/>
  <c r="X285" i="14" s="1"/>
  <c r="L284" i="14"/>
  <c r="R284" i="14" s="1"/>
  <c r="X284" i="14" s="1"/>
  <c r="R281" i="14"/>
  <c r="X281" i="14" s="1"/>
  <c r="L283" i="14"/>
  <c r="R283" i="14" s="1"/>
  <c r="X283" i="14" s="1"/>
  <c r="L282" i="14"/>
  <c r="R282" i="14" s="1"/>
  <c r="X282" i="14" s="1"/>
  <c r="N148" i="14"/>
  <c r="N147" i="14"/>
  <c r="T147" i="14" s="1"/>
  <c r="Z147" i="14" s="1"/>
  <c r="N150" i="14"/>
  <c r="T150" i="14" s="1"/>
  <c r="Z150" i="14" s="1"/>
  <c r="N149" i="14"/>
  <c r="T149" i="14" s="1"/>
  <c r="Z149" i="14" s="1"/>
  <c r="T146" i="14"/>
  <c r="Z146" i="14" s="1"/>
  <c r="M345" i="14"/>
  <c r="J346" i="14"/>
  <c r="L345" i="14"/>
  <c r="K345" i="14"/>
  <c r="J349" i="14"/>
  <c r="J348" i="14"/>
  <c r="P345" i="14"/>
  <c r="J347" i="14"/>
  <c r="N345" i="14"/>
  <c r="O345" i="14"/>
  <c r="P104" i="14"/>
  <c r="V104" i="14" s="1"/>
  <c r="AB104" i="14" s="1"/>
  <c r="V101" i="14"/>
  <c r="AB101" i="14" s="1"/>
  <c r="P103" i="14"/>
  <c r="V103" i="14" s="1"/>
  <c r="AB103" i="14" s="1"/>
  <c r="P102" i="14"/>
  <c r="V102" i="14" s="1"/>
  <c r="AB102" i="14" s="1"/>
  <c r="P105" i="14"/>
  <c r="V105" i="14" s="1"/>
  <c r="AB105" i="14" s="1"/>
  <c r="J301" i="14"/>
  <c r="J300" i="14"/>
  <c r="P297" i="14"/>
  <c r="O297" i="14"/>
  <c r="J299" i="14"/>
  <c r="N297" i="14"/>
  <c r="M297" i="14"/>
  <c r="J298" i="14"/>
  <c r="L297" i="14"/>
  <c r="K297" i="14"/>
  <c r="O117" i="14"/>
  <c r="U117" i="14" s="1"/>
  <c r="AA117" i="14" s="1"/>
  <c r="O120" i="14"/>
  <c r="U120" i="14" s="1"/>
  <c r="AA120" i="14" s="1"/>
  <c r="O119" i="14"/>
  <c r="U119" i="14" s="1"/>
  <c r="AA119" i="14" s="1"/>
  <c r="U116" i="14"/>
  <c r="AA116" i="14" s="1"/>
  <c r="O118" i="14"/>
  <c r="U118" i="14" s="1"/>
  <c r="AA118" i="14" s="1"/>
  <c r="J239" i="14"/>
  <c r="P236" i="14"/>
  <c r="O236" i="14"/>
  <c r="J238" i="14"/>
  <c r="N236" i="14"/>
  <c r="M236" i="14"/>
  <c r="J237" i="14"/>
  <c r="L236" i="14"/>
  <c r="J240" i="14"/>
  <c r="K236" i="14"/>
  <c r="M57" i="14"/>
  <c r="S57" i="14" s="1"/>
  <c r="Y57" i="14" s="1"/>
  <c r="M60" i="14"/>
  <c r="S60" i="14" s="1"/>
  <c r="Y60" i="14" s="1"/>
  <c r="M59" i="14"/>
  <c r="S59" i="14" s="1"/>
  <c r="Y59" i="14" s="1"/>
  <c r="S56" i="14"/>
  <c r="Y56" i="14" s="1"/>
  <c r="M58" i="14"/>
  <c r="O268" i="14"/>
  <c r="U268" i="14" s="1"/>
  <c r="AA268" i="14" s="1"/>
  <c r="O267" i="14"/>
  <c r="U267" i="14" s="1"/>
  <c r="AA267" i="14" s="1"/>
  <c r="O270" i="14"/>
  <c r="U270" i="14" s="1"/>
  <c r="AA270" i="14" s="1"/>
  <c r="O269" i="14"/>
  <c r="U269" i="14" s="1"/>
  <c r="AA269" i="14" s="1"/>
  <c r="U266" i="14"/>
  <c r="AA266" i="14" s="1"/>
  <c r="M253" i="14"/>
  <c r="S253" i="14" s="1"/>
  <c r="Y253" i="14" s="1"/>
  <c r="M252" i="14"/>
  <c r="S252" i="14" s="1"/>
  <c r="Y252" i="14" s="1"/>
  <c r="M255" i="14"/>
  <c r="S255" i="14" s="1"/>
  <c r="Y255" i="14" s="1"/>
  <c r="S251" i="14"/>
  <c r="Y251" i="14" s="1"/>
  <c r="M254" i="14"/>
  <c r="S254" i="14" s="1"/>
  <c r="Y254" i="14" s="1"/>
  <c r="K11" i="14"/>
  <c r="J15" i="14"/>
  <c r="J12" i="14"/>
  <c r="J14" i="14"/>
  <c r="P11" i="14"/>
  <c r="O11" i="14"/>
  <c r="J13" i="14"/>
  <c r="N11" i="14"/>
  <c r="L11" i="14"/>
  <c r="M11" i="14"/>
  <c r="O225" i="14"/>
  <c r="U225" i="14" s="1"/>
  <c r="AA225" i="14" s="1"/>
  <c r="O224" i="14"/>
  <c r="U224" i="14" s="1"/>
  <c r="AA224" i="14" s="1"/>
  <c r="U221" i="14"/>
  <c r="AA221" i="14" s="1"/>
  <c r="O223" i="14"/>
  <c r="U223" i="14" s="1"/>
  <c r="AA223" i="14" s="1"/>
  <c r="O222" i="14"/>
  <c r="U222" i="14" s="1"/>
  <c r="AA222" i="14" s="1"/>
  <c r="N117" i="14"/>
  <c r="T117" i="14" s="1"/>
  <c r="Z117" i="14" s="1"/>
  <c r="N120" i="14"/>
  <c r="T120" i="14" s="1"/>
  <c r="Z120" i="14" s="1"/>
  <c r="N119" i="14"/>
  <c r="T119" i="14" s="1"/>
  <c r="Z119" i="14" s="1"/>
  <c r="T116" i="14"/>
  <c r="Z116" i="14" s="1"/>
  <c r="N118" i="14"/>
  <c r="L58" i="14"/>
  <c r="R58" i="14" s="1"/>
  <c r="X58" i="14" s="1"/>
  <c r="L57" i="14"/>
  <c r="R57" i="14" s="1"/>
  <c r="X57" i="14" s="1"/>
  <c r="L60" i="14"/>
  <c r="R60" i="14" s="1"/>
  <c r="X60" i="14" s="1"/>
  <c r="R56" i="14"/>
  <c r="X56" i="14" s="1"/>
  <c r="L59" i="14"/>
  <c r="R59" i="14" s="1"/>
  <c r="X59" i="14" s="1"/>
  <c r="O131" i="14"/>
  <c r="J133" i="14"/>
  <c r="N131" i="14"/>
  <c r="M131" i="14"/>
  <c r="J132" i="14"/>
  <c r="L131" i="14"/>
  <c r="J135" i="14"/>
  <c r="J134" i="14"/>
  <c r="P131" i="14"/>
  <c r="K131" i="14"/>
  <c r="K119" i="14"/>
  <c r="Q119" i="14" s="1"/>
  <c r="W119" i="14" s="1"/>
  <c r="Q116" i="14"/>
  <c r="W116" i="14" s="1"/>
  <c r="K118" i="14"/>
  <c r="Q118" i="14" s="1"/>
  <c r="W118" i="14" s="1"/>
  <c r="K117" i="14"/>
  <c r="Q117" i="14" s="1"/>
  <c r="W117" i="14" s="1"/>
  <c r="K120" i="14"/>
  <c r="Q120" i="14" s="1"/>
  <c r="W120" i="14" s="1"/>
  <c r="P120" i="14"/>
  <c r="V120" i="14" s="1"/>
  <c r="AB120" i="14" s="1"/>
  <c r="P119" i="14"/>
  <c r="V119" i="14" s="1"/>
  <c r="AB119" i="14" s="1"/>
  <c r="V116" i="14"/>
  <c r="AB116" i="14" s="1"/>
  <c r="P118" i="14"/>
  <c r="V118" i="14" s="1"/>
  <c r="AB118" i="14" s="1"/>
  <c r="P117" i="14"/>
  <c r="V117" i="14" s="1"/>
  <c r="AB117" i="14" s="1"/>
  <c r="N57" i="14"/>
  <c r="T57" i="14" s="1"/>
  <c r="Z57" i="14" s="1"/>
  <c r="N60" i="14"/>
  <c r="T60" i="14" s="1"/>
  <c r="Z60" i="14" s="1"/>
  <c r="N59" i="14"/>
  <c r="T59" i="14" s="1"/>
  <c r="Z59" i="14" s="1"/>
  <c r="T56" i="14"/>
  <c r="Z56" i="14" s="1"/>
  <c r="N58" i="14"/>
  <c r="T58" i="14" s="1"/>
  <c r="Z58" i="14" s="1"/>
  <c r="P267" i="14"/>
  <c r="V267" i="14" s="1"/>
  <c r="AB267" i="14" s="1"/>
  <c r="P270" i="14"/>
  <c r="V270" i="14" s="1"/>
  <c r="AB270" i="14" s="1"/>
  <c r="P269" i="14"/>
  <c r="V269" i="14" s="1"/>
  <c r="AB269" i="14" s="1"/>
  <c r="V266" i="14"/>
  <c r="AB266" i="14" s="1"/>
  <c r="P268" i="14"/>
  <c r="V268" i="14" s="1"/>
  <c r="AB268" i="14" s="1"/>
  <c r="M285" i="14"/>
  <c r="S285" i="14" s="1"/>
  <c r="Y285" i="14" s="1"/>
  <c r="S281" i="14"/>
  <c r="Y281" i="14" s="1"/>
  <c r="M284" i="14"/>
  <c r="S284" i="14" s="1"/>
  <c r="Y284" i="14" s="1"/>
  <c r="M283" i="14"/>
  <c r="S283" i="14" s="1"/>
  <c r="Y283" i="14" s="1"/>
  <c r="M282" i="14"/>
  <c r="S282" i="14" s="1"/>
  <c r="Y282" i="14" s="1"/>
  <c r="O148" i="14"/>
  <c r="U148" i="14" s="1"/>
  <c r="AA148" i="14" s="1"/>
  <c r="O147" i="14"/>
  <c r="U147" i="14" s="1"/>
  <c r="AA147" i="14" s="1"/>
  <c r="O150" i="14"/>
  <c r="U150" i="14" s="1"/>
  <c r="AA150" i="14" s="1"/>
  <c r="O149" i="14"/>
  <c r="U149" i="14" s="1"/>
  <c r="AA149" i="14" s="1"/>
  <c r="U146" i="14"/>
  <c r="AA146" i="14" s="1"/>
  <c r="L253" i="14"/>
  <c r="R253" i="14" s="1"/>
  <c r="X253" i="14" s="1"/>
  <c r="L255" i="14"/>
  <c r="R255" i="14" s="1"/>
  <c r="X255" i="14" s="1"/>
  <c r="L254" i="14"/>
  <c r="R254" i="14" s="1"/>
  <c r="X254" i="14" s="1"/>
  <c r="R251" i="14"/>
  <c r="X251" i="14" s="1"/>
  <c r="L252" i="14"/>
  <c r="R252" i="14" s="1"/>
  <c r="X252" i="14" s="1"/>
  <c r="M149" i="14"/>
  <c r="S149" i="14" s="1"/>
  <c r="Y149" i="14" s="1"/>
  <c r="S146" i="14"/>
  <c r="Y146" i="14" s="1"/>
  <c r="M148" i="14"/>
  <c r="S148" i="14" s="1"/>
  <c r="Y148" i="14" s="1"/>
  <c r="M147" i="14"/>
  <c r="S147" i="14" s="1"/>
  <c r="Y147" i="14" s="1"/>
  <c r="M150" i="14"/>
  <c r="S150" i="14" s="1"/>
  <c r="Y150" i="14" s="1"/>
  <c r="K223" i="14"/>
  <c r="Q223" i="14" s="1"/>
  <c r="W223" i="14" s="1"/>
  <c r="K222" i="14"/>
  <c r="Q222" i="14" s="1"/>
  <c r="W222" i="14" s="1"/>
  <c r="K225" i="14"/>
  <c r="Q225" i="14" s="1"/>
  <c r="W225" i="14" s="1"/>
  <c r="Q221" i="14"/>
  <c r="W221" i="14" s="1"/>
  <c r="K224" i="14"/>
  <c r="Q224" i="14" s="1"/>
  <c r="W224" i="14" s="1"/>
  <c r="K103" i="14"/>
  <c r="Q103" i="14" s="1"/>
  <c r="W103" i="14" s="1"/>
  <c r="K102" i="14"/>
  <c r="Q102" i="14" s="1"/>
  <c r="W102" i="14" s="1"/>
  <c r="K105" i="14"/>
  <c r="Q105" i="14" s="1"/>
  <c r="W105" i="14" s="1"/>
  <c r="K104" i="14"/>
  <c r="Q104" i="14" s="1"/>
  <c r="W104" i="14" s="1"/>
  <c r="Q101" i="14"/>
  <c r="W101" i="14" s="1"/>
  <c r="O191" i="14"/>
  <c r="J193" i="14"/>
  <c r="N191" i="14"/>
  <c r="M191" i="14"/>
  <c r="J192" i="14"/>
  <c r="L191" i="14"/>
  <c r="K191" i="14"/>
  <c r="J195" i="14"/>
  <c r="J194" i="14"/>
  <c r="P191" i="14"/>
  <c r="O284" i="14"/>
  <c r="U284" i="14" s="1"/>
  <c r="AA284" i="14" s="1"/>
  <c r="U281" i="14"/>
  <c r="AA281" i="14" s="1"/>
  <c r="O283" i="14"/>
  <c r="U283" i="14" s="1"/>
  <c r="AA283" i="14" s="1"/>
  <c r="O282" i="14"/>
  <c r="U282" i="14" s="1"/>
  <c r="AA282" i="14" s="1"/>
  <c r="O285" i="14"/>
  <c r="U285" i="14" s="1"/>
  <c r="AA285" i="14" s="1"/>
  <c r="P147" i="14"/>
  <c r="V147" i="14" s="1"/>
  <c r="AB147" i="14" s="1"/>
  <c r="P150" i="14"/>
  <c r="V150" i="14" s="1"/>
  <c r="AB150" i="14" s="1"/>
  <c r="P149" i="14"/>
  <c r="V149" i="14" s="1"/>
  <c r="AB149" i="14" s="1"/>
  <c r="V146" i="14"/>
  <c r="AB146" i="14" s="1"/>
  <c r="P148" i="14"/>
  <c r="V148" i="14" s="1"/>
  <c r="AB148" i="14" s="1"/>
  <c r="N252" i="14"/>
  <c r="T252" i="14" s="1"/>
  <c r="Z252" i="14" s="1"/>
  <c r="N255" i="14"/>
  <c r="T255" i="14" s="1"/>
  <c r="Z255" i="14" s="1"/>
  <c r="N254" i="14"/>
  <c r="T254" i="14" s="1"/>
  <c r="Z254" i="14" s="1"/>
  <c r="N253" i="14"/>
  <c r="T251" i="14"/>
  <c r="Z251" i="14" s="1"/>
  <c r="J209" i="14"/>
  <c r="P206" i="14"/>
  <c r="O206" i="14"/>
  <c r="J208" i="14"/>
  <c r="N206" i="14"/>
  <c r="M206" i="14"/>
  <c r="J207" i="14"/>
  <c r="L206" i="14"/>
  <c r="J210" i="14"/>
  <c r="K206" i="14"/>
  <c r="M222" i="14"/>
  <c r="S222" i="14" s="1"/>
  <c r="Y222" i="14" s="1"/>
  <c r="M225" i="14"/>
  <c r="S225" i="14" s="1"/>
  <c r="Y225" i="14" s="1"/>
  <c r="M224" i="14"/>
  <c r="S224" i="14" s="1"/>
  <c r="Y224" i="14" s="1"/>
  <c r="S221" i="14"/>
  <c r="Y221" i="14" s="1"/>
  <c r="M223" i="14"/>
  <c r="S223" i="14" s="1"/>
  <c r="Y223" i="14" s="1"/>
  <c r="L102" i="14"/>
  <c r="R102" i="14" s="1"/>
  <c r="X102" i="14" s="1"/>
  <c r="L105" i="14"/>
  <c r="R105" i="14" s="1"/>
  <c r="X105" i="14" s="1"/>
  <c r="L104" i="14"/>
  <c r="R104" i="14" s="1"/>
  <c r="X104" i="14" s="1"/>
  <c r="R101" i="14"/>
  <c r="X101" i="14" s="1"/>
  <c r="L103" i="14"/>
  <c r="R103" i="14" s="1"/>
  <c r="X103" i="14" s="1"/>
  <c r="L118" i="14"/>
  <c r="R118" i="14" s="1"/>
  <c r="X118" i="14" s="1"/>
  <c r="L117" i="14"/>
  <c r="R117" i="14" s="1"/>
  <c r="X117" i="14" s="1"/>
  <c r="L120" i="14"/>
  <c r="R120" i="14" s="1"/>
  <c r="X120" i="14" s="1"/>
  <c r="L119" i="14"/>
  <c r="R119" i="14" s="1"/>
  <c r="X119" i="14" s="1"/>
  <c r="R116" i="14"/>
  <c r="X116" i="14" s="1"/>
  <c r="O60" i="14"/>
  <c r="U60" i="14" s="1"/>
  <c r="AA60" i="14" s="1"/>
  <c r="O59" i="14"/>
  <c r="U59" i="14" s="1"/>
  <c r="AA59" i="14" s="1"/>
  <c r="U56" i="14"/>
  <c r="AA56" i="14" s="1"/>
  <c r="O58" i="14"/>
  <c r="U58" i="14" s="1"/>
  <c r="AA58" i="14" s="1"/>
  <c r="O57" i="14"/>
  <c r="U57" i="14" s="1"/>
  <c r="AA57" i="14" s="1"/>
  <c r="M269" i="14"/>
  <c r="S269" i="14" s="1"/>
  <c r="Y269" i="14" s="1"/>
  <c r="S266" i="14"/>
  <c r="Y266" i="14" s="1"/>
  <c r="M268" i="14"/>
  <c r="S268" i="14" s="1"/>
  <c r="Y268" i="14" s="1"/>
  <c r="M267" i="14"/>
  <c r="S267" i="14" s="1"/>
  <c r="Y267" i="14" s="1"/>
  <c r="M270" i="14"/>
  <c r="S270" i="14" s="1"/>
  <c r="Y270" i="14" s="1"/>
  <c r="N285" i="14"/>
  <c r="T285" i="14" s="1"/>
  <c r="Z285" i="14" s="1"/>
  <c r="T281" i="14"/>
  <c r="Z281" i="14" s="1"/>
  <c r="N284" i="14"/>
  <c r="T284" i="14" s="1"/>
  <c r="Z284" i="14" s="1"/>
  <c r="N283" i="14"/>
  <c r="N282" i="14"/>
  <c r="T282" i="14" s="1"/>
  <c r="Z282" i="14" s="1"/>
  <c r="O409" i="14"/>
  <c r="J411" i="14"/>
  <c r="N409" i="14"/>
  <c r="M409" i="14"/>
  <c r="J410" i="14"/>
  <c r="L409" i="14"/>
  <c r="K409" i="14"/>
  <c r="J413" i="14"/>
  <c r="J412" i="14"/>
  <c r="P409" i="14"/>
  <c r="O255" i="14"/>
  <c r="U255" i="14" s="1"/>
  <c r="AA255" i="14" s="1"/>
  <c r="O254" i="14"/>
  <c r="U254" i="14" s="1"/>
  <c r="AA254" i="14" s="1"/>
  <c r="O253" i="14"/>
  <c r="U253" i="14" s="1"/>
  <c r="AA253" i="14" s="1"/>
  <c r="O252" i="14"/>
  <c r="U252" i="14" s="1"/>
  <c r="AA252" i="14" s="1"/>
  <c r="U251" i="14"/>
  <c r="AA251" i="14" s="1"/>
  <c r="J333" i="14"/>
  <c r="M329" i="14"/>
  <c r="J330" i="14"/>
  <c r="L329" i="14"/>
  <c r="K329" i="14"/>
  <c r="J332" i="14"/>
  <c r="P329" i="14"/>
  <c r="J331" i="14"/>
  <c r="N329" i="14"/>
  <c r="O329" i="14"/>
  <c r="N268" i="14"/>
  <c r="N267" i="14"/>
  <c r="T267" i="14" s="1"/>
  <c r="Z267" i="14" s="1"/>
  <c r="N270" i="14"/>
  <c r="T270" i="14" s="1"/>
  <c r="Z270" i="14" s="1"/>
  <c r="N269" i="14"/>
  <c r="T269" i="14" s="1"/>
  <c r="Z269" i="14" s="1"/>
  <c r="T266" i="14"/>
  <c r="Z266" i="14" s="1"/>
  <c r="M161" i="14"/>
  <c r="J162" i="14"/>
  <c r="L161" i="14"/>
  <c r="K161" i="14"/>
  <c r="J165" i="14"/>
  <c r="J163" i="14"/>
  <c r="N161" i="14"/>
  <c r="O161" i="14"/>
  <c r="J164" i="14"/>
  <c r="P161" i="14"/>
  <c r="N225" i="14"/>
  <c r="T225" i="14" s="1"/>
  <c r="Z225" i="14" s="1"/>
  <c r="N224" i="14"/>
  <c r="T224" i="14" s="1"/>
  <c r="Z224" i="14" s="1"/>
  <c r="N223" i="14"/>
  <c r="N222" i="14"/>
  <c r="T222" i="14" s="1"/>
  <c r="Z222" i="14" s="1"/>
  <c r="T221" i="14"/>
  <c r="Z221" i="14" s="1"/>
  <c r="J43" i="14"/>
  <c r="N41" i="14"/>
  <c r="M41" i="14"/>
  <c r="J42" i="14"/>
  <c r="L41" i="14"/>
  <c r="J45" i="14"/>
  <c r="O41" i="14"/>
  <c r="K41" i="14"/>
  <c r="P41" i="14"/>
  <c r="J44" i="14"/>
  <c r="P60" i="14"/>
  <c r="V60" i="14" s="1"/>
  <c r="AB60" i="14" s="1"/>
  <c r="P59" i="14"/>
  <c r="V59" i="14" s="1"/>
  <c r="AB59" i="14" s="1"/>
  <c r="V56" i="14"/>
  <c r="AB56" i="14" s="1"/>
  <c r="P58" i="14"/>
  <c r="V58" i="14" s="1"/>
  <c r="AB58" i="14" s="1"/>
  <c r="P57" i="14"/>
  <c r="V57" i="14" s="1"/>
  <c r="AB57" i="14" s="1"/>
  <c r="L269" i="14"/>
  <c r="R269" i="14" s="1"/>
  <c r="X269" i="14" s="1"/>
  <c r="R266" i="14"/>
  <c r="X266" i="14" s="1"/>
  <c r="L268" i="14"/>
  <c r="R268" i="14" s="1"/>
  <c r="X268" i="14" s="1"/>
  <c r="L267" i="14"/>
  <c r="R267" i="14" s="1"/>
  <c r="X267" i="14" s="1"/>
  <c r="L270" i="14"/>
  <c r="R270" i="14" s="1"/>
  <c r="X270" i="14" s="1"/>
  <c r="K270" i="14"/>
  <c r="Q270" i="14" s="1"/>
  <c r="W270" i="14" s="1"/>
  <c r="K269" i="14"/>
  <c r="Q269" i="14" s="1"/>
  <c r="W269" i="14" s="1"/>
  <c r="Q266" i="14"/>
  <c r="W266" i="14" s="1"/>
  <c r="K268" i="14"/>
  <c r="Q268" i="14" s="1"/>
  <c r="W268" i="14" s="1"/>
  <c r="K267" i="14"/>
  <c r="Q267" i="14" s="1"/>
  <c r="W267" i="14" s="1"/>
  <c r="P255" i="14"/>
  <c r="V255" i="14" s="1"/>
  <c r="AB255" i="14" s="1"/>
  <c r="P254" i="14"/>
  <c r="V254" i="14" s="1"/>
  <c r="AB254" i="14" s="1"/>
  <c r="P253" i="14"/>
  <c r="V253" i="14" s="1"/>
  <c r="AB253" i="14" s="1"/>
  <c r="P252" i="14"/>
  <c r="V252" i="14" s="1"/>
  <c r="AB252" i="14" s="1"/>
  <c r="V251" i="14"/>
  <c r="AB251" i="14" s="1"/>
  <c r="J89" i="14"/>
  <c r="P86" i="14"/>
  <c r="O86" i="14"/>
  <c r="J88" i="14"/>
  <c r="N86" i="14"/>
  <c r="M86" i="14"/>
  <c r="J90" i="14"/>
  <c r="J87" i="14"/>
  <c r="L86" i="14"/>
  <c r="K86" i="14"/>
  <c r="O29" i="14" l="1"/>
  <c r="U29" i="14" s="1"/>
  <c r="AA29" i="14" s="1"/>
  <c r="U26" i="14"/>
  <c r="AA26" i="14" s="1"/>
  <c r="O28" i="14"/>
  <c r="U28" i="14" s="1"/>
  <c r="AA28" i="14" s="1"/>
  <c r="AG28" i="14" s="1"/>
  <c r="AN28" i="14" s="1"/>
  <c r="AT28" i="14" s="1"/>
  <c r="O30" i="14"/>
  <c r="U30" i="14" s="1"/>
  <c r="AA30" i="14" s="1"/>
  <c r="O27" i="14"/>
  <c r="U27" i="14" s="1"/>
  <c r="AA27" i="14" s="1"/>
  <c r="AG27" i="14" s="1"/>
  <c r="AN27" i="14" s="1"/>
  <c r="AT27" i="14" s="1"/>
  <c r="N28" i="14"/>
  <c r="T28" i="14" s="1"/>
  <c r="Z28" i="14" s="1"/>
  <c r="N27" i="14"/>
  <c r="T27" i="14" s="1"/>
  <c r="Z27" i="14" s="1"/>
  <c r="AF27" i="14" s="1"/>
  <c r="AM27" i="14" s="1"/>
  <c r="AS27" i="14" s="1"/>
  <c r="AY27" i="14" s="1"/>
  <c r="N30" i="14"/>
  <c r="T30" i="14" s="1"/>
  <c r="Z30" i="14" s="1"/>
  <c r="N29" i="14"/>
  <c r="T29" i="14" s="1"/>
  <c r="Z29" i="14" s="1"/>
  <c r="AF29" i="14" s="1"/>
  <c r="AM29" i="14" s="1"/>
  <c r="AS29" i="14" s="1"/>
  <c r="AY29" i="14" s="1"/>
  <c r="T26" i="14"/>
  <c r="Z26" i="14" s="1"/>
  <c r="P29" i="14"/>
  <c r="V29" i="14" s="1"/>
  <c r="AB29" i="14" s="1"/>
  <c r="V26" i="14"/>
  <c r="AB26" i="14" s="1"/>
  <c r="AH26" i="14" s="1"/>
  <c r="AO26" i="14" s="1"/>
  <c r="AU26" i="14" s="1"/>
  <c r="BA26" i="14" s="1"/>
  <c r="P27" i="14"/>
  <c r="V27" i="14" s="1"/>
  <c r="AB27" i="14" s="1"/>
  <c r="P30" i="14"/>
  <c r="V30" i="14" s="1"/>
  <c r="AB30" i="14" s="1"/>
  <c r="P28" i="14"/>
  <c r="V28" i="14" s="1"/>
  <c r="AB28" i="14" s="1"/>
  <c r="M27" i="14"/>
  <c r="S27" i="14" s="1"/>
  <c r="Y27" i="14" s="1"/>
  <c r="M29" i="14"/>
  <c r="S29" i="14" s="1"/>
  <c r="Y29" i="14" s="1"/>
  <c r="S26" i="14"/>
  <c r="Y26" i="14" s="1"/>
  <c r="M30" i="14"/>
  <c r="S30" i="14" s="1"/>
  <c r="Y30" i="14" s="1"/>
  <c r="AE30" i="14" s="1"/>
  <c r="AL30" i="14" s="1"/>
  <c r="AR30" i="14" s="1"/>
  <c r="AX30" i="14" s="1"/>
  <c r="M28" i="14"/>
  <c r="L30" i="14"/>
  <c r="R30" i="14" s="1"/>
  <c r="X30" i="14" s="1"/>
  <c r="L28" i="14"/>
  <c r="R28" i="14" s="1"/>
  <c r="X28" i="14" s="1"/>
  <c r="L27" i="14"/>
  <c r="R27" i="14" s="1"/>
  <c r="X27" i="14" s="1"/>
  <c r="R26" i="14"/>
  <c r="X26" i="14" s="1"/>
  <c r="L29" i="14"/>
  <c r="R29" i="14" s="1"/>
  <c r="X29" i="14" s="1"/>
  <c r="Q26" i="14"/>
  <c r="W26" i="14" s="1"/>
  <c r="K27" i="14"/>
  <c r="Q27" i="14" s="1"/>
  <c r="W27" i="14" s="1"/>
  <c r="K29" i="14"/>
  <c r="Q29" i="14" s="1"/>
  <c r="W29" i="14" s="1"/>
  <c r="K30" i="14"/>
  <c r="Q30" i="14" s="1"/>
  <c r="W30" i="14" s="1"/>
  <c r="K28" i="14"/>
  <c r="Q28" i="14" s="1"/>
  <c r="W28" i="14" s="1"/>
  <c r="AZ27" i="14"/>
  <c r="AZ28" i="14"/>
  <c r="BF28" i="14"/>
  <c r="AH251" i="14"/>
  <c r="AO251" i="14" s="1"/>
  <c r="AU251" i="14" s="1"/>
  <c r="BA251" i="14" s="1"/>
  <c r="AC269" i="14"/>
  <c r="AJ269" i="14"/>
  <c r="AP269" i="14" s="1"/>
  <c r="AV269" i="14" s="1"/>
  <c r="BB269" i="14"/>
  <c r="AH58" i="14"/>
  <c r="AO58" i="14" s="1"/>
  <c r="AU58" i="14" s="1"/>
  <c r="BE222" i="14"/>
  <c r="AF222" i="14"/>
  <c r="AM222" i="14"/>
  <c r="AS222" i="14" s="1"/>
  <c r="AY222" i="14" s="1"/>
  <c r="AF270" i="14"/>
  <c r="AM270" i="14" s="1"/>
  <c r="AS270" i="14" s="1"/>
  <c r="P412" i="14"/>
  <c r="V412" i="14" s="1"/>
  <c r="AB412" i="14" s="1"/>
  <c r="V409" i="14"/>
  <c r="AB409" i="14" s="1"/>
  <c r="P411" i="14"/>
  <c r="V411" i="14" s="1"/>
  <c r="AB411" i="14" s="1"/>
  <c r="P410" i="14"/>
  <c r="V410" i="14" s="1"/>
  <c r="AB410" i="14" s="1"/>
  <c r="P413" i="14"/>
  <c r="V413" i="14" s="1"/>
  <c r="AB413" i="14" s="1"/>
  <c r="BD267" i="14"/>
  <c r="AE267" i="14"/>
  <c r="AL267" i="14"/>
  <c r="AR267" i="14" s="1"/>
  <c r="AX267" i="14" s="1"/>
  <c r="AN60" i="14"/>
  <c r="AT60" i="14" s="1"/>
  <c r="AZ60" i="14" s="1"/>
  <c r="AG60" i="14"/>
  <c r="BF60" i="14"/>
  <c r="BC119" i="14"/>
  <c r="AD119" i="14"/>
  <c r="AK119" i="14"/>
  <c r="AQ119" i="14" s="1"/>
  <c r="AW119" i="14" s="1"/>
  <c r="AK102" i="14"/>
  <c r="AQ102" i="14" s="1"/>
  <c r="AW102" i="14" s="1"/>
  <c r="AD102" i="14"/>
  <c r="BC102" i="14"/>
  <c r="BD222" i="14"/>
  <c r="AL222" i="14"/>
  <c r="AR222" i="14" s="1"/>
  <c r="AX222" i="14" s="1"/>
  <c r="AE222" i="14"/>
  <c r="L208" i="14"/>
  <c r="R208" i="14" s="1"/>
  <c r="X208" i="14" s="1"/>
  <c r="L207" i="14"/>
  <c r="R207" i="14" s="1"/>
  <c r="X207" i="14" s="1"/>
  <c r="L210" i="14"/>
  <c r="R210" i="14" s="1"/>
  <c r="X210" i="14" s="1"/>
  <c r="L209" i="14"/>
  <c r="R209" i="14" s="1"/>
  <c r="X209" i="14" s="1"/>
  <c r="R206" i="14"/>
  <c r="X206" i="14" s="1"/>
  <c r="AM251" i="14"/>
  <c r="AS251" i="14" s="1"/>
  <c r="AY251" i="14" s="1"/>
  <c r="BE251" i="14"/>
  <c r="AF251" i="14"/>
  <c r="AH150" i="14"/>
  <c r="AO150" i="14" s="1"/>
  <c r="AU150" i="14" s="1"/>
  <c r="M192" i="14"/>
  <c r="S192" i="14" s="1"/>
  <c r="Y192" i="14" s="1"/>
  <c r="M195" i="14"/>
  <c r="S195" i="14" s="1"/>
  <c r="Y195" i="14" s="1"/>
  <c r="M194" i="14"/>
  <c r="S194" i="14" s="1"/>
  <c r="Y194" i="14" s="1"/>
  <c r="S191" i="14"/>
  <c r="Y191" i="14" s="1"/>
  <c r="M193" i="14"/>
  <c r="S193" i="14" s="1"/>
  <c r="Y193" i="14" s="1"/>
  <c r="BB103" i="14"/>
  <c r="AJ103" i="14"/>
  <c r="AP103" i="14" s="1"/>
  <c r="AV103" i="14" s="1"/>
  <c r="AC103" i="14"/>
  <c r="BB223" i="14"/>
  <c r="AJ223" i="14"/>
  <c r="AP223" i="14" s="1"/>
  <c r="AV223" i="14" s="1"/>
  <c r="AC223" i="14"/>
  <c r="BC251" i="14"/>
  <c r="AK251" i="14"/>
  <c r="AQ251" i="14" s="1"/>
  <c r="AW251" i="14" s="1"/>
  <c r="AD251" i="14"/>
  <c r="AG148" i="14"/>
  <c r="AN148" i="14" s="1"/>
  <c r="AT148" i="14" s="1"/>
  <c r="AH269" i="14"/>
  <c r="AO269" i="14" s="1"/>
  <c r="AU269" i="14" s="1"/>
  <c r="BA269" i="14" s="1"/>
  <c r="AH117" i="14"/>
  <c r="AO117" i="14" s="1"/>
  <c r="AU117" i="14" s="1"/>
  <c r="BA117" i="14" s="1"/>
  <c r="BB116" i="14"/>
  <c r="AC116" i="14"/>
  <c r="AJ116" i="14"/>
  <c r="AP116" i="14" s="1"/>
  <c r="AV116" i="14" s="1"/>
  <c r="M133" i="14"/>
  <c r="S133" i="14" s="1"/>
  <c r="Y133" i="14" s="1"/>
  <c r="M132" i="14"/>
  <c r="S132" i="14" s="1"/>
  <c r="Y132" i="14" s="1"/>
  <c r="M135" i="14"/>
  <c r="S135" i="14" s="1"/>
  <c r="Y135" i="14" s="1"/>
  <c r="S131" i="14"/>
  <c r="Y131" i="14" s="1"/>
  <c r="M134" i="14"/>
  <c r="S134" i="14" s="1"/>
  <c r="Y134" i="14" s="1"/>
  <c r="BC56" i="14"/>
  <c r="AD56" i="14"/>
  <c r="AK56" i="14"/>
  <c r="AQ56" i="14" s="1"/>
  <c r="AW56" i="14" s="1"/>
  <c r="AF117" i="14"/>
  <c r="AM117" i="14" s="1"/>
  <c r="AS117" i="14" s="1"/>
  <c r="N13" i="14"/>
  <c r="T13" i="14" s="1"/>
  <c r="Z13" i="14" s="1"/>
  <c r="T11" i="14"/>
  <c r="Z11" i="14" s="1"/>
  <c r="N14" i="14"/>
  <c r="T14" i="14" s="1"/>
  <c r="Z14" i="14" s="1"/>
  <c r="N12" i="14"/>
  <c r="T12" i="14" s="1"/>
  <c r="Z12" i="14" s="1"/>
  <c r="N15" i="14"/>
  <c r="T15" i="14" s="1"/>
  <c r="Z15" i="14" s="1"/>
  <c r="AG266" i="14"/>
  <c r="AN266" i="14" s="1"/>
  <c r="AT266" i="14" s="1"/>
  <c r="AE60" i="14"/>
  <c r="AL60" i="14" s="1"/>
  <c r="AR60" i="14" s="1"/>
  <c r="AG117" i="14"/>
  <c r="AN117" i="14" s="1"/>
  <c r="AT117" i="14" s="1"/>
  <c r="AZ117" i="14" s="1"/>
  <c r="P301" i="14"/>
  <c r="V301" i="14" s="1"/>
  <c r="AB301" i="14" s="1"/>
  <c r="P300" i="14"/>
  <c r="V300" i="14" s="1"/>
  <c r="AB300" i="14" s="1"/>
  <c r="V297" i="14"/>
  <c r="AB297" i="14" s="1"/>
  <c r="P299" i="14"/>
  <c r="V299" i="14" s="1"/>
  <c r="AB299" i="14" s="1"/>
  <c r="P298" i="14"/>
  <c r="V298" i="14" s="1"/>
  <c r="AB298" i="14" s="1"/>
  <c r="AF150" i="14"/>
  <c r="AM150" i="14" s="1"/>
  <c r="AS150" i="14" s="1"/>
  <c r="L397" i="14"/>
  <c r="R397" i="14" s="1"/>
  <c r="X397" i="14" s="1"/>
  <c r="R393" i="14"/>
  <c r="X393" i="14" s="1"/>
  <c r="L396" i="14"/>
  <c r="R396" i="14" s="1"/>
  <c r="X396" i="14" s="1"/>
  <c r="L395" i="14"/>
  <c r="R395" i="14" s="1"/>
  <c r="X395" i="14" s="1"/>
  <c r="L394" i="14"/>
  <c r="R394" i="14" s="1"/>
  <c r="X394" i="14" s="1"/>
  <c r="N379" i="14"/>
  <c r="N378" i="14"/>
  <c r="T378" i="14" s="1"/>
  <c r="Z378" i="14" s="1"/>
  <c r="N381" i="14"/>
  <c r="T381" i="14" s="1"/>
  <c r="Z381" i="14" s="1"/>
  <c r="T377" i="14"/>
  <c r="Z377" i="14" s="1"/>
  <c r="N380" i="14"/>
  <c r="T380" i="14" s="1"/>
  <c r="Z380" i="14" s="1"/>
  <c r="AG102" i="14"/>
  <c r="AN102" i="14" s="1"/>
  <c r="AT102" i="14" s="1"/>
  <c r="AE102" i="14"/>
  <c r="AL102" i="14" s="1"/>
  <c r="AR102" i="14" s="1"/>
  <c r="AX102" i="14" s="1"/>
  <c r="AH222" i="14"/>
  <c r="AO222" i="14" s="1"/>
  <c r="AU222" i="14" s="1"/>
  <c r="N317" i="14"/>
  <c r="T317" i="14" s="1"/>
  <c r="Z317" i="14" s="1"/>
  <c r="N315" i="14"/>
  <c r="N314" i="14"/>
  <c r="T314" i="14" s="1"/>
  <c r="Z314" i="14" s="1"/>
  <c r="N316" i="14"/>
  <c r="T316" i="14" s="1"/>
  <c r="Z316" i="14" s="1"/>
  <c r="T313" i="14"/>
  <c r="Z313" i="14" s="1"/>
  <c r="BB150" i="14"/>
  <c r="AJ150" i="14"/>
  <c r="AP150" i="14" s="1"/>
  <c r="AV150" i="14" s="1"/>
  <c r="AC150" i="14"/>
  <c r="AH283" i="14"/>
  <c r="AO283" i="14" s="1"/>
  <c r="AU283" i="14" s="1"/>
  <c r="BA283" i="14" s="1"/>
  <c r="L72" i="14"/>
  <c r="R72" i="14" s="1"/>
  <c r="X72" i="14" s="1"/>
  <c r="L75" i="14"/>
  <c r="R75" i="14" s="1"/>
  <c r="X75" i="14" s="1"/>
  <c r="L74" i="14"/>
  <c r="R74" i="14" s="1"/>
  <c r="X74" i="14" s="1"/>
  <c r="R71" i="14"/>
  <c r="X71" i="14" s="1"/>
  <c r="L73" i="14"/>
  <c r="R73" i="14" s="1"/>
  <c r="X73" i="14" s="1"/>
  <c r="BB57" i="14"/>
  <c r="AC57" i="14"/>
  <c r="AJ57" i="14"/>
  <c r="AP57" i="14" s="1"/>
  <c r="AV57" i="14" s="1"/>
  <c r="N363" i="14"/>
  <c r="N362" i="14"/>
  <c r="T362" i="14" s="1"/>
  <c r="Z362" i="14" s="1"/>
  <c r="N365" i="14"/>
  <c r="T365" i="14" s="1"/>
  <c r="Z365" i="14" s="1"/>
  <c r="T361" i="14"/>
  <c r="Z361" i="14" s="1"/>
  <c r="N364" i="14"/>
  <c r="T364" i="14" s="1"/>
  <c r="Z364" i="14" s="1"/>
  <c r="O180" i="14"/>
  <c r="U180" i="14" s="1"/>
  <c r="AA180" i="14" s="1"/>
  <c r="O179" i="14"/>
  <c r="U179" i="14" s="1"/>
  <c r="AA179" i="14" s="1"/>
  <c r="U176" i="14"/>
  <c r="AA176" i="14" s="1"/>
  <c r="O178" i="14"/>
  <c r="U178" i="14" s="1"/>
  <c r="AA178" i="14" s="1"/>
  <c r="O177" i="14"/>
  <c r="U177" i="14" s="1"/>
  <c r="AA177" i="14" s="1"/>
  <c r="AJ251" i="14"/>
  <c r="AP251" i="14" s="1"/>
  <c r="AV251" i="14" s="1"/>
  <c r="AC251" i="14"/>
  <c r="BB251" i="14"/>
  <c r="AH252" i="14"/>
  <c r="AO252" i="14" s="1"/>
  <c r="AU252" i="14" s="1"/>
  <c r="BB270" i="14"/>
  <c r="AJ270" i="14"/>
  <c r="AP270" i="14" s="1"/>
  <c r="AV270" i="14" s="1"/>
  <c r="AC270" i="14"/>
  <c r="AH56" i="14"/>
  <c r="AO56" i="14" s="1"/>
  <c r="AU56" i="14" s="1"/>
  <c r="M45" i="14"/>
  <c r="S45" i="14" s="1"/>
  <c r="Y45" i="14" s="1"/>
  <c r="M44" i="14"/>
  <c r="S44" i="14" s="1"/>
  <c r="Y44" i="14" s="1"/>
  <c r="M43" i="14"/>
  <c r="M42" i="14"/>
  <c r="S42" i="14" s="1"/>
  <c r="Y42" i="14" s="1"/>
  <c r="S41" i="14"/>
  <c r="Y41" i="14" s="1"/>
  <c r="BD226" i="14"/>
  <c r="T223" i="14"/>
  <c r="Z223" i="14" s="1"/>
  <c r="AF267" i="14"/>
  <c r="AM267" i="14" s="1"/>
  <c r="AS267" i="14" s="1"/>
  <c r="P333" i="14"/>
  <c r="V333" i="14" s="1"/>
  <c r="AB333" i="14" s="1"/>
  <c r="P331" i="14"/>
  <c r="V331" i="14" s="1"/>
  <c r="AB331" i="14" s="1"/>
  <c r="P330" i="14"/>
  <c r="V330" i="14" s="1"/>
  <c r="AB330" i="14" s="1"/>
  <c r="P332" i="14"/>
  <c r="V332" i="14" s="1"/>
  <c r="AB332" i="14" s="1"/>
  <c r="V329" i="14"/>
  <c r="AB329" i="14" s="1"/>
  <c r="O413" i="14"/>
  <c r="U413" i="14" s="1"/>
  <c r="AA413" i="14" s="1"/>
  <c r="O412" i="14"/>
  <c r="U412" i="14" s="1"/>
  <c r="AA412" i="14" s="1"/>
  <c r="U409" i="14"/>
  <c r="AA409" i="14" s="1"/>
  <c r="O411" i="14"/>
  <c r="U411" i="14" s="1"/>
  <c r="AA411" i="14" s="1"/>
  <c r="O410" i="14"/>
  <c r="U410" i="14" s="1"/>
  <c r="AA410" i="14" s="1"/>
  <c r="AE268" i="14"/>
  <c r="AL268" i="14" s="1"/>
  <c r="AR268" i="14" s="1"/>
  <c r="BC120" i="14"/>
  <c r="AD120" i="14"/>
  <c r="AK120" i="14"/>
  <c r="AQ120" i="14" s="1"/>
  <c r="AW120" i="14" s="1"/>
  <c r="T253" i="14"/>
  <c r="Z253" i="14" s="1"/>
  <c r="BD256" i="14"/>
  <c r="AH147" i="14"/>
  <c r="AO147" i="14" s="1"/>
  <c r="AU147" i="14" s="1"/>
  <c r="BA147" i="14" s="1"/>
  <c r="N195" i="14"/>
  <c r="T195" i="14" s="1"/>
  <c r="Z195" i="14" s="1"/>
  <c r="N194" i="14"/>
  <c r="T194" i="14" s="1"/>
  <c r="Z194" i="14" s="1"/>
  <c r="T191" i="14"/>
  <c r="Z191" i="14" s="1"/>
  <c r="N193" i="14"/>
  <c r="N192" i="14"/>
  <c r="T192" i="14" s="1"/>
  <c r="Z192" i="14" s="1"/>
  <c r="BD150" i="14"/>
  <c r="AE150" i="14"/>
  <c r="AL150" i="14"/>
  <c r="AR150" i="14" s="1"/>
  <c r="AX150" i="14" s="1"/>
  <c r="BC254" i="14"/>
  <c r="AD254" i="14"/>
  <c r="AK254" i="14"/>
  <c r="AQ254" i="14" s="1"/>
  <c r="AW254" i="14" s="1"/>
  <c r="BD282" i="14"/>
  <c r="AE282" i="14"/>
  <c r="AL282" i="14"/>
  <c r="AR282" i="14" s="1"/>
  <c r="AX282" i="14" s="1"/>
  <c r="AH270" i="14"/>
  <c r="AO270" i="14" s="1"/>
  <c r="AU270" i="14" s="1"/>
  <c r="BA270" i="14" s="1"/>
  <c r="AH118" i="14"/>
  <c r="AO118" i="14" s="1"/>
  <c r="AU118" i="14" s="1"/>
  <c r="BA118" i="14" s="1"/>
  <c r="BB119" i="14"/>
  <c r="AJ119" i="14"/>
  <c r="AP119" i="14" s="1"/>
  <c r="AV119" i="14" s="1"/>
  <c r="AC119" i="14"/>
  <c r="N135" i="14"/>
  <c r="T135" i="14" s="1"/>
  <c r="Z135" i="14" s="1"/>
  <c r="N134" i="14"/>
  <c r="T134" i="14" s="1"/>
  <c r="Z134" i="14" s="1"/>
  <c r="T131" i="14"/>
  <c r="Z131" i="14" s="1"/>
  <c r="N132" i="14"/>
  <c r="T132" i="14" s="1"/>
  <c r="Z132" i="14" s="1"/>
  <c r="N133" i="14"/>
  <c r="BC60" i="14"/>
  <c r="AD60" i="14"/>
  <c r="AK60" i="14"/>
  <c r="AQ60" i="14" s="1"/>
  <c r="AW60" i="14" s="1"/>
  <c r="AG222" i="14"/>
  <c r="AN222" i="14" s="1"/>
  <c r="AT222" i="14" s="1"/>
  <c r="AG269" i="14"/>
  <c r="AN269" i="14" s="1"/>
  <c r="AT269" i="14" s="1"/>
  <c r="AE57" i="14"/>
  <c r="AL57" i="14" s="1"/>
  <c r="AR57" i="14" s="1"/>
  <c r="AX57" i="14" s="1"/>
  <c r="O237" i="14"/>
  <c r="U237" i="14" s="1"/>
  <c r="AA237" i="14" s="1"/>
  <c r="O240" i="14"/>
  <c r="U240" i="14" s="1"/>
  <c r="AA240" i="14" s="1"/>
  <c r="O239" i="14"/>
  <c r="U239" i="14" s="1"/>
  <c r="AA239" i="14" s="1"/>
  <c r="U236" i="14"/>
  <c r="AA236" i="14" s="1"/>
  <c r="O238" i="14"/>
  <c r="U238" i="14" s="1"/>
  <c r="AA238" i="14" s="1"/>
  <c r="K301" i="14"/>
  <c r="Q301" i="14" s="1"/>
  <c r="W301" i="14" s="1"/>
  <c r="K300" i="14"/>
  <c r="Q300" i="14" s="1"/>
  <c r="W300" i="14" s="1"/>
  <c r="Q297" i="14"/>
  <c r="W297" i="14" s="1"/>
  <c r="K299" i="14"/>
  <c r="Q299" i="14" s="1"/>
  <c r="W299" i="14" s="1"/>
  <c r="K298" i="14"/>
  <c r="Q298" i="14" s="1"/>
  <c r="W298" i="14" s="1"/>
  <c r="BE147" i="14"/>
  <c r="AF147" i="14"/>
  <c r="AM147" i="14"/>
  <c r="AS147" i="14" s="1"/>
  <c r="AY147" i="14" s="1"/>
  <c r="AG103" i="14"/>
  <c r="AN103" i="14" s="1"/>
  <c r="AT103" i="14" s="1"/>
  <c r="AH223" i="14"/>
  <c r="AO223" i="14" s="1"/>
  <c r="AU223" i="14" s="1"/>
  <c r="BC150" i="14"/>
  <c r="AD150" i="14"/>
  <c r="AK150" i="14"/>
  <c r="AQ150" i="14" s="1"/>
  <c r="AW150" i="14" s="1"/>
  <c r="AH285" i="14"/>
  <c r="AO285" i="14" s="1"/>
  <c r="AU285" i="14" s="1"/>
  <c r="BA285" i="14" s="1"/>
  <c r="AJ58" i="14"/>
  <c r="AP58" i="14" s="1"/>
  <c r="AV58" i="14" s="1"/>
  <c r="AC58" i="14"/>
  <c r="BB58" i="14"/>
  <c r="AF102" i="14"/>
  <c r="AM102" i="14" s="1"/>
  <c r="AS102" i="14" s="1"/>
  <c r="BC223" i="14"/>
  <c r="AD223" i="14"/>
  <c r="AK223" i="14"/>
  <c r="AQ223" i="14" s="1"/>
  <c r="AW223" i="14" s="1"/>
  <c r="AC253" i="14"/>
  <c r="AJ253" i="14"/>
  <c r="AP253" i="14" s="1"/>
  <c r="AV253" i="14" s="1"/>
  <c r="BB253" i="14"/>
  <c r="M90" i="14"/>
  <c r="S90" i="14" s="1"/>
  <c r="Y90" i="14" s="1"/>
  <c r="M87" i="14"/>
  <c r="S87" i="14" s="1"/>
  <c r="Y87" i="14" s="1"/>
  <c r="M89" i="14"/>
  <c r="S89" i="14" s="1"/>
  <c r="Y89" i="14" s="1"/>
  <c r="S86" i="14"/>
  <c r="Y86" i="14" s="1"/>
  <c r="M88" i="14"/>
  <c r="S88" i="14" s="1"/>
  <c r="Y88" i="14" s="1"/>
  <c r="AH253" i="14"/>
  <c r="AO253" i="14" s="1"/>
  <c r="AU253" i="14" s="1"/>
  <c r="BC270" i="14"/>
  <c r="AD270" i="14"/>
  <c r="AK270" i="14"/>
  <c r="AQ270" i="14" s="1"/>
  <c r="AW270" i="14" s="1"/>
  <c r="AH59" i="14"/>
  <c r="AO59" i="14"/>
  <c r="AU59" i="14" s="1"/>
  <c r="BA59" i="14" s="1"/>
  <c r="BG59" i="14"/>
  <c r="N45" i="14"/>
  <c r="T45" i="14" s="1"/>
  <c r="Z45" i="14" s="1"/>
  <c r="N44" i="14"/>
  <c r="T44" i="14" s="1"/>
  <c r="Z44" i="14" s="1"/>
  <c r="T41" i="14"/>
  <c r="Z41" i="14" s="1"/>
  <c r="N43" i="14"/>
  <c r="T43" i="14" s="1"/>
  <c r="Z43" i="14" s="1"/>
  <c r="N42" i="14"/>
  <c r="T42" i="14" s="1"/>
  <c r="Z42" i="14" s="1"/>
  <c r="AF224" i="14"/>
  <c r="AM224" i="14" s="1"/>
  <c r="AS224" i="14" s="1"/>
  <c r="K162" i="14"/>
  <c r="Q162" i="14" s="1"/>
  <c r="W162" i="14" s="1"/>
  <c r="K165" i="14"/>
  <c r="Q165" i="14" s="1"/>
  <c r="W165" i="14" s="1"/>
  <c r="K164" i="14"/>
  <c r="Q164" i="14" s="1"/>
  <c r="W164" i="14" s="1"/>
  <c r="Q161" i="14"/>
  <c r="W161" i="14" s="1"/>
  <c r="K163" i="14"/>
  <c r="Q163" i="14" s="1"/>
  <c r="W163" i="14" s="1"/>
  <c r="T268" i="14"/>
  <c r="Z268" i="14" s="1"/>
  <c r="BD271" i="14"/>
  <c r="AF282" i="14"/>
  <c r="AM282" i="14" s="1"/>
  <c r="AS282" i="14" s="1"/>
  <c r="BD266" i="14"/>
  <c r="AE266" i="14"/>
  <c r="AL266" i="14"/>
  <c r="AR266" i="14" s="1"/>
  <c r="AX266" i="14" s="1"/>
  <c r="BC117" i="14"/>
  <c r="AD117" i="14"/>
  <c r="AK117" i="14"/>
  <c r="AQ117" i="14" s="1"/>
  <c r="AW117" i="14" s="1"/>
  <c r="M208" i="14"/>
  <c r="S208" i="14" s="1"/>
  <c r="Y208" i="14" s="1"/>
  <c r="M207" i="14"/>
  <c r="S207" i="14" s="1"/>
  <c r="Y207" i="14" s="1"/>
  <c r="M210" i="14"/>
  <c r="S210" i="14" s="1"/>
  <c r="Y210" i="14" s="1"/>
  <c r="M209" i="14"/>
  <c r="S209" i="14" s="1"/>
  <c r="Y209" i="14" s="1"/>
  <c r="S206" i="14"/>
  <c r="Y206" i="14" s="1"/>
  <c r="AF254" i="14"/>
  <c r="AM254" i="14" s="1"/>
  <c r="AS254" i="14" s="1"/>
  <c r="AG285" i="14"/>
  <c r="AN285" i="14" s="1"/>
  <c r="AT285" i="14" s="1"/>
  <c r="P194" i="14"/>
  <c r="V194" i="14" s="1"/>
  <c r="AB194" i="14" s="1"/>
  <c r="V191" i="14"/>
  <c r="AB191" i="14" s="1"/>
  <c r="P193" i="14"/>
  <c r="V193" i="14" s="1"/>
  <c r="AB193" i="14" s="1"/>
  <c r="P192" i="14"/>
  <c r="V192" i="14" s="1"/>
  <c r="AB192" i="14" s="1"/>
  <c r="P195" i="14"/>
  <c r="V195" i="14" s="1"/>
  <c r="AB195" i="14" s="1"/>
  <c r="BD147" i="14"/>
  <c r="AE147" i="14"/>
  <c r="AL147" i="14"/>
  <c r="AR147" i="14" s="1"/>
  <c r="AX147" i="14" s="1"/>
  <c r="BC255" i="14"/>
  <c r="AD255" i="14"/>
  <c r="AK255" i="14"/>
  <c r="AQ255" i="14" s="1"/>
  <c r="AW255" i="14" s="1"/>
  <c r="AE283" i="14"/>
  <c r="AL283" i="14" s="1"/>
  <c r="AR283" i="14" s="1"/>
  <c r="AH267" i="14"/>
  <c r="AO267" i="14" s="1"/>
  <c r="AU267" i="14" s="1"/>
  <c r="AH116" i="14"/>
  <c r="AO116" i="14" s="1"/>
  <c r="AU116" i="14" s="1"/>
  <c r="K134" i="14"/>
  <c r="Q134" i="14" s="1"/>
  <c r="W134" i="14" s="1"/>
  <c r="K133" i="14"/>
  <c r="Q133" i="14" s="1"/>
  <c r="W133" i="14" s="1"/>
  <c r="K132" i="14"/>
  <c r="Q132" i="14" s="1"/>
  <c r="W132" i="14" s="1"/>
  <c r="Q131" i="14"/>
  <c r="W131" i="14" s="1"/>
  <c r="K135" i="14"/>
  <c r="Q135" i="14" s="1"/>
  <c r="W135" i="14" s="1"/>
  <c r="AD57" i="14"/>
  <c r="AK57" i="14"/>
  <c r="AQ57" i="14" s="1"/>
  <c r="AW57" i="14" s="1"/>
  <c r="BC57" i="14"/>
  <c r="AG223" i="14"/>
  <c r="AN223" i="14" s="1"/>
  <c r="AT223" i="14" s="1"/>
  <c r="O13" i="14"/>
  <c r="U13" i="14" s="1"/>
  <c r="AA13" i="14" s="1"/>
  <c r="O12" i="14"/>
  <c r="U12" i="14" s="1"/>
  <c r="AA12" i="14" s="1"/>
  <c r="O15" i="14"/>
  <c r="U15" i="14" s="1"/>
  <c r="AA15" i="14" s="1"/>
  <c r="O14" i="14"/>
  <c r="U14" i="14" s="1"/>
  <c r="AA14" i="14" s="1"/>
  <c r="U11" i="14"/>
  <c r="AA11" i="14" s="1"/>
  <c r="AG270" i="14"/>
  <c r="AN270" i="14" s="1"/>
  <c r="AT270" i="14" s="1"/>
  <c r="K239" i="14"/>
  <c r="Q239" i="14" s="1"/>
  <c r="W239" i="14" s="1"/>
  <c r="Q236" i="14"/>
  <c r="W236" i="14" s="1"/>
  <c r="K238" i="14"/>
  <c r="Q238" i="14" s="1"/>
  <c r="W238" i="14" s="1"/>
  <c r="K237" i="14"/>
  <c r="Q237" i="14" s="1"/>
  <c r="W237" i="14" s="1"/>
  <c r="K240" i="14"/>
  <c r="Q240" i="14" s="1"/>
  <c r="W240" i="14" s="1"/>
  <c r="P240" i="14"/>
  <c r="V240" i="14" s="1"/>
  <c r="AB240" i="14" s="1"/>
  <c r="P239" i="14"/>
  <c r="V239" i="14" s="1"/>
  <c r="AB239" i="14" s="1"/>
  <c r="V236" i="14"/>
  <c r="AB236" i="14" s="1"/>
  <c r="P238" i="14"/>
  <c r="V238" i="14" s="1"/>
  <c r="AB238" i="14" s="1"/>
  <c r="P237" i="14"/>
  <c r="V237" i="14" s="1"/>
  <c r="AB237" i="14" s="1"/>
  <c r="L301" i="14"/>
  <c r="R301" i="14" s="1"/>
  <c r="X301" i="14" s="1"/>
  <c r="L299" i="14"/>
  <c r="R299" i="14" s="1"/>
  <c r="X299" i="14" s="1"/>
  <c r="L298" i="14"/>
  <c r="R298" i="14" s="1"/>
  <c r="X298" i="14" s="1"/>
  <c r="L300" i="14"/>
  <c r="R300" i="14" s="1"/>
  <c r="X300" i="14" s="1"/>
  <c r="R297" i="14"/>
  <c r="X297" i="14" s="1"/>
  <c r="K346" i="14"/>
  <c r="Q346" i="14" s="1"/>
  <c r="W346" i="14" s="1"/>
  <c r="K349" i="14"/>
  <c r="Q349" i="14" s="1"/>
  <c r="W349" i="14" s="1"/>
  <c r="K348" i="14"/>
  <c r="Q348" i="14" s="1"/>
  <c r="W348" i="14" s="1"/>
  <c r="Q345" i="14"/>
  <c r="W345" i="14" s="1"/>
  <c r="K347" i="14"/>
  <c r="Q347" i="14" s="1"/>
  <c r="W347" i="14" s="1"/>
  <c r="T148" i="14"/>
  <c r="Z148" i="14" s="1"/>
  <c r="BD151" i="14"/>
  <c r="N396" i="14"/>
  <c r="T396" i="14" s="1"/>
  <c r="Z396" i="14" s="1"/>
  <c r="N395" i="14"/>
  <c r="N394" i="14"/>
  <c r="T394" i="14" s="1"/>
  <c r="Z394" i="14" s="1"/>
  <c r="T393" i="14"/>
  <c r="Z393" i="14" s="1"/>
  <c r="N397" i="14"/>
  <c r="T397" i="14" s="1"/>
  <c r="Z397" i="14" s="1"/>
  <c r="O381" i="14"/>
  <c r="U381" i="14" s="1"/>
  <c r="AA381" i="14" s="1"/>
  <c r="O379" i="14"/>
  <c r="U379" i="14" s="1"/>
  <c r="AA379" i="14" s="1"/>
  <c r="O378" i="14"/>
  <c r="U378" i="14" s="1"/>
  <c r="AA378" i="14" s="1"/>
  <c r="O380" i="14"/>
  <c r="U380" i="14" s="1"/>
  <c r="AA380" i="14" s="1"/>
  <c r="U377" i="14"/>
  <c r="AA377" i="14" s="1"/>
  <c r="AG104" i="14"/>
  <c r="AN104" i="14"/>
  <c r="AT104" i="14" s="1"/>
  <c r="AZ104" i="14" s="1"/>
  <c r="BF104" i="14"/>
  <c r="AH221" i="14"/>
  <c r="AO221" i="14" s="1"/>
  <c r="AU221" i="14" s="1"/>
  <c r="O317" i="14"/>
  <c r="U317" i="14" s="1"/>
  <c r="AA317" i="14" s="1"/>
  <c r="O314" i="14"/>
  <c r="U314" i="14" s="1"/>
  <c r="AA314" i="14" s="1"/>
  <c r="O316" i="14"/>
  <c r="U316" i="14" s="1"/>
  <c r="AA316" i="14" s="1"/>
  <c r="U313" i="14"/>
  <c r="AA313" i="14" s="1"/>
  <c r="O315" i="14"/>
  <c r="U315" i="14" s="1"/>
  <c r="AA315" i="14" s="1"/>
  <c r="BC147" i="14"/>
  <c r="AD147" i="14"/>
  <c r="AK147" i="14"/>
  <c r="AQ147" i="14" s="1"/>
  <c r="AW147" i="14" s="1"/>
  <c r="AH284" i="14"/>
  <c r="AO284" i="14" s="1"/>
  <c r="AU284" i="14" s="1"/>
  <c r="M75" i="14"/>
  <c r="S75" i="14" s="1"/>
  <c r="Y75" i="14" s="1"/>
  <c r="M74" i="14"/>
  <c r="S74" i="14" s="1"/>
  <c r="Y74" i="14" s="1"/>
  <c r="S71" i="14"/>
  <c r="Y71" i="14" s="1"/>
  <c r="M73" i="14"/>
  <c r="S73" i="14" s="1"/>
  <c r="Y73" i="14" s="1"/>
  <c r="M72" i="14"/>
  <c r="S72" i="14" s="1"/>
  <c r="Y72" i="14" s="1"/>
  <c r="O363" i="14"/>
  <c r="U363" i="14" s="1"/>
  <c r="AA363" i="14" s="1"/>
  <c r="O362" i="14"/>
  <c r="U362" i="14" s="1"/>
  <c r="AA362" i="14" s="1"/>
  <c r="O365" i="14"/>
  <c r="U365" i="14" s="1"/>
  <c r="AA365" i="14" s="1"/>
  <c r="O364" i="14"/>
  <c r="U364" i="14" s="1"/>
  <c r="AA364" i="14" s="1"/>
  <c r="U361" i="14"/>
  <c r="AA361" i="14" s="1"/>
  <c r="BD116" i="14"/>
  <c r="AE116" i="14"/>
  <c r="AL116" i="14"/>
  <c r="AR116" i="14" s="1"/>
  <c r="AX116" i="14" s="1"/>
  <c r="K178" i="14"/>
  <c r="Q178" i="14" s="1"/>
  <c r="W178" i="14" s="1"/>
  <c r="K177" i="14"/>
  <c r="Q177" i="14" s="1"/>
  <c r="W177" i="14" s="1"/>
  <c r="K180" i="14"/>
  <c r="Q180" i="14" s="1"/>
  <c r="W180" i="14" s="1"/>
  <c r="K179" i="14"/>
  <c r="Q179" i="14" s="1"/>
  <c r="W179" i="14" s="1"/>
  <c r="Q176" i="14"/>
  <c r="W176" i="14" s="1"/>
  <c r="AF103" i="14"/>
  <c r="AM103" i="14" s="1"/>
  <c r="AS103" i="14" s="1"/>
  <c r="BC221" i="14"/>
  <c r="AD221" i="14"/>
  <c r="AK221" i="14"/>
  <c r="AQ221" i="14" s="1"/>
  <c r="AW221" i="14" s="1"/>
  <c r="BB254" i="14"/>
  <c r="AJ254" i="14"/>
  <c r="AP254" i="14" s="1"/>
  <c r="AV254" i="14" s="1"/>
  <c r="AC254" i="14"/>
  <c r="N87" i="14"/>
  <c r="T87" i="14" s="1"/>
  <c r="Z87" i="14" s="1"/>
  <c r="N90" i="14"/>
  <c r="T90" i="14" s="1"/>
  <c r="Z90" i="14" s="1"/>
  <c r="N89" i="14"/>
  <c r="T89" i="14" s="1"/>
  <c r="Z89" i="14" s="1"/>
  <c r="T86" i="14"/>
  <c r="Z86" i="14" s="1"/>
  <c r="N88" i="14"/>
  <c r="AH254" i="14"/>
  <c r="AO254" i="14" s="1"/>
  <c r="AU254" i="14" s="1"/>
  <c r="BA254" i="14" s="1"/>
  <c r="BC267" i="14"/>
  <c r="AD267" i="14"/>
  <c r="AK267" i="14"/>
  <c r="AQ267" i="14" s="1"/>
  <c r="AW267" i="14" s="1"/>
  <c r="BG60" i="14"/>
  <c r="AO60" i="14"/>
  <c r="AU60" i="14" s="1"/>
  <c r="BA60" i="14" s="1"/>
  <c r="AH60" i="14"/>
  <c r="P44" i="14"/>
  <c r="V44" i="14" s="1"/>
  <c r="AB44" i="14" s="1"/>
  <c r="V41" i="14"/>
  <c r="AB41" i="14" s="1"/>
  <c r="P43" i="14"/>
  <c r="V43" i="14" s="1"/>
  <c r="AB43" i="14" s="1"/>
  <c r="P42" i="14"/>
  <c r="V42" i="14" s="1"/>
  <c r="AB42" i="14" s="1"/>
  <c r="P45" i="14"/>
  <c r="V45" i="14" s="1"/>
  <c r="AB45" i="14" s="1"/>
  <c r="AF225" i="14"/>
  <c r="AM225" i="14" s="1"/>
  <c r="AS225" i="14" s="1"/>
  <c r="L165" i="14"/>
  <c r="R165" i="14" s="1"/>
  <c r="X165" i="14" s="1"/>
  <c r="L164" i="14"/>
  <c r="R164" i="14" s="1"/>
  <c r="X164" i="14" s="1"/>
  <c r="R161" i="14"/>
  <c r="X161" i="14" s="1"/>
  <c r="L162" i="14"/>
  <c r="R162" i="14" s="1"/>
  <c r="X162" i="14" s="1"/>
  <c r="L163" i="14"/>
  <c r="R163" i="14" s="1"/>
  <c r="X163" i="14" s="1"/>
  <c r="K330" i="14"/>
  <c r="Q330" i="14" s="1"/>
  <c r="W330" i="14" s="1"/>
  <c r="K332" i="14"/>
  <c r="Q332" i="14" s="1"/>
  <c r="W332" i="14" s="1"/>
  <c r="Q329" i="14"/>
  <c r="W329" i="14" s="1"/>
  <c r="K331" i="14"/>
  <c r="Q331" i="14" s="1"/>
  <c r="W331" i="14" s="1"/>
  <c r="K333" i="14"/>
  <c r="Q333" i="14" s="1"/>
  <c r="W333" i="14" s="1"/>
  <c r="AG251" i="14"/>
  <c r="AN251" i="14" s="1"/>
  <c r="AT251" i="14" s="1"/>
  <c r="K411" i="14"/>
  <c r="Q411" i="14" s="1"/>
  <c r="W411" i="14" s="1"/>
  <c r="K410" i="14"/>
  <c r="Q410" i="14" s="1"/>
  <c r="W410" i="14" s="1"/>
  <c r="K413" i="14"/>
  <c r="Q413" i="14" s="1"/>
  <c r="W413" i="14" s="1"/>
  <c r="Q409" i="14"/>
  <c r="W409" i="14" s="1"/>
  <c r="K412" i="14"/>
  <c r="Q412" i="14" s="1"/>
  <c r="W412" i="14" s="1"/>
  <c r="BD286" i="14"/>
  <c r="T283" i="14"/>
  <c r="Z283" i="14" s="1"/>
  <c r="AE269" i="14"/>
  <c r="AL269" i="14" s="1"/>
  <c r="AR269" i="14" s="1"/>
  <c r="AK118" i="14"/>
  <c r="AQ118" i="14" s="1"/>
  <c r="AW118" i="14" s="1"/>
  <c r="AD118" i="14"/>
  <c r="BC118" i="14"/>
  <c r="N207" i="14"/>
  <c r="T207" i="14" s="1"/>
  <c r="Z207" i="14" s="1"/>
  <c r="N210" i="14"/>
  <c r="T210" i="14" s="1"/>
  <c r="Z210" i="14" s="1"/>
  <c r="N209" i="14"/>
  <c r="T209" i="14" s="1"/>
  <c r="Z209" i="14" s="1"/>
  <c r="T206" i="14"/>
  <c r="Z206" i="14" s="1"/>
  <c r="N208" i="14"/>
  <c r="AF255" i="14"/>
  <c r="AM255" i="14" s="1"/>
  <c r="AS255" i="14" s="1"/>
  <c r="AY255" i="14" s="1"/>
  <c r="AG282" i="14"/>
  <c r="AN282" i="14" s="1"/>
  <c r="AT282" i="14" s="1"/>
  <c r="AZ282" i="14" s="1"/>
  <c r="O195" i="14"/>
  <c r="U195" i="14" s="1"/>
  <c r="AA195" i="14" s="1"/>
  <c r="O194" i="14"/>
  <c r="U194" i="14" s="1"/>
  <c r="AA194" i="14" s="1"/>
  <c r="U191" i="14"/>
  <c r="AA191" i="14" s="1"/>
  <c r="O193" i="14"/>
  <c r="U193" i="14" s="1"/>
  <c r="AA193" i="14" s="1"/>
  <c r="O192" i="14"/>
  <c r="U192" i="14" s="1"/>
  <c r="AA192" i="14" s="1"/>
  <c r="AE148" i="14"/>
  <c r="AL148" i="14"/>
  <c r="AR148" i="14" s="1"/>
  <c r="AX148" i="14" s="1"/>
  <c r="BD148" i="14"/>
  <c r="AK253" i="14"/>
  <c r="AQ253" i="14" s="1"/>
  <c r="AW253" i="14" s="1"/>
  <c r="AD253" i="14"/>
  <c r="BC253" i="14"/>
  <c r="AE284" i="14"/>
  <c r="AL284" i="14" s="1"/>
  <c r="AR284" i="14" s="1"/>
  <c r="AF58" i="14"/>
  <c r="AM58" i="14" s="1"/>
  <c r="AS58" i="14" s="1"/>
  <c r="AH119" i="14"/>
  <c r="AO119" i="14" s="1"/>
  <c r="AU119" i="14" s="1"/>
  <c r="BA119" i="14" s="1"/>
  <c r="P134" i="14"/>
  <c r="V134" i="14" s="1"/>
  <c r="AB134" i="14" s="1"/>
  <c r="V131" i="14"/>
  <c r="AB131" i="14" s="1"/>
  <c r="P133" i="14"/>
  <c r="V133" i="14" s="1"/>
  <c r="AB133" i="14" s="1"/>
  <c r="P132" i="14"/>
  <c r="V132" i="14" s="1"/>
  <c r="AB132" i="14" s="1"/>
  <c r="P135" i="14"/>
  <c r="V135" i="14" s="1"/>
  <c r="AB135" i="14" s="1"/>
  <c r="O135" i="14"/>
  <c r="U135" i="14" s="1"/>
  <c r="AA135" i="14" s="1"/>
  <c r="O134" i="14"/>
  <c r="U134" i="14" s="1"/>
  <c r="AA134" i="14" s="1"/>
  <c r="U131" i="14"/>
  <c r="AA131" i="14" s="1"/>
  <c r="O132" i="14"/>
  <c r="U132" i="14" s="1"/>
  <c r="AA132" i="14" s="1"/>
  <c r="O133" i="14"/>
  <c r="U133" i="14" s="1"/>
  <c r="AA133" i="14" s="1"/>
  <c r="BC58" i="14"/>
  <c r="AK58" i="14"/>
  <c r="AQ58" i="14" s="1"/>
  <c r="AW58" i="14" s="1"/>
  <c r="AD58" i="14"/>
  <c r="AG221" i="14"/>
  <c r="AN221" i="14" s="1"/>
  <c r="AT221" i="14" s="1"/>
  <c r="P13" i="14"/>
  <c r="V13" i="14" s="1"/>
  <c r="AB13" i="14" s="1"/>
  <c r="P12" i="14"/>
  <c r="V12" i="14" s="1"/>
  <c r="AB12" i="14" s="1"/>
  <c r="P15" i="14"/>
  <c r="V15" i="14" s="1"/>
  <c r="AB15" i="14" s="1"/>
  <c r="P14" i="14"/>
  <c r="V14" i="14" s="1"/>
  <c r="AB14" i="14" s="1"/>
  <c r="V11" i="14"/>
  <c r="AB11" i="14" s="1"/>
  <c r="AE254" i="14"/>
  <c r="AL254" i="14" s="1"/>
  <c r="AR254" i="14" s="1"/>
  <c r="AX254" i="14" s="1"/>
  <c r="AG267" i="14"/>
  <c r="AN267" i="14" s="1"/>
  <c r="AT267" i="14" s="1"/>
  <c r="BG105" i="14"/>
  <c r="AH105" i="14"/>
  <c r="AO105" i="14"/>
  <c r="AU105" i="14" s="1"/>
  <c r="BA105" i="14" s="1"/>
  <c r="L349" i="14"/>
  <c r="R349" i="14" s="1"/>
  <c r="X349" i="14" s="1"/>
  <c r="L348" i="14"/>
  <c r="R348" i="14" s="1"/>
  <c r="X348" i="14" s="1"/>
  <c r="R345" i="14"/>
  <c r="X345" i="14" s="1"/>
  <c r="L347" i="14"/>
  <c r="R347" i="14" s="1"/>
  <c r="X347" i="14" s="1"/>
  <c r="L346" i="14"/>
  <c r="R346" i="14" s="1"/>
  <c r="X346" i="14" s="1"/>
  <c r="BC282" i="14"/>
  <c r="AD282" i="14"/>
  <c r="AK282" i="14"/>
  <c r="AQ282" i="14" s="1"/>
  <c r="AW282" i="14" s="1"/>
  <c r="P378" i="14"/>
  <c r="V378" i="14" s="1"/>
  <c r="AB378" i="14" s="1"/>
  <c r="P381" i="14"/>
  <c r="V381" i="14" s="1"/>
  <c r="AB381" i="14" s="1"/>
  <c r="P380" i="14"/>
  <c r="V380" i="14" s="1"/>
  <c r="AB380" i="14" s="1"/>
  <c r="V377" i="14"/>
  <c r="AB377" i="14" s="1"/>
  <c r="P379" i="14"/>
  <c r="V379" i="14" s="1"/>
  <c r="AB379" i="14" s="1"/>
  <c r="BF105" i="14"/>
  <c r="AN105" i="14"/>
  <c r="AT105" i="14" s="1"/>
  <c r="AZ105" i="14" s="1"/>
  <c r="AG105" i="14"/>
  <c r="AH224" i="14"/>
  <c r="AO224" i="14" s="1"/>
  <c r="AU224" i="14" s="1"/>
  <c r="BA224" i="14" s="1"/>
  <c r="P314" i="14"/>
  <c r="V314" i="14" s="1"/>
  <c r="AB314" i="14" s="1"/>
  <c r="P316" i="14"/>
  <c r="V316" i="14" s="1"/>
  <c r="AB316" i="14" s="1"/>
  <c r="V313" i="14"/>
  <c r="AB313" i="14" s="1"/>
  <c r="P315" i="14"/>
  <c r="V315" i="14" s="1"/>
  <c r="AB315" i="14" s="1"/>
  <c r="P317" i="14"/>
  <c r="V317" i="14" s="1"/>
  <c r="AB317" i="14" s="1"/>
  <c r="BC148" i="14"/>
  <c r="AD148" i="14"/>
  <c r="AK148" i="14"/>
  <c r="AQ148" i="14" s="1"/>
  <c r="AW148" i="14" s="1"/>
  <c r="O74" i="14"/>
  <c r="U74" i="14" s="1"/>
  <c r="AA74" i="14" s="1"/>
  <c r="U71" i="14"/>
  <c r="AA71" i="14" s="1"/>
  <c r="O73" i="14"/>
  <c r="U73" i="14" s="1"/>
  <c r="AA73" i="14" s="1"/>
  <c r="O72" i="14"/>
  <c r="U72" i="14" s="1"/>
  <c r="AA72" i="14" s="1"/>
  <c r="O75" i="14"/>
  <c r="U75" i="14" s="1"/>
  <c r="AA75" i="14" s="1"/>
  <c r="N75" i="14"/>
  <c r="T75" i="14" s="1"/>
  <c r="Z75" i="14" s="1"/>
  <c r="N74" i="14"/>
  <c r="T74" i="14" s="1"/>
  <c r="Z74" i="14" s="1"/>
  <c r="T71" i="14"/>
  <c r="Z71" i="14" s="1"/>
  <c r="N73" i="14"/>
  <c r="N72" i="14"/>
  <c r="T72" i="14" s="1"/>
  <c r="Z72" i="14" s="1"/>
  <c r="P362" i="14"/>
  <c r="V362" i="14" s="1"/>
  <c r="AB362" i="14" s="1"/>
  <c r="P365" i="14"/>
  <c r="V365" i="14" s="1"/>
  <c r="AB365" i="14" s="1"/>
  <c r="P364" i="14"/>
  <c r="V364" i="14" s="1"/>
  <c r="AB364" i="14" s="1"/>
  <c r="V361" i="14"/>
  <c r="AB361" i="14" s="1"/>
  <c r="P363" i="14"/>
  <c r="V363" i="14" s="1"/>
  <c r="AB363" i="14" s="1"/>
  <c r="AE119" i="14"/>
  <c r="AL119" i="14" s="1"/>
  <c r="AR119" i="14" s="1"/>
  <c r="L177" i="14"/>
  <c r="R177" i="14" s="1"/>
  <c r="X177" i="14" s="1"/>
  <c r="L180" i="14"/>
  <c r="R180" i="14" s="1"/>
  <c r="X180" i="14" s="1"/>
  <c r="L179" i="14"/>
  <c r="R179" i="14" s="1"/>
  <c r="X179" i="14" s="1"/>
  <c r="R176" i="14"/>
  <c r="X176" i="14" s="1"/>
  <c r="L178" i="14"/>
  <c r="R178" i="14" s="1"/>
  <c r="X178" i="14" s="1"/>
  <c r="AF101" i="14"/>
  <c r="AM101" i="14" s="1"/>
  <c r="AS101" i="14" s="1"/>
  <c r="AY101" i="14" s="1"/>
  <c r="BC224" i="14"/>
  <c r="AD224" i="14"/>
  <c r="AK224" i="14"/>
  <c r="AQ224" i="14" s="1"/>
  <c r="AW224" i="14" s="1"/>
  <c r="BB283" i="14"/>
  <c r="AJ283" i="14"/>
  <c r="AP283" i="14" s="1"/>
  <c r="AV283" i="14" s="1"/>
  <c r="AC283" i="14"/>
  <c r="AH255" i="14"/>
  <c r="AO255" i="14" s="1"/>
  <c r="AU255" i="14" s="1"/>
  <c r="BC268" i="14"/>
  <c r="AD268" i="14"/>
  <c r="AK268" i="14"/>
  <c r="AQ268" i="14" s="1"/>
  <c r="AW268" i="14" s="1"/>
  <c r="K42" i="14"/>
  <c r="Q42" i="14" s="1"/>
  <c r="W42" i="14" s="1"/>
  <c r="K45" i="14"/>
  <c r="Q45" i="14" s="1"/>
  <c r="W45" i="14" s="1"/>
  <c r="K44" i="14"/>
  <c r="Q44" i="14" s="1"/>
  <c r="W44" i="14" s="1"/>
  <c r="Q41" i="14"/>
  <c r="W41" i="14" s="1"/>
  <c r="K43" i="14"/>
  <c r="Q43" i="14" s="1"/>
  <c r="W43" i="14" s="1"/>
  <c r="P163" i="14"/>
  <c r="V163" i="14" s="1"/>
  <c r="AB163" i="14" s="1"/>
  <c r="P162" i="14"/>
  <c r="V162" i="14" s="1"/>
  <c r="AB162" i="14" s="1"/>
  <c r="P164" i="14"/>
  <c r="V164" i="14" s="1"/>
  <c r="AB164" i="14" s="1"/>
  <c r="V161" i="14"/>
  <c r="AB161" i="14" s="1"/>
  <c r="P165" i="14"/>
  <c r="V165" i="14" s="1"/>
  <c r="AB165" i="14" s="1"/>
  <c r="L333" i="14"/>
  <c r="R333" i="14" s="1"/>
  <c r="X333" i="14" s="1"/>
  <c r="L332" i="14"/>
  <c r="R332" i="14" s="1"/>
  <c r="X332" i="14" s="1"/>
  <c r="R329" i="14"/>
  <c r="X329" i="14" s="1"/>
  <c r="L331" i="14"/>
  <c r="R331" i="14" s="1"/>
  <c r="X331" i="14" s="1"/>
  <c r="L330" i="14"/>
  <c r="R330" i="14" s="1"/>
  <c r="X330" i="14" s="1"/>
  <c r="AG252" i="14"/>
  <c r="AN252" i="14" s="1"/>
  <c r="AT252" i="14" s="1"/>
  <c r="L410" i="14"/>
  <c r="R410" i="14" s="1"/>
  <c r="X410" i="14" s="1"/>
  <c r="L413" i="14"/>
  <c r="R413" i="14" s="1"/>
  <c r="X413" i="14" s="1"/>
  <c r="L412" i="14"/>
  <c r="R412" i="14" s="1"/>
  <c r="X412" i="14" s="1"/>
  <c r="R409" i="14"/>
  <c r="X409" i="14" s="1"/>
  <c r="L411" i="14"/>
  <c r="R411" i="14" s="1"/>
  <c r="X411" i="14" s="1"/>
  <c r="AF284" i="14"/>
  <c r="AM284" i="14" s="1"/>
  <c r="AS284" i="14" s="1"/>
  <c r="AG57" i="14"/>
  <c r="AN57" i="14" s="1"/>
  <c r="AT57" i="14" s="1"/>
  <c r="BC103" i="14"/>
  <c r="AD103" i="14"/>
  <c r="AK103" i="14"/>
  <c r="AQ103" i="14" s="1"/>
  <c r="AW103" i="14" s="1"/>
  <c r="BD223" i="14"/>
  <c r="AE223" i="14"/>
  <c r="AL223" i="14"/>
  <c r="AR223" i="14" s="1"/>
  <c r="AX223" i="14" s="1"/>
  <c r="AF252" i="14"/>
  <c r="AM252" i="14" s="1"/>
  <c r="AS252" i="14" s="1"/>
  <c r="AG283" i="14"/>
  <c r="AN283" i="14" s="1"/>
  <c r="AT283" i="14" s="1"/>
  <c r="BB101" i="14"/>
  <c r="AJ101" i="14"/>
  <c r="AP101" i="14" s="1"/>
  <c r="AV101" i="14" s="1"/>
  <c r="AC101" i="14"/>
  <c r="BB224" i="14"/>
  <c r="AC224" i="14"/>
  <c r="AJ224" i="14"/>
  <c r="AP224" i="14" s="1"/>
  <c r="AV224" i="14" s="1"/>
  <c r="BD146" i="14"/>
  <c r="AE146" i="14"/>
  <c r="AL146" i="14"/>
  <c r="AR146" i="14" s="1"/>
  <c r="AX146" i="14" s="1"/>
  <c r="AG146" i="14"/>
  <c r="AN146" i="14" s="1"/>
  <c r="AT146" i="14" s="1"/>
  <c r="BD281" i="14"/>
  <c r="AL281" i="14"/>
  <c r="AR281" i="14" s="1"/>
  <c r="AX281" i="14" s="1"/>
  <c r="AE281" i="14"/>
  <c r="AF56" i="14"/>
  <c r="AM56" i="14" s="1"/>
  <c r="AS56" i="14" s="1"/>
  <c r="AO120" i="14"/>
  <c r="AU120" i="14" s="1"/>
  <c r="BA120" i="14" s="1"/>
  <c r="AH120" i="14"/>
  <c r="BG120" i="14"/>
  <c r="T118" i="14"/>
  <c r="Z118" i="14" s="1"/>
  <c r="BD121" i="14"/>
  <c r="AG224" i="14"/>
  <c r="AN224" i="14" s="1"/>
  <c r="AT224" i="14" s="1"/>
  <c r="BD251" i="14"/>
  <c r="AL251" i="14"/>
  <c r="AR251" i="14" s="1"/>
  <c r="AX251" i="14" s="1"/>
  <c r="AE251" i="14"/>
  <c r="AG268" i="14"/>
  <c r="AN268" i="14" s="1"/>
  <c r="AT268" i="14" s="1"/>
  <c r="L238" i="14"/>
  <c r="R238" i="14" s="1"/>
  <c r="X238" i="14" s="1"/>
  <c r="L237" i="14"/>
  <c r="R237" i="14" s="1"/>
  <c r="X237" i="14" s="1"/>
  <c r="L240" i="14"/>
  <c r="R240" i="14" s="1"/>
  <c r="X240" i="14" s="1"/>
  <c r="L239" i="14"/>
  <c r="R239" i="14" s="1"/>
  <c r="X239" i="14" s="1"/>
  <c r="R236" i="14"/>
  <c r="X236" i="14" s="1"/>
  <c r="AG118" i="14"/>
  <c r="AN118" i="14" s="1"/>
  <c r="AT118" i="14" s="1"/>
  <c r="M301" i="14"/>
  <c r="S301" i="14" s="1"/>
  <c r="Y301" i="14" s="1"/>
  <c r="M299" i="14"/>
  <c r="S299" i="14" s="1"/>
  <c r="Y299" i="14" s="1"/>
  <c r="M298" i="14"/>
  <c r="S298" i="14" s="1"/>
  <c r="Y298" i="14" s="1"/>
  <c r="S297" i="14"/>
  <c r="Y297" i="14" s="1"/>
  <c r="M300" i="14"/>
  <c r="S300" i="14" s="1"/>
  <c r="Y300" i="14" s="1"/>
  <c r="AH102" i="14"/>
  <c r="AO102" i="14" s="1"/>
  <c r="AU102" i="14" s="1"/>
  <c r="O348" i="14"/>
  <c r="U348" i="14" s="1"/>
  <c r="AA348" i="14" s="1"/>
  <c r="U345" i="14"/>
  <c r="AA345" i="14" s="1"/>
  <c r="O347" i="14"/>
  <c r="U347" i="14" s="1"/>
  <c r="AA347" i="14" s="1"/>
  <c r="O346" i="14"/>
  <c r="U346" i="14" s="1"/>
  <c r="AA346" i="14" s="1"/>
  <c r="O349" i="14"/>
  <c r="U349" i="14" s="1"/>
  <c r="AA349" i="14" s="1"/>
  <c r="AD283" i="14"/>
  <c r="BC283" i="14"/>
  <c r="AK283" i="14"/>
  <c r="AQ283" i="14" s="1"/>
  <c r="AW283" i="14" s="1"/>
  <c r="K397" i="14"/>
  <c r="Q397" i="14" s="1"/>
  <c r="W397" i="14" s="1"/>
  <c r="K396" i="14"/>
  <c r="Q396" i="14" s="1"/>
  <c r="W396" i="14" s="1"/>
  <c r="Q393" i="14"/>
  <c r="W393" i="14" s="1"/>
  <c r="K395" i="14"/>
  <c r="Q395" i="14" s="1"/>
  <c r="W395" i="14" s="1"/>
  <c r="K394" i="14"/>
  <c r="Q394" i="14" s="1"/>
  <c r="W394" i="14" s="1"/>
  <c r="S103" i="14"/>
  <c r="Y103" i="14" s="1"/>
  <c r="BD106" i="14"/>
  <c r="K317" i="14"/>
  <c r="Q317" i="14" s="1"/>
  <c r="W317" i="14" s="1"/>
  <c r="K316" i="14"/>
  <c r="Q316" i="14" s="1"/>
  <c r="W316" i="14" s="1"/>
  <c r="Q313" i="14"/>
  <c r="W313" i="14" s="1"/>
  <c r="K315" i="14"/>
  <c r="Q315" i="14" s="1"/>
  <c r="W315" i="14" s="1"/>
  <c r="K314" i="14"/>
  <c r="Q314" i="14" s="1"/>
  <c r="W314" i="14" s="1"/>
  <c r="BB147" i="14"/>
  <c r="AC147" i="14"/>
  <c r="AJ147" i="14"/>
  <c r="AP147" i="14" s="1"/>
  <c r="AV147" i="14" s="1"/>
  <c r="BC146" i="14"/>
  <c r="AD146" i="14"/>
  <c r="AK146" i="14"/>
  <c r="AQ146" i="14" s="1"/>
  <c r="AW146" i="14" s="1"/>
  <c r="P74" i="14"/>
  <c r="V74" i="14" s="1"/>
  <c r="AB74" i="14" s="1"/>
  <c r="V71" i="14"/>
  <c r="AB71" i="14" s="1"/>
  <c r="P73" i="14"/>
  <c r="V73" i="14" s="1"/>
  <c r="AB73" i="14" s="1"/>
  <c r="P72" i="14"/>
  <c r="V72" i="14" s="1"/>
  <c r="AB72" i="14" s="1"/>
  <c r="P75" i="14"/>
  <c r="V75" i="14" s="1"/>
  <c r="AB75" i="14" s="1"/>
  <c r="AE120" i="14"/>
  <c r="AL120" i="14" s="1"/>
  <c r="AR120" i="14" s="1"/>
  <c r="AF104" i="14"/>
  <c r="AM104" i="14" s="1"/>
  <c r="AS104" i="14" s="1"/>
  <c r="BC225" i="14"/>
  <c r="AD225" i="14"/>
  <c r="AK225" i="14"/>
  <c r="AQ225" i="14" s="1"/>
  <c r="AW225" i="14" s="1"/>
  <c r="BB284" i="14"/>
  <c r="AJ284" i="14"/>
  <c r="AP284" i="14" s="1"/>
  <c r="AV284" i="14" s="1"/>
  <c r="AC284" i="14"/>
  <c r="O90" i="14"/>
  <c r="U90" i="14" s="1"/>
  <c r="AA90" i="14" s="1"/>
  <c r="O89" i="14"/>
  <c r="U89" i="14" s="1"/>
  <c r="AA89" i="14" s="1"/>
  <c r="U86" i="14"/>
  <c r="AA86" i="14" s="1"/>
  <c r="O88" i="14"/>
  <c r="U88" i="14" s="1"/>
  <c r="AA88" i="14" s="1"/>
  <c r="O87" i="14"/>
  <c r="U87" i="14" s="1"/>
  <c r="AA87" i="14" s="1"/>
  <c r="BB267" i="14"/>
  <c r="AC267" i="14"/>
  <c r="AJ267" i="14"/>
  <c r="AP267" i="14" s="1"/>
  <c r="AV267" i="14" s="1"/>
  <c r="BC266" i="14"/>
  <c r="AD266" i="14"/>
  <c r="AK266" i="14"/>
  <c r="AQ266" i="14" s="1"/>
  <c r="AW266" i="14" s="1"/>
  <c r="O44" i="14"/>
  <c r="U44" i="14" s="1"/>
  <c r="AA44" i="14" s="1"/>
  <c r="U41" i="14"/>
  <c r="AA41" i="14" s="1"/>
  <c r="O43" i="14"/>
  <c r="U43" i="14" s="1"/>
  <c r="AA43" i="14" s="1"/>
  <c r="O42" i="14"/>
  <c r="U42" i="14" s="1"/>
  <c r="AA42" i="14" s="1"/>
  <c r="O45" i="14"/>
  <c r="U45" i="14" s="1"/>
  <c r="AA45" i="14" s="1"/>
  <c r="M165" i="14"/>
  <c r="S165" i="14" s="1"/>
  <c r="Y165" i="14" s="1"/>
  <c r="M164" i="14"/>
  <c r="S164" i="14" s="1"/>
  <c r="Y164" i="14" s="1"/>
  <c r="S161" i="14"/>
  <c r="Y161" i="14" s="1"/>
  <c r="M163" i="14"/>
  <c r="S163" i="14" s="1"/>
  <c r="Y163" i="14" s="1"/>
  <c r="M162" i="14"/>
  <c r="S162" i="14" s="1"/>
  <c r="Y162" i="14" s="1"/>
  <c r="AG253" i="14"/>
  <c r="AN253" i="14" s="1"/>
  <c r="AT253" i="14" s="1"/>
  <c r="AZ253" i="14" s="1"/>
  <c r="BE281" i="14"/>
  <c r="AF281" i="14"/>
  <c r="AM281" i="14"/>
  <c r="AS281" i="14" s="1"/>
  <c r="AY281" i="14" s="1"/>
  <c r="AG58" i="14"/>
  <c r="AN58" i="14" s="1"/>
  <c r="AT58" i="14" s="1"/>
  <c r="BC101" i="14"/>
  <c r="AD101" i="14"/>
  <c r="AK101" i="14"/>
  <c r="AQ101" i="14" s="1"/>
  <c r="AW101" i="14" s="1"/>
  <c r="AE221" i="14"/>
  <c r="AL221" i="14"/>
  <c r="AR221" i="14" s="1"/>
  <c r="AX221" i="14" s="1"/>
  <c r="BD221" i="14"/>
  <c r="O207" i="14"/>
  <c r="U207" i="14" s="1"/>
  <c r="AA207" i="14" s="1"/>
  <c r="O210" i="14"/>
  <c r="U210" i="14" s="1"/>
  <c r="AA210" i="14" s="1"/>
  <c r="O209" i="14"/>
  <c r="U209" i="14" s="1"/>
  <c r="AA209" i="14" s="1"/>
  <c r="U206" i="14"/>
  <c r="AA206" i="14" s="1"/>
  <c r="O208" i="14"/>
  <c r="U208" i="14" s="1"/>
  <c r="AA208" i="14" s="1"/>
  <c r="AH148" i="14"/>
  <c r="AO148" i="14" s="1"/>
  <c r="AU148" i="14" s="1"/>
  <c r="AG281" i="14"/>
  <c r="AN281" i="14" s="1"/>
  <c r="AT281" i="14" s="1"/>
  <c r="AZ281" i="14" s="1"/>
  <c r="K193" i="14"/>
  <c r="Q193" i="14" s="1"/>
  <c r="W193" i="14" s="1"/>
  <c r="K192" i="14"/>
  <c r="Q192" i="14" s="1"/>
  <c r="W192" i="14" s="1"/>
  <c r="K195" i="14"/>
  <c r="Q195" i="14" s="1"/>
  <c r="W195" i="14" s="1"/>
  <c r="Q191" i="14"/>
  <c r="W191" i="14" s="1"/>
  <c r="K194" i="14"/>
  <c r="Q194" i="14" s="1"/>
  <c r="W194" i="14" s="1"/>
  <c r="BB104" i="14"/>
  <c r="AC104" i="14"/>
  <c r="AJ104" i="14"/>
  <c r="AP104" i="14" s="1"/>
  <c r="AV104" i="14" s="1"/>
  <c r="BB221" i="14"/>
  <c r="AC221" i="14"/>
  <c r="AJ221" i="14"/>
  <c r="AP221" i="14" s="1"/>
  <c r="AV221" i="14" s="1"/>
  <c r="BD149" i="14"/>
  <c r="AL149" i="14"/>
  <c r="AR149" i="14" s="1"/>
  <c r="AX149" i="14" s="1"/>
  <c r="AE149" i="14"/>
  <c r="AG149" i="14"/>
  <c r="AN149" i="14" s="1"/>
  <c r="AT149" i="14" s="1"/>
  <c r="AZ149" i="14" s="1"/>
  <c r="AE285" i="14"/>
  <c r="AL285" i="14" s="1"/>
  <c r="AR285" i="14" s="1"/>
  <c r="AF59" i="14"/>
  <c r="AM59" i="14" s="1"/>
  <c r="AS59" i="14" s="1"/>
  <c r="BB120" i="14"/>
  <c r="AC120" i="14"/>
  <c r="AJ120" i="14"/>
  <c r="AP120" i="14" s="1"/>
  <c r="AV120" i="14" s="1"/>
  <c r="BE116" i="14"/>
  <c r="AF116" i="14"/>
  <c r="AM116" i="14"/>
  <c r="AS116" i="14" s="1"/>
  <c r="AY116" i="14" s="1"/>
  <c r="AG225" i="14"/>
  <c r="AN225" i="14" s="1"/>
  <c r="AT225" i="14" s="1"/>
  <c r="AE255" i="14"/>
  <c r="AL255" i="14" s="1"/>
  <c r="AR255" i="14" s="1"/>
  <c r="S58" i="14"/>
  <c r="Y58" i="14" s="1"/>
  <c r="BD61" i="14"/>
  <c r="AG116" i="14"/>
  <c r="AN116" i="14" s="1"/>
  <c r="AT116" i="14" s="1"/>
  <c r="N298" i="14"/>
  <c r="T298" i="14" s="1"/>
  <c r="Z298" i="14" s="1"/>
  <c r="N301" i="14"/>
  <c r="T301" i="14" s="1"/>
  <c r="Z301" i="14" s="1"/>
  <c r="N300" i="14"/>
  <c r="T300" i="14" s="1"/>
  <c r="Z300" i="14" s="1"/>
  <c r="T297" i="14"/>
  <c r="Z297" i="14" s="1"/>
  <c r="N299" i="14"/>
  <c r="AH103" i="14"/>
  <c r="AO103" i="14" s="1"/>
  <c r="AU103" i="14" s="1"/>
  <c r="BA103" i="14" s="1"/>
  <c r="N348" i="14"/>
  <c r="T348" i="14" s="1"/>
  <c r="Z348" i="14" s="1"/>
  <c r="T345" i="14"/>
  <c r="Z345" i="14" s="1"/>
  <c r="N347" i="14"/>
  <c r="N346" i="14"/>
  <c r="T346" i="14" s="1"/>
  <c r="Z346" i="14" s="1"/>
  <c r="N349" i="14"/>
  <c r="T349" i="14" s="1"/>
  <c r="Z349" i="14" s="1"/>
  <c r="M349" i="14"/>
  <c r="S349" i="14" s="1"/>
  <c r="Y349" i="14" s="1"/>
  <c r="M348" i="14"/>
  <c r="S348" i="14" s="1"/>
  <c r="Y348" i="14" s="1"/>
  <c r="S345" i="14"/>
  <c r="Y345" i="14" s="1"/>
  <c r="M347" i="14"/>
  <c r="S347" i="14" s="1"/>
  <c r="Y347" i="14" s="1"/>
  <c r="M346" i="14"/>
  <c r="S346" i="14" s="1"/>
  <c r="Y346" i="14" s="1"/>
  <c r="AK281" i="14"/>
  <c r="AQ281" i="14" s="1"/>
  <c r="AW281" i="14" s="1"/>
  <c r="AD281" i="14"/>
  <c r="BC281" i="14"/>
  <c r="M397" i="14"/>
  <c r="S397" i="14" s="1"/>
  <c r="Y397" i="14" s="1"/>
  <c r="M396" i="14"/>
  <c r="S396" i="14" s="1"/>
  <c r="Y396" i="14" s="1"/>
  <c r="M395" i="14"/>
  <c r="S395" i="14" s="1"/>
  <c r="Y395" i="14" s="1"/>
  <c r="M394" i="14"/>
  <c r="S394" i="14" s="1"/>
  <c r="Y394" i="14" s="1"/>
  <c r="S393" i="14"/>
  <c r="Y393" i="14" s="1"/>
  <c r="L381" i="14"/>
  <c r="R381" i="14" s="1"/>
  <c r="X381" i="14" s="1"/>
  <c r="L380" i="14"/>
  <c r="R380" i="14" s="1"/>
  <c r="X380" i="14" s="1"/>
  <c r="R377" i="14"/>
  <c r="X377" i="14" s="1"/>
  <c r="L379" i="14"/>
  <c r="R379" i="14" s="1"/>
  <c r="X379" i="14" s="1"/>
  <c r="L378" i="14"/>
  <c r="R378" i="14" s="1"/>
  <c r="X378" i="14" s="1"/>
  <c r="AE101" i="14"/>
  <c r="AL101" i="14"/>
  <c r="AR101" i="14" s="1"/>
  <c r="AX101" i="14" s="1"/>
  <c r="BD101" i="14"/>
  <c r="L317" i="14"/>
  <c r="R317" i="14" s="1"/>
  <c r="X317" i="14" s="1"/>
  <c r="L316" i="14"/>
  <c r="R316" i="14" s="1"/>
  <c r="X316" i="14" s="1"/>
  <c r="R313" i="14"/>
  <c r="X313" i="14" s="1"/>
  <c r="L315" i="14"/>
  <c r="R315" i="14" s="1"/>
  <c r="X315" i="14" s="1"/>
  <c r="L314" i="14"/>
  <c r="R314" i="14" s="1"/>
  <c r="X314" i="14" s="1"/>
  <c r="BB148" i="14"/>
  <c r="AC148" i="14"/>
  <c r="AJ148" i="14"/>
  <c r="AP148" i="14" s="1"/>
  <c r="AV148" i="14" s="1"/>
  <c r="AK149" i="14"/>
  <c r="AQ149" i="14" s="1"/>
  <c r="AW149" i="14" s="1"/>
  <c r="AD149" i="14"/>
  <c r="BC149" i="14"/>
  <c r="BB56" i="14"/>
  <c r="AC56" i="14"/>
  <c r="AJ56" i="14"/>
  <c r="AP56" i="14" s="1"/>
  <c r="AV56" i="14" s="1"/>
  <c r="L364" i="14"/>
  <c r="R364" i="14" s="1"/>
  <c r="X364" i="14" s="1"/>
  <c r="R361" i="14"/>
  <c r="X361" i="14" s="1"/>
  <c r="L363" i="14"/>
  <c r="R363" i="14" s="1"/>
  <c r="X363" i="14" s="1"/>
  <c r="L362" i="14"/>
  <c r="R362" i="14" s="1"/>
  <c r="X362" i="14" s="1"/>
  <c r="L365" i="14"/>
  <c r="R365" i="14" s="1"/>
  <c r="X365" i="14" s="1"/>
  <c r="AE117" i="14"/>
  <c r="AL117" i="14"/>
  <c r="AR117" i="14" s="1"/>
  <c r="AX117" i="14" s="1"/>
  <c r="BD117" i="14"/>
  <c r="M177" i="14"/>
  <c r="S177" i="14" s="1"/>
  <c r="Y177" i="14" s="1"/>
  <c r="M180" i="14"/>
  <c r="S180" i="14" s="1"/>
  <c r="Y180" i="14" s="1"/>
  <c r="M179" i="14"/>
  <c r="S179" i="14" s="1"/>
  <c r="Y179" i="14" s="1"/>
  <c r="S176" i="14"/>
  <c r="Y176" i="14" s="1"/>
  <c r="M178" i="14"/>
  <c r="S178" i="14" s="1"/>
  <c r="Y178" i="14" s="1"/>
  <c r="AF105" i="14"/>
  <c r="AM105" i="14" s="1"/>
  <c r="AS105" i="14" s="1"/>
  <c r="AY105" i="14" s="1"/>
  <c r="AK222" i="14"/>
  <c r="AQ222" i="14" s="1"/>
  <c r="AW222" i="14" s="1"/>
  <c r="AD222" i="14"/>
  <c r="BC222" i="14"/>
  <c r="AC281" i="14"/>
  <c r="AJ281" i="14"/>
  <c r="AP281" i="14" s="1"/>
  <c r="AV281" i="14" s="1"/>
  <c r="BB281" i="14"/>
  <c r="K88" i="14"/>
  <c r="Q88" i="14" s="1"/>
  <c r="W88" i="14" s="1"/>
  <c r="K90" i="14"/>
  <c r="Q90" i="14" s="1"/>
  <c r="W90" i="14" s="1"/>
  <c r="K87" i="14"/>
  <c r="Q87" i="14" s="1"/>
  <c r="W87" i="14" s="1"/>
  <c r="K89" i="14"/>
  <c r="Q89" i="14" s="1"/>
  <c r="W89" i="14" s="1"/>
  <c r="Q86" i="14"/>
  <c r="W86" i="14" s="1"/>
  <c r="P90" i="14"/>
  <c r="V90" i="14" s="1"/>
  <c r="AB90" i="14" s="1"/>
  <c r="P89" i="14"/>
  <c r="V89" i="14" s="1"/>
  <c r="AB89" i="14" s="1"/>
  <c r="V86" i="14"/>
  <c r="AB86" i="14" s="1"/>
  <c r="P88" i="14"/>
  <c r="V88" i="14" s="1"/>
  <c r="AB88" i="14" s="1"/>
  <c r="P87" i="14"/>
  <c r="V87" i="14" s="1"/>
  <c r="AB87" i="14" s="1"/>
  <c r="BB268" i="14"/>
  <c r="AC268" i="14"/>
  <c r="AJ268" i="14"/>
  <c r="AP268" i="14" s="1"/>
  <c r="AV268" i="14" s="1"/>
  <c r="AK269" i="14"/>
  <c r="AQ269" i="14" s="1"/>
  <c r="AW269" i="14" s="1"/>
  <c r="AD269" i="14"/>
  <c r="BC269" i="14"/>
  <c r="O164" i="14"/>
  <c r="U164" i="14" s="1"/>
  <c r="AA164" i="14" s="1"/>
  <c r="U161" i="14"/>
  <c r="AA161" i="14" s="1"/>
  <c r="O163" i="14"/>
  <c r="U163" i="14" s="1"/>
  <c r="AA163" i="14" s="1"/>
  <c r="O162" i="14"/>
  <c r="U162" i="14" s="1"/>
  <c r="AA162" i="14" s="1"/>
  <c r="O165" i="14"/>
  <c r="U165" i="14" s="1"/>
  <c r="AA165" i="14" s="1"/>
  <c r="BE266" i="14"/>
  <c r="AF266" i="14"/>
  <c r="AM266" i="14"/>
  <c r="AS266" i="14" s="1"/>
  <c r="AY266" i="14" s="1"/>
  <c r="O333" i="14"/>
  <c r="U333" i="14" s="1"/>
  <c r="AA333" i="14" s="1"/>
  <c r="O332" i="14"/>
  <c r="U332" i="14" s="1"/>
  <c r="AA332" i="14" s="1"/>
  <c r="U329" i="14"/>
  <c r="AA329" i="14" s="1"/>
  <c r="O331" i="14"/>
  <c r="U331" i="14" s="1"/>
  <c r="AA331" i="14" s="1"/>
  <c r="O330" i="14"/>
  <c r="U330" i="14" s="1"/>
  <c r="AA330" i="14" s="1"/>
  <c r="M332" i="14"/>
  <c r="S332" i="14" s="1"/>
  <c r="Y332" i="14" s="1"/>
  <c r="S329" i="14"/>
  <c r="Y329" i="14" s="1"/>
  <c r="M331" i="14"/>
  <c r="S331" i="14" s="1"/>
  <c r="Y331" i="14" s="1"/>
  <c r="M333" i="14"/>
  <c r="S333" i="14" s="1"/>
  <c r="Y333" i="14" s="1"/>
  <c r="M330" i="14"/>
  <c r="S330" i="14" s="1"/>
  <c r="Y330" i="14" s="1"/>
  <c r="AG254" i="14"/>
  <c r="AN254" i="14" s="1"/>
  <c r="AT254" i="14" s="1"/>
  <c r="M410" i="14"/>
  <c r="S410" i="14" s="1"/>
  <c r="Y410" i="14" s="1"/>
  <c r="M413" i="14"/>
  <c r="S413" i="14" s="1"/>
  <c r="Y413" i="14" s="1"/>
  <c r="M412" i="14"/>
  <c r="S412" i="14" s="1"/>
  <c r="Y412" i="14" s="1"/>
  <c r="S409" i="14"/>
  <c r="Y409" i="14" s="1"/>
  <c r="M411" i="14"/>
  <c r="S411" i="14" s="1"/>
  <c r="Y411" i="14" s="1"/>
  <c r="AF285" i="14"/>
  <c r="AM285" i="14" s="1"/>
  <c r="AS285" i="14" s="1"/>
  <c r="AG56" i="14"/>
  <c r="AN56" i="14" s="1"/>
  <c r="AT56" i="14" s="1"/>
  <c r="AZ56" i="14" s="1"/>
  <c r="BC104" i="14"/>
  <c r="AD104" i="14"/>
  <c r="AK104" i="14"/>
  <c r="AQ104" i="14" s="1"/>
  <c r="AW104" i="14" s="1"/>
  <c r="BD224" i="14"/>
  <c r="AE224" i="14"/>
  <c r="AL224" i="14"/>
  <c r="AR224" i="14" s="1"/>
  <c r="AX224" i="14" s="1"/>
  <c r="K209" i="14"/>
  <c r="Q209" i="14" s="1"/>
  <c r="W209" i="14" s="1"/>
  <c r="Q206" i="14"/>
  <c r="W206" i="14" s="1"/>
  <c r="K208" i="14"/>
  <c r="Q208" i="14" s="1"/>
  <c r="W208" i="14" s="1"/>
  <c r="K207" i="14"/>
  <c r="Q207" i="14" s="1"/>
  <c r="W207" i="14" s="1"/>
  <c r="K210" i="14"/>
  <c r="Q210" i="14" s="1"/>
  <c r="W210" i="14" s="1"/>
  <c r="P210" i="14"/>
  <c r="V210" i="14" s="1"/>
  <c r="AB210" i="14" s="1"/>
  <c r="P209" i="14"/>
  <c r="V209" i="14" s="1"/>
  <c r="AB209" i="14" s="1"/>
  <c r="V206" i="14"/>
  <c r="AB206" i="14" s="1"/>
  <c r="P208" i="14"/>
  <c r="V208" i="14" s="1"/>
  <c r="AB208" i="14" s="1"/>
  <c r="P207" i="14"/>
  <c r="V207" i="14" s="1"/>
  <c r="AB207" i="14" s="1"/>
  <c r="AH146" i="14"/>
  <c r="AO146" i="14" s="1"/>
  <c r="AU146" i="14" s="1"/>
  <c r="BA146" i="14" s="1"/>
  <c r="AG284" i="14"/>
  <c r="AN284" i="14" s="1"/>
  <c r="AT284" i="14" s="1"/>
  <c r="L192" i="14"/>
  <c r="R192" i="14" s="1"/>
  <c r="X192" i="14" s="1"/>
  <c r="L195" i="14"/>
  <c r="R195" i="14" s="1"/>
  <c r="X195" i="14" s="1"/>
  <c r="L194" i="14"/>
  <c r="R194" i="14" s="1"/>
  <c r="X194" i="14" s="1"/>
  <c r="R191" i="14"/>
  <c r="X191" i="14" s="1"/>
  <c r="L193" i="14"/>
  <c r="R193" i="14" s="1"/>
  <c r="X193" i="14" s="1"/>
  <c r="BB105" i="14"/>
  <c r="AC105" i="14"/>
  <c r="AJ105" i="14"/>
  <c r="AP105" i="14" s="1"/>
  <c r="AV105" i="14" s="1"/>
  <c r="BB225" i="14"/>
  <c r="AC225" i="14"/>
  <c r="AJ225" i="14"/>
  <c r="AP225" i="14" s="1"/>
  <c r="AV225" i="14" s="1"/>
  <c r="AG150" i="14"/>
  <c r="AN150" i="14" s="1"/>
  <c r="AT150" i="14" s="1"/>
  <c r="AH268" i="14"/>
  <c r="AO268" i="14" s="1"/>
  <c r="AU268" i="14" s="1"/>
  <c r="BA268" i="14" s="1"/>
  <c r="AF60" i="14"/>
  <c r="AM60" i="14" s="1"/>
  <c r="AS60" i="14" s="1"/>
  <c r="BB117" i="14"/>
  <c r="AC117" i="14"/>
  <c r="AJ117" i="14"/>
  <c r="AP117" i="14" s="1"/>
  <c r="AV117" i="14" s="1"/>
  <c r="L132" i="14"/>
  <c r="R132" i="14" s="1"/>
  <c r="X132" i="14" s="1"/>
  <c r="L135" i="14"/>
  <c r="R135" i="14" s="1"/>
  <c r="X135" i="14" s="1"/>
  <c r="R131" i="14"/>
  <c r="X131" i="14" s="1"/>
  <c r="L134" i="14"/>
  <c r="R134" i="14" s="1"/>
  <c r="X134" i="14" s="1"/>
  <c r="L133" i="14"/>
  <c r="R133" i="14" s="1"/>
  <c r="X133" i="14" s="1"/>
  <c r="AF119" i="14"/>
  <c r="AM119" i="14" s="1"/>
  <c r="AS119" i="14" s="1"/>
  <c r="M14" i="14"/>
  <c r="S14" i="14" s="1"/>
  <c r="Y14" i="14" s="1"/>
  <c r="S11" i="14"/>
  <c r="Y11" i="14" s="1"/>
  <c r="M13" i="14"/>
  <c r="M12" i="14"/>
  <c r="S12" i="14" s="1"/>
  <c r="Y12" i="14" s="1"/>
  <c r="M15" i="14"/>
  <c r="S15" i="14" s="1"/>
  <c r="Y15" i="14" s="1"/>
  <c r="AL252" i="14"/>
  <c r="AR252" i="14" s="1"/>
  <c r="AX252" i="14" s="1"/>
  <c r="BD252" i="14"/>
  <c r="AE252" i="14"/>
  <c r="BD56" i="14"/>
  <c r="AE56" i="14"/>
  <c r="AL56" i="14"/>
  <c r="AR56" i="14" s="1"/>
  <c r="AX56" i="14" s="1"/>
  <c r="M238" i="14"/>
  <c r="S238" i="14" s="1"/>
  <c r="Y238" i="14" s="1"/>
  <c r="M237" i="14"/>
  <c r="S237" i="14" s="1"/>
  <c r="Y237" i="14" s="1"/>
  <c r="M240" i="14"/>
  <c r="S240" i="14" s="1"/>
  <c r="Y240" i="14" s="1"/>
  <c r="S236" i="14"/>
  <c r="Y236" i="14" s="1"/>
  <c r="M239" i="14"/>
  <c r="S239" i="14" s="1"/>
  <c r="Y239" i="14" s="1"/>
  <c r="AG119" i="14"/>
  <c r="AN119" i="14" s="1"/>
  <c r="AT119" i="14" s="1"/>
  <c r="AZ119" i="14" s="1"/>
  <c r="AH101" i="14"/>
  <c r="AO101" i="14" s="1"/>
  <c r="AU101" i="14" s="1"/>
  <c r="BE146" i="14"/>
  <c r="AF146" i="14"/>
  <c r="AM146" i="14"/>
  <c r="AS146" i="14" s="1"/>
  <c r="AY146" i="14" s="1"/>
  <c r="BC284" i="14"/>
  <c r="AK284" i="14"/>
  <c r="AQ284" i="14" s="1"/>
  <c r="AW284" i="14" s="1"/>
  <c r="AD284" i="14"/>
  <c r="O396" i="14"/>
  <c r="U396" i="14" s="1"/>
  <c r="AA396" i="14" s="1"/>
  <c r="O394" i="14"/>
  <c r="U394" i="14" s="1"/>
  <c r="AA394" i="14" s="1"/>
  <c r="O397" i="14"/>
  <c r="U397" i="14" s="1"/>
  <c r="AA397" i="14" s="1"/>
  <c r="U393" i="14"/>
  <c r="AA393" i="14" s="1"/>
  <c r="O395" i="14"/>
  <c r="U395" i="14" s="1"/>
  <c r="AA395" i="14" s="1"/>
  <c r="K381" i="14"/>
  <c r="Q381" i="14" s="1"/>
  <c r="W381" i="14" s="1"/>
  <c r="K380" i="14"/>
  <c r="Q380" i="14" s="1"/>
  <c r="W380" i="14" s="1"/>
  <c r="Q377" i="14"/>
  <c r="W377" i="14" s="1"/>
  <c r="K379" i="14"/>
  <c r="Q379" i="14" s="1"/>
  <c r="W379" i="14" s="1"/>
  <c r="K378" i="14"/>
  <c r="Q378" i="14" s="1"/>
  <c r="W378" i="14" s="1"/>
  <c r="AE104" i="14"/>
  <c r="AL104" i="14" s="1"/>
  <c r="AR104" i="14" s="1"/>
  <c r="BB146" i="14"/>
  <c r="AJ146" i="14"/>
  <c r="AP146" i="14" s="1"/>
  <c r="AV146" i="14" s="1"/>
  <c r="AC146" i="14"/>
  <c r="AH281" i="14"/>
  <c r="AO281" i="14" s="1"/>
  <c r="AU281" i="14" s="1"/>
  <c r="BB59" i="14"/>
  <c r="AC59" i="14"/>
  <c r="AJ59" i="14"/>
  <c r="AP59" i="14" s="1"/>
  <c r="AV59" i="14" s="1"/>
  <c r="K365" i="14"/>
  <c r="Q365" i="14" s="1"/>
  <c r="W365" i="14" s="1"/>
  <c r="K364" i="14"/>
  <c r="Q364" i="14" s="1"/>
  <c r="W364" i="14" s="1"/>
  <c r="Q361" i="14"/>
  <c r="W361" i="14" s="1"/>
  <c r="K363" i="14"/>
  <c r="Q363" i="14" s="1"/>
  <c r="W363" i="14" s="1"/>
  <c r="K362" i="14"/>
  <c r="Q362" i="14" s="1"/>
  <c r="W362" i="14" s="1"/>
  <c r="BD118" i="14"/>
  <c r="AL118" i="14"/>
  <c r="AR118" i="14" s="1"/>
  <c r="AX118" i="14" s="1"/>
  <c r="AE118" i="14"/>
  <c r="N180" i="14"/>
  <c r="T180" i="14" s="1"/>
  <c r="Z180" i="14" s="1"/>
  <c r="N179" i="14"/>
  <c r="T179" i="14" s="1"/>
  <c r="Z179" i="14" s="1"/>
  <c r="T176" i="14"/>
  <c r="Z176" i="14" s="1"/>
  <c r="N178" i="14"/>
  <c r="N177" i="14"/>
  <c r="T177" i="14" s="1"/>
  <c r="Z177" i="14" s="1"/>
  <c r="BB252" i="14"/>
  <c r="AC252" i="14"/>
  <c r="AJ252" i="14"/>
  <c r="AP252" i="14" s="1"/>
  <c r="AV252" i="14" s="1"/>
  <c r="BB282" i="14"/>
  <c r="AJ282" i="14"/>
  <c r="AP282" i="14" s="1"/>
  <c r="AV282" i="14" s="1"/>
  <c r="AC282" i="14"/>
  <c r="L90" i="14"/>
  <c r="R90" i="14" s="1"/>
  <c r="X90" i="14" s="1"/>
  <c r="L88" i="14"/>
  <c r="R88" i="14" s="1"/>
  <c r="X88" i="14" s="1"/>
  <c r="L87" i="14"/>
  <c r="R87" i="14" s="1"/>
  <c r="X87" i="14" s="1"/>
  <c r="L89" i="14"/>
  <c r="R89" i="14" s="1"/>
  <c r="X89" i="14" s="1"/>
  <c r="R86" i="14"/>
  <c r="X86" i="14" s="1"/>
  <c r="BB266" i="14"/>
  <c r="AJ266" i="14"/>
  <c r="AP266" i="14" s="1"/>
  <c r="AV266" i="14" s="1"/>
  <c r="AC266" i="14"/>
  <c r="AH57" i="14"/>
  <c r="AO57" i="14" s="1"/>
  <c r="AU57" i="14" s="1"/>
  <c r="L42" i="14"/>
  <c r="R42" i="14" s="1"/>
  <c r="X42" i="14" s="1"/>
  <c r="L45" i="14"/>
  <c r="R45" i="14" s="1"/>
  <c r="X45" i="14" s="1"/>
  <c r="L44" i="14"/>
  <c r="R44" i="14" s="1"/>
  <c r="X44" i="14" s="1"/>
  <c r="R41" i="14"/>
  <c r="X41" i="14" s="1"/>
  <c r="L43" i="14"/>
  <c r="R43" i="14" s="1"/>
  <c r="X43" i="14" s="1"/>
  <c r="AM221" i="14"/>
  <c r="AS221" i="14" s="1"/>
  <c r="AY221" i="14" s="1"/>
  <c r="AF221" i="14"/>
  <c r="BE221" i="14"/>
  <c r="N164" i="14"/>
  <c r="T164" i="14" s="1"/>
  <c r="Z164" i="14" s="1"/>
  <c r="T161" i="14"/>
  <c r="Z161" i="14" s="1"/>
  <c r="N163" i="14"/>
  <c r="N165" i="14"/>
  <c r="T165" i="14" s="1"/>
  <c r="Z165" i="14" s="1"/>
  <c r="N162" i="14"/>
  <c r="T162" i="14" s="1"/>
  <c r="Z162" i="14" s="1"/>
  <c r="AF269" i="14"/>
  <c r="AM269" i="14" s="1"/>
  <c r="AS269" i="14" s="1"/>
  <c r="N333" i="14"/>
  <c r="T333" i="14" s="1"/>
  <c r="Z333" i="14" s="1"/>
  <c r="N332" i="14"/>
  <c r="T332" i="14" s="1"/>
  <c r="Z332" i="14" s="1"/>
  <c r="T329" i="14"/>
  <c r="Z329" i="14" s="1"/>
  <c r="N331" i="14"/>
  <c r="N330" i="14"/>
  <c r="T330" i="14" s="1"/>
  <c r="Z330" i="14" s="1"/>
  <c r="AG255" i="14"/>
  <c r="AN255" i="14" s="1"/>
  <c r="AT255" i="14" s="1"/>
  <c r="N413" i="14"/>
  <c r="T413" i="14" s="1"/>
  <c r="Z413" i="14" s="1"/>
  <c r="N412" i="14"/>
  <c r="T412" i="14" s="1"/>
  <c r="Z412" i="14" s="1"/>
  <c r="T409" i="14"/>
  <c r="Z409" i="14" s="1"/>
  <c r="N411" i="14"/>
  <c r="N410" i="14"/>
  <c r="T410" i="14" s="1"/>
  <c r="Z410" i="14" s="1"/>
  <c r="AE270" i="14"/>
  <c r="AL270" i="14" s="1"/>
  <c r="AR270" i="14" s="1"/>
  <c r="AX270" i="14" s="1"/>
  <c r="BF59" i="14"/>
  <c r="AG59" i="14"/>
  <c r="AN59" i="14"/>
  <c r="AT59" i="14" s="1"/>
  <c r="AZ59" i="14" s="1"/>
  <c r="BC116" i="14"/>
  <c r="AD116" i="14"/>
  <c r="AK116" i="14"/>
  <c r="AQ116" i="14" s="1"/>
  <c r="AW116" i="14" s="1"/>
  <c r="BC105" i="14"/>
  <c r="AD105" i="14"/>
  <c r="AK105" i="14"/>
  <c r="AQ105" i="14" s="1"/>
  <c r="AW105" i="14" s="1"/>
  <c r="AE225" i="14"/>
  <c r="AL225" i="14" s="1"/>
  <c r="AR225" i="14" s="1"/>
  <c r="AX225" i="14" s="1"/>
  <c r="AH149" i="14"/>
  <c r="AO149" i="14" s="1"/>
  <c r="AU149" i="14" s="1"/>
  <c r="AC102" i="14"/>
  <c r="AJ102" i="14"/>
  <c r="AP102" i="14" s="1"/>
  <c r="AV102" i="14" s="1"/>
  <c r="BB102" i="14"/>
  <c r="AC222" i="14"/>
  <c r="AJ222" i="14"/>
  <c r="AP222" i="14" s="1"/>
  <c r="AV222" i="14" s="1"/>
  <c r="BB222" i="14"/>
  <c r="AD252" i="14"/>
  <c r="AK252" i="14"/>
  <c r="AQ252" i="14" s="1"/>
  <c r="AW252" i="14" s="1"/>
  <c r="BC252" i="14"/>
  <c r="AG147" i="14"/>
  <c r="AN147" i="14" s="1"/>
  <c r="AT147" i="14" s="1"/>
  <c r="AH266" i="14"/>
  <c r="AO266" i="14" s="1"/>
  <c r="AU266" i="14" s="1"/>
  <c r="BA266" i="14" s="1"/>
  <c r="AF57" i="14"/>
  <c r="AM57" i="14" s="1"/>
  <c r="AS57" i="14" s="1"/>
  <c r="AY57" i="14" s="1"/>
  <c r="AC118" i="14"/>
  <c r="AJ118" i="14"/>
  <c r="AP118" i="14" s="1"/>
  <c r="AV118" i="14" s="1"/>
  <c r="BB118" i="14"/>
  <c r="BC59" i="14"/>
  <c r="AD59" i="14"/>
  <c r="AK59" i="14"/>
  <c r="AQ59" i="14" s="1"/>
  <c r="AW59" i="14" s="1"/>
  <c r="AF120" i="14"/>
  <c r="AM120" i="14" s="1"/>
  <c r="AS120" i="14" s="1"/>
  <c r="L14" i="14"/>
  <c r="R14" i="14" s="1"/>
  <c r="X14" i="14" s="1"/>
  <c r="R11" i="14"/>
  <c r="X11" i="14" s="1"/>
  <c r="L15" i="14"/>
  <c r="R15" i="14" s="1"/>
  <c r="X15" i="14" s="1"/>
  <c r="L13" i="14"/>
  <c r="R13" i="14" s="1"/>
  <c r="X13" i="14" s="1"/>
  <c r="L12" i="14"/>
  <c r="R12" i="14" s="1"/>
  <c r="X12" i="14" s="1"/>
  <c r="K15" i="14"/>
  <c r="Q15" i="14" s="1"/>
  <c r="W15" i="14" s="1"/>
  <c r="K14" i="14"/>
  <c r="Q14" i="14" s="1"/>
  <c r="W14" i="14" s="1"/>
  <c r="Q11" i="14"/>
  <c r="W11" i="14" s="1"/>
  <c r="K13" i="14"/>
  <c r="Q13" i="14" s="1"/>
  <c r="W13" i="14" s="1"/>
  <c r="K12" i="14"/>
  <c r="Q12" i="14" s="1"/>
  <c r="W12" i="14" s="1"/>
  <c r="AE253" i="14"/>
  <c r="AL253" i="14" s="1"/>
  <c r="AR253" i="14" s="1"/>
  <c r="AX253" i="14" s="1"/>
  <c r="AE59" i="14"/>
  <c r="AL59" i="14" s="1"/>
  <c r="AR59" i="14" s="1"/>
  <c r="N237" i="14"/>
  <c r="T237" i="14" s="1"/>
  <c r="Z237" i="14" s="1"/>
  <c r="N240" i="14"/>
  <c r="T240" i="14" s="1"/>
  <c r="Z240" i="14" s="1"/>
  <c r="N239" i="14"/>
  <c r="T239" i="14" s="1"/>
  <c r="Z239" i="14" s="1"/>
  <c r="T236" i="14"/>
  <c r="Z236" i="14" s="1"/>
  <c r="N238" i="14"/>
  <c r="AG120" i="14"/>
  <c r="AN120" i="14" s="1"/>
  <c r="AT120" i="14" s="1"/>
  <c r="O301" i="14"/>
  <c r="U301" i="14" s="1"/>
  <c r="AA301" i="14" s="1"/>
  <c r="O298" i="14"/>
  <c r="U298" i="14" s="1"/>
  <c r="AA298" i="14" s="1"/>
  <c r="O300" i="14"/>
  <c r="U300" i="14" s="1"/>
  <c r="AA300" i="14" s="1"/>
  <c r="U297" i="14"/>
  <c r="AA297" i="14" s="1"/>
  <c r="O299" i="14"/>
  <c r="U299" i="14" s="1"/>
  <c r="AA299" i="14" s="1"/>
  <c r="AO104" i="14"/>
  <c r="AU104" i="14" s="1"/>
  <c r="BA104" i="14" s="1"/>
  <c r="AH104" i="14"/>
  <c r="BG104" i="14"/>
  <c r="P347" i="14"/>
  <c r="V347" i="14" s="1"/>
  <c r="AB347" i="14" s="1"/>
  <c r="P346" i="14"/>
  <c r="V346" i="14" s="1"/>
  <c r="AB346" i="14" s="1"/>
  <c r="P349" i="14"/>
  <c r="V349" i="14" s="1"/>
  <c r="AB349" i="14" s="1"/>
  <c r="P348" i="14"/>
  <c r="V348" i="14" s="1"/>
  <c r="AB348" i="14" s="1"/>
  <c r="V345" i="14"/>
  <c r="AB345" i="14" s="1"/>
  <c r="AF149" i="14"/>
  <c r="AM149" i="14" s="1"/>
  <c r="AS149" i="14" s="1"/>
  <c r="BC285" i="14"/>
  <c r="AD285" i="14"/>
  <c r="AK285" i="14"/>
  <c r="AQ285" i="14" s="1"/>
  <c r="AW285" i="14" s="1"/>
  <c r="P397" i="14"/>
  <c r="V397" i="14" s="1"/>
  <c r="AB397" i="14" s="1"/>
  <c r="P394" i="14"/>
  <c r="V394" i="14" s="1"/>
  <c r="AB394" i="14" s="1"/>
  <c r="P396" i="14"/>
  <c r="V396" i="14" s="1"/>
  <c r="AB396" i="14" s="1"/>
  <c r="V393" i="14"/>
  <c r="AB393" i="14" s="1"/>
  <c r="P395" i="14"/>
  <c r="V395" i="14" s="1"/>
  <c r="AB395" i="14" s="1"/>
  <c r="M380" i="14"/>
  <c r="S380" i="14" s="1"/>
  <c r="Y380" i="14" s="1"/>
  <c r="S377" i="14"/>
  <c r="Y377" i="14" s="1"/>
  <c r="M379" i="14"/>
  <c r="S379" i="14" s="1"/>
  <c r="Y379" i="14" s="1"/>
  <c r="M378" i="14"/>
  <c r="S378" i="14" s="1"/>
  <c r="Y378" i="14" s="1"/>
  <c r="M381" i="14"/>
  <c r="S381" i="14" s="1"/>
  <c r="Y381" i="14" s="1"/>
  <c r="AG101" i="14"/>
  <c r="AN101" i="14" s="1"/>
  <c r="AT101" i="14" s="1"/>
  <c r="AE105" i="14"/>
  <c r="AL105" i="14" s="1"/>
  <c r="AR105" i="14" s="1"/>
  <c r="AH225" i="14"/>
  <c r="AO225" i="14" s="1"/>
  <c r="AU225" i="14" s="1"/>
  <c r="M317" i="14"/>
  <c r="S317" i="14" s="1"/>
  <c r="Y317" i="14" s="1"/>
  <c r="M315" i="14"/>
  <c r="S315" i="14" s="1"/>
  <c r="Y315" i="14" s="1"/>
  <c r="M314" i="14"/>
  <c r="S314" i="14" s="1"/>
  <c r="Y314" i="14" s="1"/>
  <c r="S313" i="14"/>
  <c r="Y313" i="14" s="1"/>
  <c r="M316" i="14"/>
  <c r="S316" i="14" s="1"/>
  <c r="Y316" i="14" s="1"/>
  <c r="AC149" i="14"/>
  <c r="AJ149" i="14"/>
  <c r="AP149" i="14" s="1"/>
  <c r="AV149" i="14" s="1"/>
  <c r="BB149" i="14"/>
  <c r="AH282" i="14"/>
  <c r="AO282" i="14" s="1"/>
  <c r="AU282" i="14" s="1"/>
  <c r="BA282" i="14" s="1"/>
  <c r="K72" i="14"/>
  <c r="Q72" i="14" s="1"/>
  <c r="W72" i="14" s="1"/>
  <c r="K75" i="14"/>
  <c r="Q75" i="14" s="1"/>
  <c r="W75" i="14" s="1"/>
  <c r="K74" i="14"/>
  <c r="Q74" i="14" s="1"/>
  <c r="W74" i="14" s="1"/>
  <c r="Q71" i="14"/>
  <c r="W71" i="14" s="1"/>
  <c r="K73" i="14"/>
  <c r="Q73" i="14" s="1"/>
  <c r="W73" i="14" s="1"/>
  <c r="BB60" i="14"/>
  <c r="AC60" i="14"/>
  <c r="AJ60" i="14"/>
  <c r="AP60" i="14" s="1"/>
  <c r="AV60" i="14" s="1"/>
  <c r="M364" i="14"/>
  <c r="S364" i="14" s="1"/>
  <c r="Y364" i="14" s="1"/>
  <c r="S361" i="14"/>
  <c r="Y361" i="14" s="1"/>
  <c r="M363" i="14"/>
  <c r="S363" i="14" s="1"/>
  <c r="Y363" i="14" s="1"/>
  <c r="M362" i="14"/>
  <c r="S362" i="14" s="1"/>
  <c r="Y362" i="14" s="1"/>
  <c r="M365" i="14"/>
  <c r="S365" i="14" s="1"/>
  <c r="Y365" i="14" s="1"/>
  <c r="P179" i="14"/>
  <c r="V179" i="14" s="1"/>
  <c r="AB179" i="14" s="1"/>
  <c r="V176" i="14"/>
  <c r="AB176" i="14" s="1"/>
  <c r="P178" i="14"/>
  <c r="V178" i="14" s="1"/>
  <c r="AB178" i="14" s="1"/>
  <c r="P177" i="14"/>
  <c r="V177" i="14" s="1"/>
  <c r="AB177" i="14" s="1"/>
  <c r="P180" i="14"/>
  <c r="V180" i="14" s="1"/>
  <c r="AB180" i="14" s="1"/>
  <c r="BB255" i="14"/>
  <c r="AC255" i="14"/>
  <c r="AJ255" i="14"/>
  <c r="AP255" i="14" s="1"/>
  <c r="AV255" i="14" s="1"/>
  <c r="BB285" i="14"/>
  <c r="AC285" i="14"/>
  <c r="AJ285" i="14"/>
  <c r="AP285" i="14" s="1"/>
  <c r="AV285" i="14" s="1"/>
  <c r="BG26" i="14" l="1"/>
  <c r="BE29" i="14"/>
  <c r="AZ283" i="14"/>
  <c r="BF283" i="14"/>
  <c r="BA255" i="14"/>
  <c r="BG255" i="14"/>
  <c r="AY120" i="14"/>
  <c r="BE120" i="14"/>
  <c r="AZ118" i="14"/>
  <c r="BF118" i="14"/>
  <c r="BA102" i="14"/>
  <c r="BG102" i="14"/>
  <c r="BG103" i="14"/>
  <c r="AY58" i="14"/>
  <c r="BE58" i="14"/>
  <c r="AY60" i="14"/>
  <c r="BE60" i="14"/>
  <c r="AX120" i="14"/>
  <c r="BD120" i="14"/>
  <c r="AX59" i="14"/>
  <c r="BD59" i="14"/>
  <c r="BA57" i="14"/>
  <c r="BG57" i="14"/>
  <c r="BA225" i="14"/>
  <c r="BG225" i="14"/>
  <c r="AY149" i="14"/>
  <c r="BE149" i="14"/>
  <c r="AY269" i="14"/>
  <c r="BE269" i="14"/>
  <c r="AX119" i="14"/>
  <c r="BD119" i="14"/>
  <c r="AX104" i="14"/>
  <c r="BD104" i="14"/>
  <c r="AZ148" i="14"/>
  <c r="BF148" i="14"/>
  <c r="AZ101" i="14"/>
  <c r="BF101" i="14"/>
  <c r="AZ147" i="14"/>
  <c r="BF147" i="14"/>
  <c r="BD30" i="14"/>
  <c r="BF27" i="14"/>
  <c r="BC26" i="14"/>
  <c r="AK26" i="14"/>
  <c r="AQ26" i="14" s="1"/>
  <c r="AW26" i="14" s="1"/>
  <c r="AD26" i="14"/>
  <c r="AE27" i="14"/>
  <c r="AL27" i="14" s="1"/>
  <c r="AR27" i="14" s="1"/>
  <c r="AF30" i="14"/>
  <c r="AM30" i="14" s="1"/>
  <c r="AS30" i="14" s="1"/>
  <c r="BB28" i="14"/>
  <c r="AC28" i="14"/>
  <c r="AJ28" i="14"/>
  <c r="AP28" i="14" s="1"/>
  <c r="AV28" i="14" s="1"/>
  <c r="BC28" i="14"/>
  <c r="AD28" i="14"/>
  <c r="AK28" i="14"/>
  <c r="AQ28" i="14" s="1"/>
  <c r="AW28" i="14" s="1"/>
  <c r="BG30" i="14"/>
  <c r="AH30" i="14"/>
  <c r="AO30" i="14"/>
  <c r="AU30" i="14" s="1"/>
  <c r="BA30" i="14" s="1"/>
  <c r="AF28" i="14"/>
  <c r="AM28" i="14" s="1"/>
  <c r="AS28" i="14" s="1"/>
  <c r="AH28" i="14"/>
  <c r="AO28" i="14" s="1"/>
  <c r="AU28" i="14" s="1"/>
  <c r="BA28" i="14" s="1"/>
  <c r="AC30" i="14"/>
  <c r="AJ30" i="14"/>
  <c r="AP30" i="14" s="1"/>
  <c r="AV30" i="14" s="1"/>
  <c r="BB30" i="14"/>
  <c r="AD30" i="14"/>
  <c r="AK30" i="14"/>
  <c r="AQ30" i="14" s="1"/>
  <c r="AW30" i="14" s="1"/>
  <c r="BC30" i="14"/>
  <c r="AH27" i="14"/>
  <c r="AO27" i="14" s="1"/>
  <c r="AU27" i="14" s="1"/>
  <c r="BB29" i="14"/>
  <c r="AC29" i="14"/>
  <c r="AJ29" i="14"/>
  <c r="AP29" i="14" s="1"/>
  <c r="AV29" i="14" s="1"/>
  <c r="BD31" i="14"/>
  <c r="S28" i="14"/>
  <c r="Y28" i="14" s="1"/>
  <c r="BF30" i="14"/>
  <c r="AG30" i="14"/>
  <c r="AN30" i="14"/>
  <c r="AT30" i="14" s="1"/>
  <c r="AZ30" i="14" s="1"/>
  <c r="BG269" i="14"/>
  <c r="AJ27" i="14"/>
  <c r="AP27" i="14" s="1"/>
  <c r="AV27" i="14" s="1"/>
  <c r="BB27" i="14"/>
  <c r="AC27" i="14"/>
  <c r="AH29" i="14"/>
  <c r="BG29" i="14"/>
  <c r="AO29" i="14"/>
  <c r="AU29" i="14" s="1"/>
  <c r="BA29" i="14" s="1"/>
  <c r="BC27" i="14"/>
  <c r="AD27" i="14"/>
  <c r="AK27" i="14"/>
  <c r="AQ27" i="14" s="1"/>
  <c r="AW27" i="14" s="1"/>
  <c r="BD270" i="14"/>
  <c r="BF119" i="14"/>
  <c r="BG268" i="14"/>
  <c r="BF281" i="14"/>
  <c r="BE27" i="14"/>
  <c r="AC26" i="14"/>
  <c r="AJ26" i="14"/>
  <c r="AP26" i="14" s="1"/>
  <c r="AV26" i="14" s="1"/>
  <c r="BB26" i="14"/>
  <c r="AE26" i="14"/>
  <c r="AL26" i="14"/>
  <c r="AR26" i="14" s="1"/>
  <c r="AX26" i="14" s="1"/>
  <c r="BD26" i="14"/>
  <c r="AF26" i="14"/>
  <c r="AM26" i="14" s="1"/>
  <c r="AS26" i="14" s="1"/>
  <c r="AG26" i="14"/>
  <c r="AN26" i="14" s="1"/>
  <c r="AT26" i="14" s="1"/>
  <c r="BG224" i="14"/>
  <c r="AK29" i="14"/>
  <c r="AQ29" i="14" s="1"/>
  <c r="AW29" i="14" s="1"/>
  <c r="BC29" i="14"/>
  <c r="AD29" i="14"/>
  <c r="AE29" i="14"/>
  <c r="AL29" i="14" s="1"/>
  <c r="AR29" i="14" s="1"/>
  <c r="AX29" i="14" s="1"/>
  <c r="AN29" i="14"/>
  <c r="AT29" i="14" s="1"/>
  <c r="AZ29" i="14" s="1"/>
  <c r="AG29" i="14"/>
  <c r="BF29" i="14"/>
  <c r="AZ120" i="14"/>
  <c r="BF120" i="14"/>
  <c r="AX255" i="14"/>
  <c r="BD255" i="14"/>
  <c r="AY59" i="14"/>
  <c r="BE59" i="14"/>
  <c r="AY252" i="14"/>
  <c r="BE252" i="14"/>
  <c r="AZ252" i="14"/>
  <c r="BF252" i="14"/>
  <c r="AX284" i="14"/>
  <c r="BD284" i="14"/>
  <c r="BA284" i="14"/>
  <c r="BG284" i="14"/>
  <c r="BA223" i="14"/>
  <c r="BG223" i="14"/>
  <c r="BA101" i="14"/>
  <c r="BG101" i="14"/>
  <c r="AZ225" i="14"/>
  <c r="BF225" i="14"/>
  <c r="AZ58" i="14"/>
  <c r="BF58" i="14"/>
  <c r="AZ224" i="14"/>
  <c r="BF224" i="14"/>
  <c r="AZ57" i="14"/>
  <c r="BF57" i="14"/>
  <c r="AX269" i="14"/>
  <c r="BD269" i="14"/>
  <c r="AZ251" i="14"/>
  <c r="BF251" i="14"/>
  <c r="BA221" i="14"/>
  <c r="BG221" i="14"/>
  <c r="AZ103" i="14"/>
  <c r="BF103" i="14"/>
  <c r="AZ269" i="14"/>
  <c r="BF269" i="14"/>
  <c r="AZ102" i="14"/>
  <c r="BF102" i="14"/>
  <c r="AX285" i="14"/>
  <c r="BD285" i="14"/>
  <c r="AZ255" i="14"/>
  <c r="BF255" i="14"/>
  <c r="AZ284" i="14"/>
  <c r="BF284" i="14"/>
  <c r="AY104" i="14"/>
  <c r="BE104" i="14"/>
  <c r="AY284" i="14"/>
  <c r="BE284" i="14"/>
  <c r="AZ285" i="14"/>
  <c r="BF285" i="14"/>
  <c r="AZ222" i="14"/>
  <c r="BF222" i="14"/>
  <c r="AY267" i="14"/>
  <c r="BE267" i="14"/>
  <c r="BA56" i="14"/>
  <c r="BG56" i="14"/>
  <c r="AY270" i="14"/>
  <c r="BE270" i="14"/>
  <c r="AZ146" i="14"/>
  <c r="BF146" i="14"/>
  <c r="AZ223" i="14"/>
  <c r="BF223" i="14"/>
  <c r="AY254" i="14"/>
  <c r="BE254" i="14"/>
  <c r="BA253" i="14"/>
  <c r="BG253" i="14"/>
  <c r="AY117" i="14"/>
  <c r="BE117" i="14"/>
  <c r="AY225" i="14"/>
  <c r="BE225" i="14"/>
  <c r="BA116" i="14"/>
  <c r="BG116" i="14"/>
  <c r="AY150" i="14"/>
  <c r="BE150" i="14"/>
  <c r="AX60" i="14"/>
  <c r="BD60" i="14"/>
  <c r="AY119" i="14"/>
  <c r="BE119" i="14"/>
  <c r="AZ150" i="14"/>
  <c r="BF150" i="14"/>
  <c r="AZ254" i="14"/>
  <c r="BF254" i="14"/>
  <c r="AZ116" i="14"/>
  <c r="BF116" i="14"/>
  <c r="BA148" i="14"/>
  <c r="BG148" i="14"/>
  <c r="AZ268" i="14"/>
  <c r="BF268" i="14"/>
  <c r="AZ267" i="14"/>
  <c r="BF267" i="14"/>
  <c r="AZ221" i="14"/>
  <c r="BF221" i="14"/>
  <c r="AY103" i="14"/>
  <c r="BE103" i="14"/>
  <c r="AZ270" i="14"/>
  <c r="BF270" i="14"/>
  <c r="BA267" i="14"/>
  <c r="BG267" i="14"/>
  <c r="AZ266" i="14"/>
  <c r="BF266" i="14"/>
  <c r="BA150" i="14"/>
  <c r="BG150" i="14"/>
  <c r="BA281" i="14"/>
  <c r="BG281" i="14"/>
  <c r="BA149" i="14"/>
  <c r="BG149" i="14"/>
  <c r="AX283" i="14"/>
  <c r="BD283" i="14"/>
  <c r="BA252" i="14"/>
  <c r="BG252" i="14"/>
  <c r="BA222" i="14"/>
  <c r="BG222" i="14"/>
  <c r="BA58" i="14"/>
  <c r="BG58" i="14"/>
  <c r="AX105" i="14"/>
  <c r="BD105" i="14"/>
  <c r="AY285" i="14"/>
  <c r="BE285" i="14"/>
  <c r="AY56" i="14"/>
  <c r="BE56" i="14"/>
  <c r="AY282" i="14"/>
  <c r="BE282" i="14"/>
  <c r="AY224" i="14"/>
  <c r="BE224" i="14"/>
  <c r="AY102" i="14"/>
  <c r="BE102" i="14"/>
  <c r="AX268" i="14"/>
  <c r="BD268" i="14"/>
  <c r="BD314" i="14"/>
  <c r="AE314" i="14"/>
  <c r="AL314" i="14"/>
  <c r="AR314" i="14" s="1"/>
  <c r="AX314" i="14" s="1"/>
  <c r="AH176" i="14"/>
  <c r="AO176" i="14" s="1"/>
  <c r="AU176" i="14" s="1"/>
  <c r="BA176" i="14" s="1"/>
  <c r="AE315" i="14"/>
  <c r="AL315" i="14" s="1"/>
  <c r="AR315" i="14" s="1"/>
  <c r="AX315" i="14" s="1"/>
  <c r="BG395" i="14"/>
  <c r="AO395" i="14"/>
  <c r="AU395" i="14" s="1"/>
  <c r="BA395" i="14" s="1"/>
  <c r="AH395" i="14"/>
  <c r="AJ11" i="14"/>
  <c r="AP11" i="14" s="1"/>
  <c r="AV11" i="14" s="1"/>
  <c r="BB11" i="14"/>
  <c r="AC11" i="14"/>
  <c r="AF412" i="14"/>
  <c r="AM412" i="14" s="1"/>
  <c r="AS412" i="14" s="1"/>
  <c r="AY412" i="14" s="1"/>
  <c r="AF332" i="14"/>
  <c r="AM332" i="14" s="1"/>
  <c r="AS332" i="14" s="1"/>
  <c r="AF161" i="14"/>
  <c r="AM161" i="14" s="1"/>
  <c r="AS161" i="14" s="1"/>
  <c r="AY161" i="14" s="1"/>
  <c r="AD45" i="14"/>
  <c r="AK45" i="14" s="1"/>
  <c r="AQ45" i="14" s="1"/>
  <c r="BC86" i="14"/>
  <c r="AD86" i="14"/>
  <c r="AK86" i="14"/>
  <c r="AQ86" i="14" s="1"/>
  <c r="AW86" i="14" s="1"/>
  <c r="AC380" i="14"/>
  <c r="AJ380" i="14"/>
  <c r="AP380" i="14" s="1"/>
  <c r="AV380" i="14" s="1"/>
  <c r="BB380" i="14"/>
  <c r="BD16" i="14"/>
  <c r="S13" i="14"/>
  <c r="Y13" i="14" s="1"/>
  <c r="BC134" i="14"/>
  <c r="AD134" i="14"/>
  <c r="AK134" i="14"/>
  <c r="AQ134" i="14" s="1"/>
  <c r="AW134" i="14" s="1"/>
  <c r="BC191" i="14"/>
  <c r="AD191" i="14"/>
  <c r="AK191" i="14"/>
  <c r="AQ191" i="14" s="1"/>
  <c r="AW191" i="14" s="1"/>
  <c r="BB207" i="14"/>
  <c r="AC207" i="14"/>
  <c r="AJ207" i="14"/>
  <c r="AP207" i="14" s="1"/>
  <c r="AV207" i="14" s="1"/>
  <c r="AE411" i="14"/>
  <c r="AL411" i="14" s="1"/>
  <c r="AR411" i="14" s="1"/>
  <c r="AX411" i="14" s="1"/>
  <c r="BD330" i="14"/>
  <c r="AE330" i="14"/>
  <c r="AL330" i="14"/>
  <c r="AR330" i="14" s="1"/>
  <c r="AX330" i="14" s="1"/>
  <c r="AG332" i="14"/>
  <c r="AN332" i="14" s="1"/>
  <c r="AT332" i="14" s="1"/>
  <c r="AG161" i="14"/>
  <c r="AN161" i="14" s="1"/>
  <c r="AT161" i="14" s="1"/>
  <c r="AH87" i="14"/>
  <c r="AO87" i="14" s="1"/>
  <c r="AU87" i="14" s="1"/>
  <c r="AC90" i="14"/>
  <c r="AJ90" i="14"/>
  <c r="AP90" i="14" s="1"/>
  <c r="AV90" i="14" s="1"/>
  <c r="BB90" i="14"/>
  <c r="BE105" i="14"/>
  <c r="AE395" i="14"/>
  <c r="AL395" i="14" s="1"/>
  <c r="AR395" i="14" s="1"/>
  <c r="BD345" i="14"/>
  <c r="AL345" i="14"/>
  <c r="AR345" i="14" s="1"/>
  <c r="AX345" i="14" s="1"/>
  <c r="AE345" i="14"/>
  <c r="AG209" i="14"/>
  <c r="AN209" i="14" s="1"/>
  <c r="AT209" i="14" s="1"/>
  <c r="AG42" i="14"/>
  <c r="AN42" i="14" s="1"/>
  <c r="AT42" i="14" s="1"/>
  <c r="BB313" i="14"/>
  <c r="AC313" i="14"/>
  <c r="AJ313" i="14"/>
  <c r="AP313" i="14" s="1"/>
  <c r="AV313" i="14" s="1"/>
  <c r="BB396" i="14"/>
  <c r="AC396" i="14"/>
  <c r="AJ396" i="14"/>
  <c r="AP396" i="14" s="1"/>
  <c r="AV396" i="14" s="1"/>
  <c r="AG345" i="14"/>
  <c r="AN345" i="14" s="1"/>
  <c r="AT345" i="14" s="1"/>
  <c r="AZ345" i="14" s="1"/>
  <c r="AE299" i="14"/>
  <c r="AL299" i="14" s="1"/>
  <c r="AR299" i="14" s="1"/>
  <c r="BC237" i="14"/>
  <c r="AD237" i="14"/>
  <c r="AK237" i="14"/>
  <c r="AQ237" i="14" s="1"/>
  <c r="AW237" i="14" s="1"/>
  <c r="BC409" i="14"/>
  <c r="AD409" i="14"/>
  <c r="AK409" i="14"/>
  <c r="AQ409" i="14" s="1"/>
  <c r="AW409" i="14" s="1"/>
  <c r="BC331" i="14"/>
  <c r="AD331" i="14"/>
  <c r="AK331" i="14"/>
  <c r="AQ331" i="14" s="1"/>
  <c r="AW331" i="14" s="1"/>
  <c r="AH163" i="14"/>
  <c r="AO163" i="14" s="1"/>
  <c r="AU163" i="14" s="1"/>
  <c r="BC180" i="14"/>
  <c r="AD180" i="14"/>
  <c r="AK180" i="14"/>
  <c r="AQ180" i="14" s="1"/>
  <c r="AW180" i="14" s="1"/>
  <c r="BG365" i="14"/>
  <c r="AH365" i="14"/>
  <c r="AO365" i="14"/>
  <c r="AU365" i="14" s="1"/>
  <c r="BA365" i="14" s="1"/>
  <c r="AG72" i="14"/>
  <c r="AN72" i="14" s="1"/>
  <c r="AT72" i="14" s="1"/>
  <c r="AZ72" i="14" s="1"/>
  <c r="AH315" i="14"/>
  <c r="AO315" i="14" s="1"/>
  <c r="AU315" i="14" s="1"/>
  <c r="BA315" i="14" s="1"/>
  <c r="AG134" i="14"/>
  <c r="AN134" i="14" s="1"/>
  <c r="AT134" i="14" s="1"/>
  <c r="AG193" i="14"/>
  <c r="AN193" i="14" s="1"/>
  <c r="AT193" i="14" s="1"/>
  <c r="AZ193" i="14" s="1"/>
  <c r="BB409" i="14"/>
  <c r="AC409" i="14"/>
  <c r="AJ409" i="14"/>
  <c r="AP409" i="14" s="1"/>
  <c r="AV409" i="14" s="1"/>
  <c r="BB331" i="14"/>
  <c r="AC331" i="14"/>
  <c r="AJ331" i="14"/>
  <c r="AP331" i="14" s="1"/>
  <c r="AV331" i="14" s="1"/>
  <c r="AK165" i="14"/>
  <c r="AQ165" i="14" s="1"/>
  <c r="AW165" i="14" s="1"/>
  <c r="AD165" i="14"/>
  <c r="BC165" i="14"/>
  <c r="BG44" i="14"/>
  <c r="AO44" i="14"/>
  <c r="AU44" i="14" s="1"/>
  <c r="BA44" i="14" s="1"/>
  <c r="AH44" i="14"/>
  <c r="BB176" i="14"/>
  <c r="AC176" i="14"/>
  <c r="AJ176" i="14"/>
  <c r="AP176" i="14" s="1"/>
  <c r="AV176" i="14" s="1"/>
  <c r="AG361" i="14"/>
  <c r="AN361" i="14" s="1"/>
  <c r="AT361" i="14" s="1"/>
  <c r="AE74" i="14"/>
  <c r="AL74" i="14" s="1"/>
  <c r="AR74" i="14" s="1"/>
  <c r="AX74" i="14" s="1"/>
  <c r="AG315" i="14"/>
  <c r="AN315" i="14" s="1"/>
  <c r="AT315" i="14" s="1"/>
  <c r="AZ315" i="14" s="1"/>
  <c r="AF397" i="14"/>
  <c r="AM397" i="14" s="1"/>
  <c r="AS397" i="14" s="1"/>
  <c r="AC345" i="14"/>
  <c r="AJ345" i="14"/>
  <c r="AP345" i="14" s="1"/>
  <c r="AV345" i="14" s="1"/>
  <c r="BB345" i="14"/>
  <c r="BC301" i="14"/>
  <c r="AK301" i="14"/>
  <c r="AQ301" i="14" s="1"/>
  <c r="AW301" i="14" s="1"/>
  <c r="AD301" i="14"/>
  <c r="AC238" i="14"/>
  <c r="AJ238" i="14"/>
  <c r="AP238" i="14" s="1"/>
  <c r="AV238" i="14" s="1"/>
  <c r="BB238" i="14"/>
  <c r="BF15" i="14"/>
  <c r="AG15" i="14"/>
  <c r="AN15" i="14"/>
  <c r="AT15" i="14" s="1"/>
  <c r="AZ15" i="14" s="1"/>
  <c r="AH191" i="14"/>
  <c r="AO191" i="14" s="1"/>
  <c r="AU191" i="14" s="1"/>
  <c r="BD206" i="14"/>
  <c r="AE206" i="14"/>
  <c r="AL206" i="14"/>
  <c r="AR206" i="14" s="1"/>
  <c r="AX206" i="14" s="1"/>
  <c r="BB163" i="14"/>
  <c r="AC163" i="14"/>
  <c r="AJ163" i="14"/>
  <c r="AP163" i="14" s="1"/>
  <c r="AV163" i="14" s="1"/>
  <c r="AF42" i="14"/>
  <c r="AM42" i="14" s="1"/>
  <c r="AS42" i="14" s="1"/>
  <c r="AE89" i="14"/>
  <c r="AL89" i="14" s="1"/>
  <c r="AR89" i="14" s="1"/>
  <c r="AX89" i="14" s="1"/>
  <c r="BG285" i="14"/>
  <c r="BB297" i="14"/>
  <c r="AC297" i="14"/>
  <c r="AJ297" i="14"/>
  <c r="AP297" i="14" s="1"/>
  <c r="AV297" i="14" s="1"/>
  <c r="BD57" i="14"/>
  <c r="AF135" i="14"/>
  <c r="AM135" i="14" s="1"/>
  <c r="AS135" i="14" s="1"/>
  <c r="BG147" i="14"/>
  <c r="AH329" i="14"/>
  <c r="AO329" i="14" s="1"/>
  <c r="AU329" i="14" s="1"/>
  <c r="BA329" i="14" s="1"/>
  <c r="AF223" i="14"/>
  <c r="AM223" i="14" s="1"/>
  <c r="AF364" i="14"/>
  <c r="AM364" i="14" s="1"/>
  <c r="AS364" i="14" s="1"/>
  <c r="AY364" i="14" s="1"/>
  <c r="BC73" i="14"/>
  <c r="AD73" i="14"/>
  <c r="AK73" i="14"/>
  <c r="AQ73" i="14" s="1"/>
  <c r="AW73" i="14" s="1"/>
  <c r="BC396" i="14"/>
  <c r="AD396" i="14"/>
  <c r="AK396" i="14"/>
  <c r="AQ396" i="14" s="1"/>
  <c r="AW396" i="14" s="1"/>
  <c r="AH297" i="14"/>
  <c r="AO297" i="14" s="1"/>
  <c r="AU297" i="14" s="1"/>
  <c r="AF13" i="14"/>
  <c r="AM13" i="14" s="1"/>
  <c r="AS13" i="14" s="1"/>
  <c r="AY13" i="14" s="1"/>
  <c r="AE131" i="14"/>
  <c r="AL131" i="14"/>
  <c r="AR131" i="14" s="1"/>
  <c r="AX131" i="14" s="1"/>
  <c r="BD131" i="14"/>
  <c r="AK208" i="14"/>
  <c r="AQ208" i="14" s="1"/>
  <c r="AW208" i="14" s="1"/>
  <c r="AD208" i="14"/>
  <c r="BC208" i="14"/>
  <c r="BG413" i="14"/>
  <c r="AH413" i="14"/>
  <c r="AO413" i="14"/>
  <c r="AU413" i="14" s="1"/>
  <c r="BA413" i="14" s="1"/>
  <c r="AH179" i="14"/>
  <c r="AO179" i="14" s="1"/>
  <c r="AU179" i="14" s="1"/>
  <c r="BG282" i="14"/>
  <c r="AE317" i="14"/>
  <c r="AL317" i="14" s="1"/>
  <c r="AR317" i="14" s="1"/>
  <c r="AH393" i="14"/>
  <c r="AO393" i="14" s="1"/>
  <c r="AU393" i="14" s="1"/>
  <c r="AC14" i="14"/>
  <c r="AJ14" i="14"/>
  <c r="AP14" i="14" s="1"/>
  <c r="AV14" i="14" s="1"/>
  <c r="BB14" i="14"/>
  <c r="AF413" i="14"/>
  <c r="AM413" i="14" s="1"/>
  <c r="AS413" i="14" s="1"/>
  <c r="AY413" i="14" s="1"/>
  <c r="AF333" i="14"/>
  <c r="AM333" i="14" s="1"/>
  <c r="AS333" i="14" s="1"/>
  <c r="AY333" i="14" s="1"/>
  <c r="AF164" i="14"/>
  <c r="AM164" i="14" s="1"/>
  <c r="AS164" i="14" s="1"/>
  <c r="BC42" i="14"/>
  <c r="AK42" i="14"/>
  <c r="AQ42" i="14" s="1"/>
  <c r="AW42" i="14" s="1"/>
  <c r="AD42" i="14"/>
  <c r="BC89" i="14"/>
  <c r="AD89" i="14"/>
  <c r="AK89" i="14"/>
  <c r="AQ89" i="14" s="1"/>
  <c r="AW89" i="14" s="1"/>
  <c r="AC381" i="14"/>
  <c r="BB381" i="14"/>
  <c r="AJ381" i="14"/>
  <c r="AP381" i="14" s="1"/>
  <c r="AV381" i="14" s="1"/>
  <c r="AE11" i="14"/>
  <c r="AL11" i="14" s="1"/>
  <c r="AR11" i="14" s="1"/>
  <c r="AX11" i="14" s="1"/>
  <c r="BC131" i="14"/>
  <c r="AD131" i="14"/>
  <c r="AK131" i="14"/>
  <c r="AQ131" i="14" s="1"/>
  <c r="AW131" i="14" s="1"/>
  <c r="BC194" i="14"/>
  <c r="AD194" i="14"/>
  <c r="AK194" i="14"/>
  <c r="AQ194" i="14" s="1"/>
  <c r="AW194" i="14" s="1"/>
  <c r="BG146" i="14"/>
  <c r="AC208" i="14"/>
  <c r="AJ208" i="14"/>
  <c r="AP208" i="14" s="1"/>
  <c r="AV208" i="14" s="1"/>
  <c r="BB208" i="14"/>
  <c r="AE409" i="14"/>
  <c r="AL409" i="14"/>
  <c r="AR409" i="14" s="1"/>
  <c r="AX409" i="14" s="1"/>
  <c r="BD409" i="14"/>
  <c r="AE333" i="14"/>
  <c r="AL333" i="14" s="1"/>
  <c r="AR333" i="14" s="1"/>
  <c r="AX333" i="14" s="1"/>
  <c r="AG333" i="14"/>
  <c r="AN333" i="14" s="1"/>
  <c r="AT333" i="14" s="1"/>
  <c r="AG164" i="14"/>
  <c r="AN164" i="14" s="1"/>
  <c r="AT164" i="14" s="1"/>
  <c r="AZ164" i="14" s="1"/>
  <c r="AH88" i="14"/>
  <c r="AO88" i="14" s="1"/>
  <c r="AU88" i="14" s="1"/>
  <c r="BA88" i="14" s="1"/>
  <c r="AJ88" i="14"/>
  <c r="AP88" i="14" s="1"/>
  <c r="AV88" i="14" s="1"/>
  <c r="BB88" i="14"/>
  <c r="AC88" i="14"/>
  <c r="BC314" i="14"/>
  <c r="AD314" i="14"/>
  <c r="AK314" i="14"/>
  <c r="AQ314" i="14" s="1"/>
  <c r="AW314" i="14" s="1"/>
  <c r="BC378" i="14"/>
  <c r="AD378" i="14"/>
  <c r="AK378" i="14"/>
  <c r="AQ378" i="14" s="1"/>
  <c r="AW378" i="14" s="1"/>
  <c r="AE396" i="14"/>
  <c r="AL396" i="14" s="1"/>
  <c r="AR396" i="14" s="1"/>
  <c r="AE348" i="14"/>
  <c r="AL348" i="14" s="1"/>
  <c r="AR348" i="14" s="1"/>
  <c r="BF149" i="14"/>
  <c r="AG210" i="14"/>
  <c r="AN210" i="14" s="1"/>
  <c r="AT210" i="14" s="1"/>
  <c r="AZ210" i="14" s="1"/>
  <c r="BF253" i="14"/>
  <c r="AG43" i="14"/>
  <c r="AN43" i="14" s="1"/>
  <c r="AT43" i="14" s="1"/>
  <c r="AZ43" i="14" s="1"/>
  <c r="AJ316" i="14"/>
  <c r="AP316" i="14" s="1"/>
  <c r="AV316" i="14" s="1"/>
  <c r="BB316" i="14"/>
  <c r="AC316" i="14"/>
  <c r="AC397" i="14"/>
  <c r="AJ397" i="14"/>
  <c r="AP397" i="14" s="1"/>
  <c r="AV397" i="14" s="1"/>
  <c r="BB397" i="14"/>
  <c r="AG348" i="14"/>
  <c r="AN348" i="14" s="1"/>
  <c r="AT348" i="14" s="1"/>
  <c r="AE301" i="14"/>
  <c r="AL301" i="14" s="1"/>
  <c r="AR301" i="14" s="1"/>
  <c r="AX301" i="14" s="1"/>
  <c r="AK238" i="14"/>
  <c r="AQ238" i="14" s="1"/>
  <c r="AW238" i="14" s="1"/>
  <c r="AD238" i="14"/>
  <c r="BC238" i="14"/>
  <c r="BC412" i="14"/>
  <c r="AD412" i="14"/>
  <c r="AK412" i="14"/>
  <c r="AQ412" i="14" s="1"/>
  <c r="AW412" i="14" s="1"/>
  <c r="AK329" i="14"/>
  <c r="AQ329" i="14" s="1"/>
  <c r="AW329" i="14" s="1"/>
  <c r="AD329" i="14"/>
  <c r="BC329" i="14"/>
  <c r="BB43" i="14"/>
  <c r="AC43" i="14"/>
  <c r="AJ43" i="14"/>
  <c r="AP43" i="14" s="1"/>
  <c r="AV43" i="14" s="1"/>
  <c r="AK177" i="14"/>
  <c r="AQ177" i="14" s="1"/>
  <c r="AW177" i="14" s="1"/>
  <c r="AD177" i="14"/>
  <c r="BC177" i="14"/>
  <c r="AH362" i="14"/>
  <c r="AO362" i="14" s="1"/>
  <c r="AU362" i="14" s="1"/>
  <c r="BA362" i="14" s="1"/>
  <c r="AG73" i="14"/>
  <c r="AN73" i="14" s="1"/>
  <c r="AT73" i="14" s="1"/>
  <c r="AZ73" i="14" s="1"/>
  <c r="AH313" i="14"/>
  <c r="AO313" i="14" s="1"/>
  <c r="AU313" i="14" s="1"/>
  <c r="BA313" i="14" s="1"/>
  <c r="BD254" i="14"/>
  <c r="AG135" i="14"/>
  <c r="AN135" i="14" s="1"/>
  <c r="AT135" i="14" s="1"/>
  <c r="BG119" i="14"/>
  <c r="AG191" i="14"/>
  <c r="AN191" i="14" s="1"/>
  <c r="AT191" i="14" s="1"/>
  <c r="AZ191" i="14" s="1"/>
  <c r="BE255" i="14"/>
  <c r="BB413" i="14"/>
  <c r="AC413" i="14"/>
  <c r="AJ413" i="14"/>
  <c r="AP413" i="14" s="1"/>
  <c r="AV413" i="14" s="1"/>
  <c r="AC329" i="14"/>
  <c r="AJ329" i="14"/>
  <c r="AP329" i="14" s="1"/>
  <c r="AV329" i="14" s="1"/>
  <c r="BB329" i="14"/>
  <c r="BG254" i="14"/>
  <c r="BB179" i="14"/>
  <c r="AC179" i="14"/>
  <c r="AJ179" i="14"/>
  <c r="AP179" i="14" s="1"/>
  <c r="AV179" i="14" s="1"/>
  <c r="AG364" i="14"/>
  <c r="AN364" i="14" s="1"/>
  <c r="AT364" i="14" s="1"/>
  <c r="AE75" i="14"/>
  <c r="AL75" i="14" s="1"/>
  <c r="AR75" i="14" s="1"/>
  <c r="AX75" i="14" s="1"/>
  <c r="AG313" i="14"/>
  <c r="AN313" i="14" s="1"/>
  <c r="AT313" i="14" s="1"/>
  <c r="AZ313" i="14" s="1"/>
  <c r="AF393" i="14"/>
  <c r="AM393" i="14" s="1"/>
  <c r="AS393" i="14" s="1"/>
  <c r="BB348" i="14"/>
  <c r="AC348" i="14"/>
  <c r="AJ348" i="14"/>
  <c r="AP348" i="14" s="1"/>
  <c r="AV348" i="14" s="1"/>
  <c r="AH237" i="14"/>
  <c r="AO237" i="14" s="1"/>
  <c r="AU237" i="14" s="1"/>
  <c r="BA237" i="14" s="1"/>
  <c r="BB236" i="14"/>
  <c r="AC236" i="14"/>
  <c r="AJ236" i="14"/>
  <c r="AP236" i="14" s="1"/>
  <c r="AV236" i="14" s="1"/>
  <c r="AG12" i="14"/>
  <c r="AN12" i="14" s="1"/>
  <c r="AT12" i="14" s="1"/>
  <c r="AZ12" i="14" s="1"/>
  <c r="BB135" i="14"/>
  <c r="AC135" i="14"/>
  <c r="AJ135" i="14"/>
  <c r="AP135" i="14" s="1"/>
  <c r="AV135" i="14" s="1"/>
  <c r="AH194" i="14"/>
  <c r="AO194" i="14" s="1"/>
  <c r="AU194" i="14" s="1"/>
  <c r="BA194" i="14" s="1"/>
  <c r="BD209" i="14"/>
  <c r="AE209" i="14"/>
  <c r="AL209" i="14"/>
  <c r="AR209" i="14" s="1"/>
  <c r="AX209" i="14" s="1"/>
  <c r="AC161" i="14"/>
  <c r="AJ161" i="14"/>
  <c r="AP161" i="14" s="1"/>
  <c r="AV161" i="14" s="1"/>
  <c r="BB161" i="14"/>
  <c r="AF43" i="14"/>
  <c r="AM43" i="14" s="1"/>
  <c r="AS43" i="14" s="1"/>
  <c r="AL87" i="14"/>
  <c r="AR87" i="14" s="1"/>
  <c r="AX87" i="14" s="1"/>
  <c r="BD87" i="14"/>
  <c r="AE87" i="14"/>
  <c r="BB300" i="14"/>
  <c r="AC300" i="14"/>
  <c r="AJ300" i="14"/>
  <c r="AP300" i="14" s="1"/>
  <c r="AV300" i="14" s="1"/>
  <c r="BG270" i="14"/>
  <c r="AH332" i="14"/>
  <c r="AO332" i="14" s="1"/>
  <c r="AU332" i="14" s="1"/>
  <c r="BA332" i="14" s="1"/>
  <c r="AF361" i="14"/>
  <c r="AM361" i="14" s="1"/>
  <c r="AS361" i="14" s="1"/>
  <c r="AY361" i="14" s="1"/>
  <c r="AD71" i="14"/>
  <c r="AK71" i="14"/>
  <c r="AQ71" i="14" s="1"/>
  <c r="AW71" i="14" s="1"/>
  <c r="BC71" i="14"/>
  <c r="AF380" i="14"/>
  <c r="AM380" i="14" s="1"/>
  <c r="AS380" i="14" s="1"/>
  <c r="AY380" i="14" s="1"/>
  <c r="BC393" i="14"/>
  <c r="AK393" i="14"/>
  <c r="AQ393" i="14" s="1"/>
  <c r="AW393" i="14" s="1"/>
  <c r="AD393" i="14"/>
  <c r="AO300" i="14"/>
  <c r="AU300" i="14" s="1"/>
  <c r="BA300" i="14" s="1"/>
  <c r="BG300" i="14"/>
  <c r="AH300" i="14"/>
  <c r="AE135" i="14"/>
  <c r="AL135" i="14"/>
  <c r="AR135" i="14" s="1"/>
  <c r="AX135" i="14" s="1"/>
  <c r="BD135" i="14"/>
  <c r="BG117" i="14"/>
  <c r="BD193" i="14"/>
  <c r="AE193" i="14"/>
  <c r="AL193" i="14"/>
  <c r="AR193" i="14" s="1"/>
  <c r="AX193" i="14" s="1"/>
  <c r="AH410" i="14"/>
  <c r="AO410" i="14" s="1"/>
  <c r="AU410" i="14" s="1"/>
  <c r="BA410" i="14" s="1"/>
  <c r="BG251" i="14"/>
  <c r="AE365" i="14"/>
  <c r="AL365" i="14" s="1"/>
  <c r="AR365" i="14" s="1"/>
  <c r="BB73" i="14"/>
  <c r="AC73" i="14"/>
  <c r="AJ73" i="14"/>
  <c r="AP73" i="14" s="1"/>
  <c r="AV73" i="14" s="1"/>
  <c r="AH396" i="14"/>
  <c r="AO396" i="14" s="1"/>
  <c r="AU396" i="14" s="1"/>
  <c r="AJ15" i="14"/>
  <c r="AP15" i="14" s="1"/>
  <c r="AV15" i="14" s="1"/>
  <c r="BB15" i="14"/>
  <c r="AC15" i="14"/>
  <c r="AD87" i="14"/>
  <c r="AK87" i="14"/>
  <c r="AQ87" i="14" s="1"/>
  <c r="AW87" i="14" s="1"/>
  <c r="BC87" i="14"/>
  <c r="AG395" i="14"/>
  <c r="AN395" i="14" s="1"/>
  <c r="AT395" i="14" s="1"/>
  <c r="AZ395" i="14" s="1"/>
  <c r="AE14" i="14"/>
  <c r="AL14" i="14" s="1"/>
  <c r="AR14" i="14" s="1"/>
  <c r="BC135" i="14"/>
  <c r="AD135" i="14"/>
  <c r="AK135" i="14"/>
  <c r="AQ135" i="14" s="1"/>
  <c r="AW135" i="14" s="1"/>
  <c r="BC195" i="14"/>
  <c r="AD195" i="14"/>
  <c r="AK195" i="14"/>
  <c r="AQ195" i="14" s="1"/>
  <c r="AW195" i="14" s="1"/>
  <c r="AH207" i="14"/>
  <c r="AO207" i="14" s="1"/>
  <c r="AU207" i="14" s="1"/>
  <c r="BA207" i="14" s="1"/>
  <c r="BB206" i="14"/>
  <c r="AC206" i="14"/>
  <c r="AJ206" i="14"/>
  <c r="AP206" i="14" s="1"/>
  <c r="AV206" i="14" s="1"/>
  <c r="BF56" i="14"/>
  <c r="AE412" i="14"/>
  <c r="AL412" i="14" s="1"/>
  <c r="AR412" i="14" s="1"/>
  <c r="AX412" i="14" s="1"/>
  <c r="AE331" i="14"/>
  <c r="AL331" i="14" s="1"/>
  <c r="AR331" i="14" s="1"/>
  <c r="AH86" i="14"/>
  <c r="AO86" i="14" s="1"/>
  <c r="AU86" i="14" s="1"/>
  <c r="AD315" i="14"/>
  <c r="AK315" i="14"/>
  <c r="AQ315" i="14" s="1"/>
  <c r="AW315" i="14" s="1"/>
  <c r="BC315" i="14"/>
  <c r="BC379" i="14"/>
  <c r="AD379" i="14"/>
  <c r="AK379" i="14"/>
  <c r="AQ379" i="14" s="1"/>
  <c r="AW379" i="14" s="1"/>
  <c r="AE397" i="14"/>
  <c r="AL397" i="14" s="1"/>
  <c r="AR397" i="14" s="1"/>
  <c r="AE349" i="14"/>
  <c r="AL349" i="14" s="1"/>
  <c r="AR349" i="14" s="1"/>
  <c r="AG207" i="14"/>
  <c r="AN207" i="14" s="1"/>
  <c r="AT207" i="14" s="1"/>
  <c r="AZ207" i="14" s="1"/>
  <c r="BD162" i="14"/>
  <c r="AE162" i="14"/>
  <c r="AL162" i="14"/>
  <c r="AR162" i="14" s="1"/>
  <c r="AX162" i="14" s="1"/>
  <c r="AG41" i="14"/>
  <c r="AN41" i="14" s="1"/>
  <c r="AT41" i="14" s="1"/>
  <c r="AG87" i="14"/>
  <c r="AN87" i="14" s="1"/>
  <c r="AT87" i="14" s="1"/>
  <c r="BB317" i="14"/>
  <c r="AJ317" i="14"/>
  <c r="AP317" i="14" s="1"/>
  <c r="AV317" i="14" s="1"/>
  <c r="AC317" i="14"/>
  <c r="BC413" i="14"/>
  <c r="AD413" i="14"/>
  <c r="AK413" i="14"/>
  <c r="AQ413" i="14" s="1"/>
  <c r="AW413" i="14" s="1"/>
  <c r="AD332" i="14"/>
  <c r="AK332" i="14"/>
  <c r="AQ332" i="14" s="1"/>
  <c r="AW332" i="14" s="1"/>
  <c r="BC332" i="14"/>
  <c r="BB41" i="14"/>
  <c r="AC41" i="14"/>
  <c r="AJ41" i="14"/>
  <c r="AP41" i="14" s="1"/>
  <c r="AV41" i="14" s="1"/>
  <c r="AF72" i="14"/>
  <c r="AM72" i="14" s="1"/>
  <c r="AS72" i="14" s="1"/>
  <c r="AG71" i="14"/>
  <c r="AN71" i="14" s="1"/>
  <c r="AT71" i="14" s="1"/>
  <c r="AZ71" i="14" s="1"/>
  <c r="AO316" i="14"/>
  <c r="AU316" i="14" s="1"/>
  <c r="BA316" i="14" s="1"/>
  <c r="BG316" i="14"/>
  <c r="AH316" i="14"/>
  <c r="AH11" i="14"/>
  <c r="AO11" i="14" s="1"/>
  <c r="AU11" i="14" s="1"/>
  <c r="AH135" i="14"/>
  <c r="AO135" i="14" s="1"/>
  <c r="AU135" i="14" s="1"/>
  <c r="AG194" i="14"/>
  <c r="AN194" i="14" s="1"/>
  <c r="AT194" i="14" s="1"/>
  <c r="T208" i="14"/>
  <c r="Z208" i="14" s="1"/>
  <c r="BD211" i="14"/>
  <c r="AC410" i="14"/>
  <c r="AJ410" i="14"/>
  <c r="AP410" i="14" s="1"/>
  <c r="AV410" i="14" s="1"/>
  <c r="BB410" i="14"/>
  <c r="BB332" i="14"/>
  <c r="AC332" i="14"/>
  <c r="AJ332" i="14"/>
  <c r="AP332" i="14" s="1"/>
  <c r="AV332" i="14" s="1"/>
  <c r="BD91" i="14"/>
  <c r="T88" i="14"/>
  <c r="Z88" i="14" s="1"/>
  <c r="BB180" i="14"/>
  <c r="AC180" i="14"/>
  <c r="AJ180" i="14"/>
  <c r="AP180" i="14" s="1"/>
  <c r="AV180" i="14" s="1"/>
  <c r="AG365" i="14"/>
  <c r="AN365" i="14" s="1"/>
  <c r="AT365" i="14" s="1"/>
  <c r="AG316" i="14"/>
  <c r="AN316" i="14" s="1"/>
  <c r="AT316" i="14" s="1"/>
  <c r="AF394" i="14"/>
  <c r="AM394" i="14" s="1"/>
  <c r="AS394" i="14" s="1"/>
  <c r="AJ349" i="14"/>
  <c r="AP349" i="14" s="1"/>
  <c r="AV349" i="14" s="1"/>
  <c r="AC349" i="14"/>
  <c r="BB349" i="14"/>
  <c r="AH238" i="14"/>
  <c r="AO238" i="14" s="1"/>
  <c r="AU238" i="14" s="1"/>
  <c r="BA238" i="14" s="1"/>
  <c r="BB239" i="14"/>
  <c r="AJ239" i="14"/>
  <c r="AP239" i="14" s="1"/>
  <c r="AV239" i="14" s="1"/>
  <c r="AC239" i="14"/>
  <c r="AG13" i="14"/>
  <c r="AN13" i="14" s="1"/>
  <c r="AT13" i="14" s="1"/>
  <c r="AZ13" i="14" s="1"/>
  <c r="BB131" i="14"/>
  <c r="AC131" i="14"/>
  <c r="AJ131" i="14"/>
  <c r="AP131" i="14" s="1"/>
  <c r="AV131" i="14" s="1"/>
  <c r="AE210" i="14"/>
  <c r="AL210" i="14" s="1"/>
  <c r="AR210" i="14" s="1"/>
  <c r="BB164" i="14"/>
  <c r="AC164" i="14"/>
  <c r="AJ164" i="14"/>
  <c r="AP164" i="14" s="1"/>
  <c r="AV164" i="14" s="1"/>
  <c r="AF41" i="14"/>
  <c r="AM41" i="14" s="1"/>
  <c r="AS41" i="14" s="1"/>
  <c r="AE90" i="14"/>
  <c r="AL90" i="14" s="1"/>
  <c r="AR90" i="14" s="1"/>
  <c r="AC301" i="14"/>
  <c r="AJ301" i="14"/>
  <c r="AP301" i="14" s="1"/>
  <c r="AV301" i="14" s="1"/>
  <c r="BB301" i="14"/>
  <c r="AH330" i="14"/>
  <c r="AO330" i="14" s="1"/>
  <c r="AU330" i="14" s="1"/>
  <c r="AE41" i="14"/>
  <c r="AL41" i="14" s="1"/>
  <c r="AR41" i="14" s="1"/>
  <c r="AX41" i="14" s="1"/>
  <c r="AF365" i="14"/>
  <c r="AM365" i="14" s="1"/>
  <c r="AS365" i="14" s="1"/>
  <c r="AY365" i="14" s="1"/>
  <c r="BC74" i="14"/>
  <c r="AD74" i="14"/>
  <c r="AK74" i="14"/>
  <c r="AQ74" i="14" s="1"/>
  <c r="AW74" i="14" s="1"/>
  <c r="AF377" i="14"/>
  <c r="AM377" i="14" s="1"/>
  <c r="AS377" i="14" s="1"/>
  <c r="AK397" i="14"/>
  <c r="AQ397" i="14" s="1"/>
  <c r="AW397" i="14" s="1"/>
  <c r="AD397" i="14"/>
  <c r="BC397" i="14"/>
  <c r="BG301" i="14"/>
  <c r="AH301" i="14"/>
  <c r="AO301" i="14"/>
  <c r="AU301" i="14" s="1"/>
  <c r="BA301" i="14" s="1"/>
  <c r="AE132" i="14"/>
  <c r="BD132" i="14"/>
  <c r="AL132" i="14"/>
  <c r="AR132" i="14" s="1"/>
  <c r="AX132" i="14" s="1"/>
  <c r="AE191" i="14"/>
  <c r="AL191" i="14"/>
  <c r="AR191" i="14" s="1"/>
  <c r="AX191" i="14" s="1"/>
  <c r="BD191" i="14"/>
  <c r="BG411" i="14"/>
  <c r="AH411" i="14"/>
  <c r="AO411" i="14"/>
  <c r="AU411" i="14" s="1"/>
  <c r="BA411" i="14" s="1"/>
  <c r="BD362" i="14"/>
  <c r="AE362" i="14"/>
  <c r="AL362" i="14"/>
  <c r="AR362" i="14" s="1"/>
  <c r="AX362" i="14" s="1"/>
  <c r="BB71" i="14"/>
  <c r="AC71" i="14"/>
  <c r="AJ71" i="14"/>
  <c r="AP71" i="14" s="1"/>
  <c r="AV71" i="14" s="1"/>
  <c r="AE381" i="14"/>
  <c r="AL381" i="14" s="1"/>
  <c r="AR381" i="14" s="1"/>
  <c r="AH394" i="14"/>
  <c r="AO394" i="14" s="1"/>
  <c r="AU394" i="14" s="1"/>
  <c r="AH345" i="14"/>
  <c r="AO345" i="14" s="1"/>
  <c r="AU345" i="14" s="1"/>
  <c r="AG299" i="14"/>
  <c r="AN299" i="14" s="1"/>
  <c r="AT299" i="14" s="1"/>
  <c r="AZ299" i="14" s="1"/>
  <c r="T238" i="14"/>
  <c r="Z238" i="14" s="1"/>
  <c r="BD241" i="14"/>
  <c r="BC12" i="14"/>
  <c r="AD12" i="14"/>
  <c r="AK12" i="14"/>
  <c r="AQ12" i="14" s="1"/>
  <c r="AW12" i="14" s="1"/>
  <c r="BE57" i="14"/>
  <c r="BC88" i="14"/>
  <c r="AD88" i="14"/>
  <c r="AK88" i="14"/>
  <c r="AQ88" i="14" s="1"/>
  <c r="AW88" i="14" s="1"/>
  <c r="BE177" i="14"/>
  <c r="AF177" i="14"/>
  <c r="AM177" i="14"/>
  <c r="AS177" i="14" s="1"/>
  <c r="AY177" i="14" s="1"/>
  <c r="BB362" i="14"/>
  <c r="AC362" i="14"/>
  <c r="AJ362" i="14"/>
  <c r="AP362" i="14" s="1"/>
  <c r="AV362" i="14" s="1"/>
  <c r="AG393" i="14"/>
  <c r="AN393" i="14" s="1"/>
  <c r="AT393" i="14" s="1"/>
  <c r="AZ393" i="14" s="1"/>
  <c r="AE239" i="14"/>
  <c r="AL239" i="14" s="1"/>
  <c r="AR239" i="14" s="1"/>
  <c r="AK132" i="14"/>
  <c r="AQ132" i="14" s="1"/>
  <c r="AW132" i="14" s="1"/>
  <c r="AD132" i="14"/>
  <c r="BC132" i="14"/>
  <c r="AK192" i="14"/>
  <c r="AQ192" i="14" s="1"/>
  <c r="AW192" i="14" s="1"/>
  <c r="AD192" i="14"/>
  <c r="BC192" i="14"/>
  <c r="AH208" i="14"/>
  <c r="AO208" i="14" s="1"/>
  <c r="AU208" i="14" s="1"/>
  <c r="BB209" i="14"/>
  <c r="AJ209" i="14"/>
  <c r="AP209" i="14" s="1"/>
  <c r="AV209" i="14" s="1"/>
  <c r="AC209" i="14"/>
  <c r="AE413" i="14"/>
  <c r="AL413" i="14" s="1"/>
  <c r="AR413" i="14" s="1"/>
  <c r="BD329" i="14"/>
  <c r="AL329" i="14"/>
  <c r="AR329" i="14" s="1"/>
  <c r="AX329" i="14" s="1"/>
  <c r="AE329" i="14"/>
  <c r="BG89" i="14"/>
  <c r="AH89" i="14"/>
  <c r="AO89" i="14"/>
  <c r="AU89" i="14" s="1"/>
  <c r="BA89" i="14" s="1"/>
  <c r="BD178" i="14"/>
  <c r="AE178" i="14"/>
  <c r="AL178" i="14"/>
  <c r="AR178" i="14" s="1"/>
  <c r="AX178" i="14" s="1"/>
  <c r="BC365" i="14"/>
  <c r="AD365" i="14"/>
  <c r="AK365" i="14"/>
  <c r="AQ365" i="14" s="1"/>
  <c r="AW365" i="14" s="1"/>
  <c r="BC313" i="14"/>
  <c r="AD313" i="14"/>
  <c r="AK313" i="14"/>
  <c r="AQ313" i="14" s="1"/>
  <c r="AW313" i="14" s="1"/>
  <c r="BC377" i="14"/>
  <c r="AD377" i="14"/>
  <c r="AK377" i="14"/>
  <c r="AQ377" i="14" s="1"/>
  <c r="AW377" i="14" s="1"/>
  <c r="AF349" i="14"/>
  <c r="AM349" i="14" s="1"/>
  <c r="AS349" i="14" s="1"/>
  <c r="AY349" i="14" s="1"/>
  <c r="BD302" i="14"/>
  <c r="T299" i="14"/>
  <c r="Z299" i="14" s="1"/>
  <c r="BB194" i="14"/>
  <c r="AC194" i="14"/>
  <c r="AJ194" i="14"/>
  <c r="AP194" i="14" s="1"/>
  <c r="AV194" i="14" s="1"/>
  <c r="BD163" i="14"/>
  <c r="AE163" i="14"/>
  <c r="AL163" i="14"/>
  <c r="AR163" i="14" s="1"/>
  <c r="AX163" i="14" s="1"/>
  <c r="AN44" i="14"/>
  <c r="AT44" i="14" s="1"/>
  <c r="AZ44" i="14" s="1"/>
  <c r="AG44" i="14"/>
  <c r="BF44" i="14"/>
  <c r="AG88" i="14"/>
  <c r="AN88" i="14" s="1"/>
  <c r="AT88" i="14" s="1"/>
  <c r="BG75" i="14"/>
  <c r="AH75" i="14"/>
  <c r="AO75" i="14"/>
  <c r="AU75" i="14" s="1"/>
  <c r="BA75" i="14" s="1"/>
  <c r="AK410" i="14"/>
  <c r="AQ410" i="14" s="1"/>
  <c r="AW410" i="14" s="1"/>
  <c r="AD410" i="14"/>
  <c r="BC410" i="14"/>
  <c r="BC333" i="14"/>
  <c r="AD333" i="14"/>
  <c r="AK333" i="14"/>
  <c r="AQ333" i="14" s="1"/>
  <c r="AW333" i="14" s="1"/>
  <c r="BB44" i="14"/>
  <c r="AC44" i="14"/>
  <c r="AJ44" i="14"/>
  <c r="AP44" i="14" s="1"/>
  <c r="AV44" i="14" s="1"/>
  <c r="BE101" i="14"/>
  <c r="BD76" i="14"/>
  <c r="T73" i="14"/>
  <c r="Z73" i="14" s="1"/>
  <c r="AG74" i="14"/>
  <c r="AN74" i="14" s="1"/>
  <c r="AT74" i="14" s="1"/>
  <c r="AH314" i="14"/>
  <c r="AO314" i="14" s="1"/>
  <c r="AU314" i="14" s="1"/>
  <c r="BA314" i="14" s="1"/>
  <c r="BG379" i="14"/>
  <c r="AH379" i="14"/>
  <c r="AO379" i="14"/>
  <c r="AU379" i="14" s="1"/>
  <c r="BA379" i="14" s="1"/>
  <c r="BC346" i="14"/>
  <c r="AD346" i="14"/>
  <c r="AK346" i="14"/>
  <c r="AQ346" i="14" s="1"/>
  <c r="AW346" i="14" s="1"/>
  <c r="BG14" i="14"/>
  <c r="AH14" i="14"/>
  <c r="AO14" i="14"/>
  <c r="AU14" i="14" s="1"/>
  <c r="BA14" i="14" s="1"/>
  <c r="AH132" i="14"/>
  <c r="AO132" i="14" s="1"/>
  <c r="AU132" i="14" s="1"/>
  <c r="BA132" i="14" s="1"/>
  <c r="AG195" i="14"/>
  <c r="AN195" i="14" s="1"/>
  <c r="AT195" i="14" s="1"/>
  <c r="AZ195" i="14" s="1"/>
  <c r="BE206" i="14"/>
  <c r="AF206" i="14"/>
  <c r="AM206" i="14"/>
  <c r="AS206" i="14" s="1"/>
  <c r="AY206" i="14" s="1"/>
  <c r="BB411" i="14"/>
  <c r="AJ411" i="14"/>
  <c r="AP411" i="14" s="1"/>
  <c r="AV411" i="14" s="1"/>
  <c r="AC411" i="14"/>
  <c r="BB330" i="14"/>
  <c r="AJ330" i="14"/>
  <c r="AP330" i="14" s="1"/>
  <c r="AV330" i="14" s="1"/>
  <c r="AC330" i="14"/>
  <c r="AF86" i="14"/>
  <c r="AM86" i="14" s="1"/>
  <c r="AS86" i="14" s="1"/>
  <c r="AC177" i="14"/>
  <c r="AJ177" i="14"/>
  <c r="AP177" i="14" s="1"/>
  <c r="AV177" i="14" s="1"/>
  <c r="BB177" i="14"/>
  <c r="AG362" i="14"/>
  <c r="AN362" i="14" s="1"/>
  <c r="AT362" i="14" s="1"/>
  <c r="AZ362" i="14" s="1"/>
  <c r="AG314" i="14"/>
  <c r="AN314" i="14" s="1"/>
  <c r="AT314" i="14" s="1"/>
  <c r="AG377" i="14"/>
  <c r="AN377" i="14" s="1"/>
  <c r="AT377" i="14" s="1"/>
  <c r="BD398" i="14"/>
  <c r="T395" i="14"/>
  <c r="Z395" i="14" s="1"/>
  <c r="BB346" i="14"/>
  <c r="AJ346" i="14"/>
  <c r="AP346" i="14" s="1"/>
  <c r="AV346" i="14" s="1"/>
  <c r="AC346" i="14"/>
  <c r="AH236" i="14"/>
  <c r="AO236" i="14" s="1"/>
  <c r="AU236" i="14" s="1"/>
  <c r="AC132" i="14"/>
  <c r="AJ132" i="14"/>
  <c r="AP132" i="14" s="1"/>
  <c r="AV132" i="14" s="1"/>
  <c r="BB132" i="14"/>
  <c r="AE207" i="14"/>
  <c r="AL207" i="14"/>
  <c r="AR207" i="14" s="1"/>
  <c r="AX207" i="14" s="1"/>
  <c r="BD207" i="14"/>
  <c r="AC165" i="14"/>
  <c r="AJ165" i="14"/>
  <c r="AP165" i="14" s="1"/>
  <c r="AV165" i="14" s="1"/>
  <c r="BB165" i="14"/>
  <c r="AF44" i="14"/>
  <c r="AM44" i="14" s="1"/>
  <c r="AS44" i="14" s="1"/>
  <c r="AG238" i="14"/>
  <c r="AN238" i="14" s="1"/>
  <c r="AT238" i="14" s="1"/>
  <c r="AZ238" i="14" s="1"/>
  <c r="BE192" i="14"/>
  <c r="AF192" i="14"/>
  <c r="AM192" i="14"/>
  <c r="AS192" i="14" s="1"/>
  <c r="AY192" i="14" s="1"/>
  <c r="AG410" i="14"/>
  <c r="AN410" i="14" s="1"/>
  <c r="AT410" i="14" s="1"/>
  <c r="AZ410" i="14" s="1"/>
  <c r="AH331" i="14"/>
  <c r="AO331" i="14" s="1"/>
  <c r="AU331" i="14" s="1"/>
  <c r="AE42" i="14"/>
  <c r="AL42" i="14" s="1"/>
  <c r="AR42" i="14" s="1"/>
  <c r="AG177" i="14"/>
  <c r="AN177" i="14" s="1"/>
  <c r="AT177" i="14" s="1"/>
  <c r="AZ177" i="14" s="1"/>
  <c r="AF362" i="14"/>
  <c r="AM362" i="14" s="1"/>
  <c r="AS362" i="14" s="1"/>
  <c r="AD75" i="14"/>
  <c r="AK75" i="14"/>
  <c r="AQ75" i="14" s="1"/>
  <c r="AW75" i="14" s="1"/>
  <c r="BC75" i="14"/>
  <c r="AF313" i="14"/>
  <c r="AM313" i="14" s="1"/>
  <c r="AS313" i="14" s="1"/>
  <c r="AY313" i="14" s="1"/>
  <c r="AF381" i="14"/>
  <c r="AM381" i="14" s="1"/>
  <c r="AS381" i="14" s="1"/>
  <c r="BD133" i="14"/>
  <c r="AL133" i="14"/>
  <c r="AR133" i="14" s="1"/>
  <c r="AX133" i="14" s="1"/>
  <c r="AE133" i="14"/>
  <c r="BD194" i="14"/>
  <c r="AE194" i="14"/>
  <c r="AL194" i="14"/>
  <c r="AR194" i="14" s="1"/>
  <c r="AX194" i="14" s="1"/>
  <c r="AH409" i="14"/>
  <c r="AO409" i="14" s="1"/>
  <c r="AU409" i="14" s="1"/>
  <c r="AE363" i="14"/>
  <c r="AL363" i="14" s="1"/>
  <c r="AR363" i="14" s="1"/>
  <c r="AX363" i="14" s="1"/>
  <c r="BB74" i="14"/>
  <c r="AC74" i="14"/>
  <c r="AJ74" i="14"/>
  <c r="AP74" i="14" s="1"/>
  <c r="AV74" i="14" s="1"/>
  <c r="BG397" i="14"/>
  <c r="AH397" i="14"/>
  <c r="AO397" i="14"/>
  <c r="AU397" i="14" s="1"/>
  <c r="BA397" i="14" s="1"/>
  <c r="AH348" i="14"/>
  <c r="AO348" i="14" s="1"/>
  <c r="AU348" i="14" s="1"/>
  <c r="BA348" i="14" s="1"/>
  <c r="AG297" i="14"/>
  <c r="AN297" i="14" s="1"/>
  <c r="AT297" i="14" s="1"/>
  <c r="AZ297" i="14" s="1"/>
  <c r="BE236" i="14"/>
  <c r="AF236" i="14"/>
  <c r="AM236" i="14"/>
  <c r="AS236" i="14" s="1"/>
  <c r="AY236" i="14" s="1"/>
  <c r="BC13" i="14"/>
  <c r="AD13" i="14"/>
  <c r="AK13" i="14"/>
  <c r="AQ13" i="14" s="1"/>
  <c r="AW13" i="14" s="1"/>
  <c r="AK90" i="14"/>
  <c r="AQ90" i="14" s="1"/>
  <c r="AW90" i="14" s="1"/>
  <c r="AD90" i="14"/>
  <c r="BC90" i="14"/>
  <c r="BD181" i="14"/>
  <c r="T178" i="14"/>
  <c r="Z178" i="14" s="1"/>
  <c r="BB363" i="14"/>
  <c r="AC363" i="14"/>
  <c r="AJ363" i="14"/>
  <c r="AP363" i="14" s="1"/>
  <c r="AV363" i="14" s="1"/>
  <c r="AG397" i="14"/>
  <c r="AN397" i="14" s="1"/>
  <c r="AT397" i="14" s="1"/>
  <c r="BD236" i="14"/>
  <c r="AE236" i="14"/>
  <c r="AL236" i="14"/>
  <c r="AR236" i="14" s="1"/>
  <c r="AX236" i="14" s="1"/>
  <c r="AH206" i="14"/>
  <c r="AO206" i="14" s="1"/>
  <c r="AU206" i="14" s="1"/>
  <c r="BA206" i="14" s="1"/>
  <c r="BD410" i="14"/>
  <c r="AL410" i="14"/>
  <c r="AR410" i="14" s="1"/>
  <c r="AX410" i="14" s="1"/>
  <c r="AE410" i="14"/>
  <c r="AE332" i="14"/>
  <c r="AL332" i="14" s="1"/>
  <c r="AR332" i="14" s="1"/>
  <c r="AX332" i="14" s="1"/>
  <c r="AO90" i="14"/>
  <c r="AU90" i="14" s="1"/>
  <c r="BA90" i="14" s="1"/>
  <c r="AH90" i="14"/>
  <c r="BG90" i="14"/>
  <c r="AE176" i="14"/>
  <c r="AL176" i="14"/>
  <c r="AR176" i="14" s="1"/>
  <c r="AX176" i="14" s="1"/>
  <c r="BD176" i="14"/>
  <c r="BC362" i="14"/>
  <c r="AD362" i="14"/>
  <c r="AK362" i="14"/>
  <c r="AQ362" i="14" s="1"/>
  <c r="AW362" i="14" s="1"/>
  <c r="AD316" i="14"/>
  <c r="BC316" i="14"/>
  <c r="AK316" i="14"/>
  <c r="AQ316" i="14" s="1"/>
  <c r="AW316" i="14" s="1"/>
  <c r="AK380" i="14"/>
  <c r="AQ380" i="14" s="1"/>
  <c r="AW380" i="14" s="1"/>
  <c r="BC380" i="14"/>
  <c r="AD380" i="14"/>
  <c r="AF346" i="14"/>
  <c r="AM346" i="14" s="1"/>
  <c r="AS346" i="14" s="1"/>
  <c r="AF297" i="14"/>
  <c r="AM297" i="14" s="1"/>
  <c r="AS297" i="14" s="1"/>
  <c r="AE58" i="14"/>
  <c r="AL58" i="14" s="1"/>
  <c r="BB191" i="14"/>
  <c r="AC191" i="14"/>
  <c r="AJ191" i="14"/>
  <c r="AP191" i="14" s="1"/>
  <c r="AV191" i="14" s="1"/>
  <c r="AL161" i="14"/>
  <c r="AR161" i="14" s="1"/>
  <c r="AX161" i="14" s="1"/>
  <c r="AE161" i="14"/>
  <c r="BD161" i="14"/>
  <c r="AG86" i="14"/>
  <c r="AN86" i="14" s="1"/>
  <c r="AT86" i="14" s="1"/>
  <c r="AH72" i="14"/>
  <c r="AO72" i="14" s="1"/>
  <c r="AU72" i="14" s="1"/>
  <c r="AE103" i="14"/>
  <c r="AL103" i="14" s="1"/>
  <c r="AF118" i="14"/>
  <c r="AM118" i="14" s="1"/>
  <c r="BG165" i="14"/>
  <c r="AH165" i="14"/>
  <c r="AO165" i="14"/>
  <c r="AU165" i="14" s="1"/>
  <c r="BA165" i="14" s="1"/>
  <c r="BB45" i="14"/>
  <c r="AC45" i="14"/>
  <c r="AJ45" i="14"/>
  <c r="AP45" i="14" s="1"/>
  <c r="AV45" i="14" s="1"/>
  <c r="AF71" i="14"/>
  <c r="AM71" i="14" s="1"/>
  <c r="AS71" i="14" s="1"/>
  <c r="AH377" i="14"/>
  <c r="AO377" i="14" s="1"/>
  <c r="AU377" i="14" s="1"/>
  <c r="BA377" i="14" s="1"/>
  <c r="BC347" i="14"/>
  <c r="AD347" i="14"/>
  <c r="AK347" i="14"/>
  <c r="AQ347" i="14" s="1"/>
  <c r="AW347" i="14" s="1"/>
  <c r="BG15" i="14"/>
  <c r="AH15" i="14"/>
  <c r="AO15" i="14"/>
  <c r="AU15" i="14" s="1"/>
  <c r="BA15" i="14" s="1"/>
  <c r="AH133" i="14"/>
  <c r="AO133" i="14" s="1"/>
  <c r="AU133" i="14" s="1"/>
  <c r="AF209" i="14"/>
  <c r="AM209" i="14" s="1"/>
  <c r="AS209" i="14" s="1"/>
  <c r="BC163" i="14"/>
  <c r="AD163" i="14"/>
  <c r="AK163" i="14"/>
  <c r="AQ163" i="14" s="1"/>
  <c r="AW163" i="14" s="1"/>
  <c r="BG45" i="14"/>
  <c r="AH45" i="14"/>
  <c r="AO45" i="14"/>
  <c r="AU45" i="14" s="1"/>
  <c r="BA45" i="14" s="1"/>
  <c r="AF89" i="14"/>
  <c r="AM89" i="14" s="1"/>
  <c r="AS89" i="14" s="1"/>
  <c r="BB178" i="14"/>
  <c r="AJ178" i="14"/>
  <c r="AP178" i="14" s="1"/>
  <c r="AV178" i="14" s="1"/>
  <c r="AC178" i="14"/>
  <c r="AG363" i="14"/>
  <c r="AN363" i="14" s="1"/>
  <c r="AT363" i="14" s="1"/>
  <c r="AG317" i="14"/>
  <c r="AN317" i="14" s="1"/>
  <c r="AT317" i="14" s="1"/>
  <c r="AG380" i="14"/>
  <c r="AN380" i="14" s="1"/>
  <c r="AT380" i="14" s="1"/>
  <c r="AF396" i="14"/>
  <c r="AM396" i="14" s="1"/>
  <c r="AS396" i="14" s="1"/>
  <c r="AY396" i="14" s="1"/>
  <c r="BC297" i="14"/>
  <c r="AD297" i="14"/>
  <c r="AK297" i="14"/>
  <c r="AQ297" i="14" s="1"/>
  <c r="AW297" i="14" s="1"/>
  <c r="AH239" i="14"/>
  <c r="AO239" i="14" s="1"/>
  <c r="AU239" i="14" s="1"/>
  <c r="BA239" i="14" s="1"/>
  <c r="AC133" i="14"/>
  <c r="AJ133" i="14"/>
  <c r="AP133" i="14" s="1"/>
  <c r="AV133" i="14" s="1"/>
  <c r="BB133" i="14"/>
  <c r="BD208" i="14"/>
  <c r="AL208" i="14"/>
  <c r="AR208" i="14" s="1"/>
  <c r="AX208" i="14" s="1"/>
  <c r="AE208" i="14"/>
  <c r="AJ162" i="14"/>
  <c r="AP162" i="14" s="1"/>
  <c r="AV162" i="14" s="1"/>
  <c r="AC162" i="14"/>
  <c r="BB162" i="14"/>
  <c r="AF45" i="14"/>
  <c r="AM45" i="14" s="1"/>
  <c r="AS45" i="14" s="1"/>
  <c r="AY45" i="14" s="1"/>
  <c r="AG236" i="14"/>
  <c r="AN236" i="14" s="1"/>
  <c r="AT236" i="14" s="1"/>
  <c r="AZ236" i="14" s="1"/>
  <c r="BD136" i="14"/>
  <c r="T133" i="14"/>
  <c r="Z133" i="14" s="1"/>
  <c r="BD196" i="14"/>
  <c r="T193" i="14"/>
  <c r="Z193" i="14" s="1"/>
  <c r="AF253" i="14"/>
  <c r="AM253" i="14" s="1"/>
  <c r="AG411" i="14"/>
  <c r="AN411" i="14" s="1"/>
  <c r="AT411" i="14" s="1"/>
  <c r="BG333" i="14"/>
  <c r="AH333" i="14"/>
  <c r="AO333" i="14"/>
  <c r="AU333" i="14" s="1"/>
  <c r="BA333" i="14" s="1"/>
  <c r="BD46" i="14"/>
  <c r="S43" i="14"/>
  <c r="Y43" i="14" s="1"/>
  <c r="AG178" i="14"/>
  <c r="AN178" i="14" s="1"/>
  <c r="AT178" i="14" s="1"/>
  <c r="BD366" i="14"/>
  <c r="T363" i="14"/>
  <c r="Z363" i="14" s="1"/>
  <c r="BC72" i="14"/>
  <c r="AD72" i="14"/>
  <c r="AK72" i="14"/>
  <c r="AQ72" i="14" s="1"/>
  <c r="AW72" i="14" s="1"/>
  <c r="AF316" i="14"/>
  <c r="AM316" i="14" s="1"/>
  <c r="AS316" i="14" s="1"/>
  <c r="AY316" i="14" s="1"/>
  <c r="AF378" i="14"/>
  <c r="AM378" i="14" s="1"/>
  <c r="AS378" i="14" s="1"/>
  <c r="AF15" i="14"/>
  <c r="AM15" i="14" s="1"/>
  <c r="AS15" i="14" s="1"/>
  <c r="AE195" i="14"/>
  <c r="AL195" i="14" s="1"/>
  <c r="AR195" i="14" s="1"/>
  <c r="BC206" i="14"/>
  <c r="AD206" i="14"/>
  <c r="AK206" i="14"/>
  <c r="AQ206" i="14" s="1"/>
  <c r="AW206" i="14" s="1"/>
  <c r="AO412" i="14"/>
  <c r="AU412" i="14" s="1"/>
  <c r="BA412" i="14" s="1"/>
  <c r="AH412" i="14"/>
  <c r="BG412" i="14"/>
  <c r="BD378" i="14"/>
  <c r="AE378" i="14"/>
  <c r="AL378" i="14"/>
  <c r="AR378" i="14" s="1"/>
  <c r="AX378" i="14" s="1"/>
  <c r="AH180" i="14"/>
  <c r="AO180" i="14" s="1"/>
  <c r="AU180" i="14" s="1"/>
  <c r="BA180" i="14" s="1"/>
  <c r="BD361" i="14"/>
  <c r="AE361" i="14"/>
  <c r="AL361" i="14"/>
  <c r="AR361" i="14" s="1"/>
  <c r="AX361" i="14" s="1"/>
  <c r="BB75" i="14"/>
  <c r="AC75" i="14"/>
  <c r="AJ75" i="14"/>
  <c r="AP75" i="14" s="1"/>
  <c r="AV75" i="14" s="1"/>
  <c r="AE316" i="14"/>
  <c r="AL316" i="14" s="1"/>
  <c r="AR316" i="14" s="1"/>
  <c r="AX316" i="14" s="1"/>
  <c r="AE379" i="14"/>
  <c r="AL379" i="14" s="1"/>
  <c r="AR379" i="14" s="1"/>
  <c r="AO349" i="14"/>
  <c r="AU349" i="14" s="1"/>
  <c r="BA349" i="14" s="1"/>
  <c r="BG349" i="14"/>
  <c r="AH349" i="14"/>
  <c r="AG300" i="14"/>
  <c r="AN300" i="14" s="1"/>
  <c r="AT300" i="14" s="1"/>
  <c r="AZ300" i="14" s="1"/>
  <c r="AF239" i="14"/>
  <c r="AM239" i="14" s="1"/>
  <c r="AS239" i="14" s="1"/>
  <c r="BD253" i="14"/>
  <c r="AD15" i="14"/>
  <c r="AK15" i="14" s="1"/>
  <c r="AQ15" i="14" s="1"/>
  <c r="AF410" i="14"/>
  <c r="AM410" i="14" s="1"/>
  <c r="AS410" i="14" s="1"/>
  <c r="AF330" i="14"/>
  <c r="AM330" i="14" s="1"/>
  <c r="AS330" i="14" s="1"/>
  <c r="AF162" i="14"/>
  <c r="AM162" i="14" s="1"/>
  <c r="AS162" i="14" s="1"/>
  <c r="AY162" i="14" s="1"/>
  <c r="BC43" i="14"/>
  <c r="AD43" i="14"/>
  <c r="AK43" i="14"/>
  <c r="AQ43" i="14" s="1"/>
  <c r="AW43" i="14" s="1"/>
  <c r="AM176" i="14"/>
  <c r="AS176" i="14" s="1"/>
  <c r="AY176" i="14" s="1"/>
  <c r="AF176" i="14"/>
  <c r="BE176" i="14"/>
  <c r="BB361" i="14"/>
  <c r="AC361" i="14"/>
  <c r="AJ361" i="14"/>
  <c r="AP361" i="14" s="1"/>
  <c r="AV361" i="14" s="1"/>
  <c r="BB378" i="14"/>
  <c r="AC378" i="14"/>
  <c r="AJ378" i="14"/>
  <c r="AP378" i="14" s="1"/>
  <c r="AV378" i="14" s="1"/>
  <c r="AG394" i="14"/>
  <c r="AN394" i="14" s="1"/>
  <c r="AT394" i="14" s="1"/>
  <c r="AE240" i="14"/>
  <c r="AL240" i="14" s="1"/>
  <c r="AR240" i="14" s="1"/>
  <c r="AX240" i="14" s="1"/>
  <c r="AH209" i="14"/>
  <c r="AO209" i="14" s="1"/>
  <c r="AU209" i="14" s="1"/>
  <c r="AG330" i="14"/>
  <c r="AN330" i="14" s="1"/>
  <c r="AT330" i="14" s="1"/>
  <c r="AZ330" i="14" s="1"/>
  <c r="AG165" i="14"/>
  <c r="AN165" i="14" s="1"/>
  <c r="AT165" i="14" s="1"/>
  <c r="BB86" i="14"/>
  <c r="AC86" i="14"/>
  <c r="AJ86" i="14"/>
  <c r="AP86" i="14" s="1"/>
  <c r="AV86" i="14" s="1"/>
  <c r="BD179" i="14"/>
  <c r="AE179" i="14"/>
  <c r="AL179" i="14"/>
  <c r="AR179" i="14" s="1"/>
  <c r="AX179" i="14" s="1"/>
  <c r="BC363" i="14"/>
  <c r="AD363" i="14"/>
  <c r="AK363" i="14"/>
  <c r="AQ363" i="14" s="1"/>
  <c r="AW363" i="14" s="1"/>
  <c r="BC317" i="14"/>
  <c r="AD317" i="14"/>
  <c r="AK317" i="14"/>
  <c r="AQ317" i="14" s="1"/>
  <c r="AW317" i="14" s="1"/>
  <c r="BC381" i="14"/>
  <c r="AK381" i="14"/>
  <c r="AQ381" i="14" s="1"/>
  <c r="AW381" i="14" s="1"/>
  <c r="AD381" i="14"/>
  <c r="BD350" i="14"/>
  <c r="T347" i="14"/>
  <c r="Z347" i="14" s="1"/>
  <c r="AF300" i="14"/>
  <c r="AM300" i="14" s="1"/>
  <c r="AS300" i="14" s="1"/>
  <c r="AY300" i="14" s="1"/>
  <c r="BB195" i="14"/>
  <c r="AC195" i="14"/>
  <c r="AJ195" i="14"/>
  <c r="AP195" i="14" s="1"/>
  <c r="AV195" i="14" s="1"/>
  <c r="AE164" i="14"/>
  <c r="AL164" i="14" s="1"/>
  <c r="AR164" i="14" s="1"/>
  <c r="AG89" i="14"/>
  <c r="AN89" i="14" s="1"/>
  <c r="AT89" i="14" s="1"/>
  <c r="AZ89" i="14" s="1"/>
  <c r="AH73" i="14"/>
  <c r="AO73" i="14" s="1"/>
  <c r="AU73" i="14" s="1"/>
  <c r="BA73" i="14" s="1"/>
  <c r="BB394" i="14"/>
  <c r="AC394" i="14"/>
  <c r="AJ394" i="14"/>
  <c r="AP394" i="14" s="1"/>
  <c r="AV394" i="14" s="1"/>
  <c r="AG349" i="14"/>
  <c r="AN349" i="14" s="1"/>
  <c r="AT349" i="14" s="1"/>
  <c r="AZ349" i="14" s="1"/>
  <c r="AE300" i="14"/>
  <c r="AL300" i="14" s="1"/>
  <c r="AR300" i="14" s="1"/>
  <c r="AX300" i="14" s="1"/>
  <c r="BC236" i="14"/>
  <c r="AD236" i="14"/>
  <c r="AK236" i="14"/>
  <c r="AQ236" i="14" s="1"/>
  <c r="AW236" i="14" s="1"/>
  <c r="AH161" i="14"/>
  <c r="AO161" i="14" s="1"/>
  <c r="AU161" i="14" s="1"/>
  <c r="AJ42" i="14"/>
  <c r="AP42" i="14" s="1"/>
  <c r="AV42" i="14" s="1"/>
  <c r="AC42" i="14"/>
  <c r="BB42" i="14"/>
  <c r="BC178" i="14"/>
  <c r="AD178" i="14"/>
  <c r="AK178" i="14"/>
  <c r="AQ178" i="14" s="1"/>
  <c r="AW178" i="14" s="1"/>
  <c r="BG363" i="14"/>
  <c r="AH363" i="14"/>
  <c r="AO363" i="14"/>
  <c r="AU363" i="14" s="1"/>
  <c r="BA363" i="14" s="1"/>
  <c r="AF74" i="14"/>
  <c r="AM74" i="14" s="1"/>
  <c r="AS74" i="14" s="1"/>
  <c r="BG380" i="14"/>
  <c r="AH380" i="14"/>
  <c r="AO380" i="14"/>
  <c r="AU380" i="14" s="1"/>
  <c r="BA380" i="14" s="1"/>
  <c r="AK345" i="14"/>
  <c r="AQ345" i="14" s="1"/>
  <c r="AW345" i="14" s="1"/>
  <c r="AD345" i="14"/>
  <c r="BC345" i="14"/>
  <c r="AO12" i="14"/>
  <c r="AU12" i="14" s="1"/>
  <c r="BA12" i="14" s="1"/>
  <c r="AH12" i="14"/>
  <c r="BG12" i="14"/>
  <c r="AG133" i="14"/>
  <c r="AN133" i="14" s="1"/>
  <c r="AT133" i="14" s="1"/>
  <c r="AH131" i="14"/>
  <c r="AO131" i="14" s="1"/>
  <c r="AU131" i="14" s="1"/>
  <c r="AF210" i="14"/>
  <c r="AM210" i="14" s="1"/>
  <c r="AS210" i="14" s="1"/>
  <c r="AY210" i="14" s="1"/>
  <c r="AF283" i="14"/>
  <c r="AM283" i="14" s="1"/>
  <c r="BC162" i="14"/>
  <c r="AK162" i="14"/>
  <c r="AQ162" i="14" s="1"/>
  <c r="AW162" i="14" s="1"/>
  <c r="AD162" i="14"/>
  <c r="BG42" i="14"/>
  <c r="AH42" i="14"/>
  <c r="AO42" i="14"/>
  <c r="AU42" i="14" s="1"/>
  <c r="BA42" i="14" s="1"/>
  <c r="AF90" i="14"/>
  <c r="AM90" i="14" s="1"/>
  <c r="AS90" i="14" s="1"/>
  <c r="BD72" i="14"/>
  <c r="AE72" i="14"/>
  <c r="AL72" i="14"/>
  <c r="AR72" i="14" s="1"/>
  <c r="AX72" i="14" s="1"/>
  <c r="AG378" i="14"/>
  <c r="AN378" i="14" s="1"/>
  <c r="AT378" i="14" s="1"/>
  <c r="BC300" i="14"/>
  <c r="AK300" i="14"/>
  <c r="AQ300" i="14" s="1"/>
  <c r="AW300" i="14" s="1"/>
  <c r="AD300" i="14"/>
  <c r="AO240" i="14"/>
  <c r="AU240" i="14" s="1"/>
  <c r="BA240" i="14" s="1"/>
  <c r="AH240" i="14"/>
  <c r="BG240" i="14"/>
  <c r="BB134" i="14"/>
  <c r="AC134" i="14"/>
  <c r="AJ134" i="14"/>
  <c r="AP134" i="14" s="1"/>
  <c r="AV134" i="14" s="1"/>
  <c r="AH195" i="14"/>
  <c r="AO195" i="14" s="1"/>
  <c r="AU195" i="14" s="1"/>
  <c r="BA195" i="14" s="1"/>
  <c r="AG239" i="14"/>
  <c r="AN239" i="14" s="1"/>
  <c r="AT239" i="14" s="1"/>
  <c r="AF132" i="14"/>
  <c r="BE132" i="14"/>
  <c r="AM132" i="14"/>
  <c r="AS132" i="14" s="1"/>
  <c r="AY132" i="14" s="1"/>
  <c r="AM191" i="14"/>
  <c r="AS191" i="14" s="1"/>
  <c r="AY191" i="14" s="1"/>
  <c r="AF191" i="14"/>
  <c r="BE191" i="14"/>
  <c r="AG409" i="14"/>
  <c r="AN409" i="14" s="1"/>
  <c r="AT409" i="14" s="1"/>
  <c r="AE44" i="14"/>
  <c r="AL44" i="14" s="1"/>
  <c r="AR44" i="14" s="1"/>
  <c r="AG176" i="14"/>
  <c r="AN176" i="14" s="1"/>
  <c r="AT176" i="14" s="1"/>
  <c r="BG283" i="14"/>
  <c r="AF314" i="14"/>
  <c r="AM314" i="14" s="1"/>
  <c r="AS314" i="14" s="1"/>
  <c r="BD102" i="14"/>
  <c r="T379" i="14"/>
  <c r="Z379" i="14" s="1"/>
  <c r="BD382" i="14"/>
  <c r="BF117" i="14"/>
  <c r="AF12" i="14"/>
  <c r="AM12" i="14" s="1"/>
  <c r="AS12" i="14" s="1"/>
  <c r="BD192" i="14"/>
  <c r="AL192" i="14"/>
  <c r="AR192" i="14" s="1"/>
  <c r="AX192" i="14" s="1"/>
  <c r="AE192" i="14"/>
  <c r="BC209" i="14"/>
  <c r="AD209" i="14"/>
  <c r="AK209" i="14"/>
  <c r="AQ209" i="14" s="1"/>
  <c r="AW209" i="14" s="1"/>
  <c r="AH177" i="14"/>
  <c r="AO177" i="14" s="1"/>
  <c r="AU177" i="14" s="1"/>
  <c r="AE364" i="14"/>
  <c r="AL364" i="14" s="1"/>
  <c r="AR364" i="14" s="1"/>
  <c r="AJ72" i="14"/>
  <c r="AP72" i="14" s="1"/>
  <c r="AV72" i="14" s="1"/>
  <c r="BB72" i="14"/>
  <c r="AC72" i="14"/>
  <c r="BD313" i="14"/>
  <c r="AE313" i="14"/>
  <c r="AL313" i="14"/>
  <c r="AR313" i="14" s="1"/>
  <c r="AX313" i="14" s="1"/>
  <c r="BD377" i="14"/>
  <c r="AE377" i="14"/>
  <c r="AL377" i="14"/>
  <c r="AR377" i="14" s="1"/>
  <c r="AX377" i="14" s="1"/>
  <c r="AH346" i="14"/>
  <c r="AO346" i="14" s="1"/>
  <c r="AU346" i="14" s="1"/>
  <c r="AG298" i="14"/>
  <c r="AN298" i="14" s="1"/>
  <c r="AT298" i="14" s="1"/>
  <c r="AF240" i="14"/>
  <c r="AM240" i="14" s="1"/>
  <c r="AS240" i="14" s="1"/>
  <c r="BB12" i="14"/>
  <c r="AC12" i="14"/>
  <c r="AJ12" i="14"/>
  <c r="AP12" i="14" s="1"/>
  <c r="AV12" i="14" s="1"/>
  <c r="BC11" i="14"/>
  <c r="AD11" i="14"/>
  <c r="AK11" i="14"/>
  <c r="AQ11" i="14" s="1"/>
  <c r="AW11" i="14" s="1"/>
  <c r="BG266" i="14"/>
  <c r="BD225" i="14"/>
  <c r="BD414" i="14"/>
  <c r="T411" i="14"/>
  <c r="Z411" i="14" s="1"/>
  <c r="BD334" i="14"/>
  <c r="T331" i="14"/>
  <c r="Z331" i="14" s="1"/>
  <c r="AF165" i="14"/>
  <c r="AM165" i="14" s="1"/>
  <c r="AS165" i="14" s="1"/>
  <c r="AD41" i="14"/>
  <c r="AK41" i="14"/>
  <c r="AQ41" i="14" s="1"/>
  <c r="AW41" i="14" s="1"/>
  <c r="BC41" i="14"/>
  <c r="AF179" i="14"/>
  <c r="AM179" i="14" s="1"/>
  <c r="AS179" i="14" s="1"/>
  <c r="AY179" i="14" s="1"/>
  <c r="AC364" i="14"/>
  <c r="AJ364" i="14"/>
  <c r="AP364" i="14" s="1"/>
  <c r="AV364" i="14" s="1"/>
  <c r="BB364" i="14"/>
  <c r="BB379" i="14"/>
  <c r="AC379" i="14"/>
  <c r="AJ379" i="14"/>
  <c r="AP379" i="14" s="1"/>
  <c r="AV379" i="14" s="1"/>
  <c r="AG396" i="14"/>
  <c r="AN396" i="14" s="1"/>
  <c r="AT396" i="14" s="1"/>
  <c r="AZ396" i="14" s="1"/>
  <c r="AE237" i="14"/>
  <c r="AL237" i="14"/>
  <c r="AR237" i="14" s="1"/>
  <c r="AX237" i="14" s="1"/>
  <c r="BD237" i="14"/>
  <c r="AE15" i="14"/>
  <c r="AL15" i="14" s="1"/>
  <c r="AR15" i="14" s="1"/>
  <c r="AH210" i="14"/>
  <c r="AO210" i="14" s="1"/>
  <c r="AU210" i="14" s="1"/>
  <c r="AG331" i="14"/>
  <c r="AN331" i="14" s="1"/>
  <c r="AT331" i="14" s="1"/>
  <c r="AZ331" i="14" s="1"/>
  <c r="AG162" i="14"/>
  <c r="AN162" i="14" s="1"/>
  <c r="AT162" i="14" s="1"/>
  <c r="AZ162" i="14" s="1"/>
  <c r="BB89" i="14"/>
  <c r="AC89" i="14"/>
  <c r="AJ89" i="14"/>
  <c r="AP89" i="14" s="1"/>
  <c r="AV89" i="14" s="1"/>
  <c r="AE180" i="14"/>
  <c r="AL180" i="14"/>
  <c r="AR180" i="14" s="1"/>
  <c r="AX180" i="14" s="1"/>
  <c r="BD180" i="14"/>
  <c r="BC361" i="14"/>
  <c r="AD361" i="14"/>
  <c r="AK361" i="14"/>
  <c r="AQ361" i="14" s="1"/>
  <c r="AW361" i="14" s="1"/>
  <c r="BD393" i="14"/>
  <c r="AE393" i="14"/>
  <c r="AL393" i="14"/>
  <c r="AR393" i="14" s="1"/>
  <c r="AX393" i="14" s="1"/>
  <c r="BD346" i="14"/>
  <c r="AE346" i="14"/>
  <c r="AL346" i="14"/>
  <c r="AR346" i="14" s="1"/>
  <c r="AX346" i="14" s="1"/>
  <c r="BE345" i="14"/>
  <c r="AF345" i="14"/>
  <c r="AM345" i="14"/>
  <c r="AS345" i="14" s="1"/>
  <c r="AY345" i="14" s="1"/>
  <c r="AF301" i="14"/>
  <c r="AM301" i="14" s="1"/>
  <c r="AS301" i="14" s="1"/>
  <c r="AC192" i="14"/>
  <c r="AJ192" i="14"/>
  <c r="AP192" i="14" s="1"/>
  <c r="AV192" i="14" s="1"/>
  <c r="BB192" i="14"/>
  <c r="AG208" i="14"/>
  <c r="AN208" i="14" s="1"/>
  <c r="AT208" i="14" s="1"/>
  <c r="AE165" i="14"/>
  <c r="AL165" i="14" s="1"/>
  <c r="AR165" i="14" s="1"/>
  <c r="AX165" i="14" s="1"/>
  <c r="AG90" i="14"/>
  <c r="AN90" i="14" s="1"/>
  <c r="AT90" i="14" s="1"/>
  <c r="AZ90" i="14" s="1"/>
  <c r="AH71" i="14"/>
  <c r="AO71" i="14" s="1"/>
  <c r="AU71" i="14" s="1"/>
  <c r="BB314" i="14"/>
  <c r="AC314" i="14"/>
  <c r="AJ314" i="14"/>
  <c r="AP314" i="14" s="1"/>
  <c r="AV314" i="14" s="1"/>
  <c r="BB395" i="14"/>
  <c r="AC395" i="14"/>
  <c r="AJ395" i="14"/>
  <c r="AP395" i="14" s="1"/>
  <c r="AV395" i="14" s="1"/>
  <c r="AG346" i="14"/>
  <c r="AN346" i="14" s="1"/>
  <c r="AT346" i="14" s="1"/>
  <c r="BD297" i="14"/>
  <c r="AE297" i="14"/>
  <c r="AL297" i="14"/>
  <c r="AR297" i="14" s="1"/>
  <c r="AX297" i="14" s="1"/>
  <c r="BC239" i="14"/>
  <c r="AD239" i="14"/>
  <c r="AK239" i="14"/>
  <c r="AQ239" i="14" s="1"/>
  <c r="AW239" i="14" s="1"/>
  <c r="BG164" i="14"/>
  <c r="AH164" i="14"/>
  <c r="AO164" i="14"/>
  <c r="AU164" i="14" s="1"/>
  <c r="BA164" i="14" s="1"/>
  <c r="BC176" i="14"/>
  <c r="AD176" i="14"/>
  <c r="AK176" i="14"/>
  <c r="AQ176" i="14" s="1"/>
  <c r="AW176" i="14" s="1"/>
  <c r="AH361" i="14"/>
  <c r="AO361" i="14" s="1"/>
  <c r="AU361" i="14" s="1"/>
  <c r="BA361" i="14" s="1"/>
  <c r="AF75" i="14"/>
  <c r="AM75" i="14" s="1"/>
  <c r="AS75" i="14" s="1"/>
  <c r="AY75" i="14" s="1"/>
  <c r="BG381" i="14"/>
  <c r="AO381" i="14"/>
  <c r="AU381" i="14" s="1"/>
  <c r="BA381" i="14" s="1"/>
  <c r="AH381" i="14"/>
  <c r="BC348" i="14"/>
  <c r="AD348" i="14"/>
  <c r="AK348" i="14"/>
  <c r="AQ348" i="14" s="1"/>
  <c r="AW348" i="14" s="1"/>
  <c r="AH13" i="14"/>
  <c r="AO13" i="14" s="1"/>
  <c r="AU13" i="14" s="1"/>
  <c r="BA13" i="14" s="1"/>
  <c r="AG132" i="14"/>
  <c r="AN132" i="14" s="1"/>
  <c r="AT132" i="14" s="1"/>
  <c r="AH134" i="14"/>
  <c r="AO134" i="14" s="1"/>
  <c r="AU134" i="14" s="1"/>
  <c r="BA134" i="14" s="1"/>
  <c r="BF282" i="14"/>
  <c r="AM207" i="14"/>
  <c r="AS207" i="14" s="1"/>
  <c r="AY207" i="14" s="1"/>
  <c r="AF207" i="14"/>
  <c r="BE207" i="14"/>
  <c r="AK161" i="14"/>
  <c r="AQ161" i="14" s="1"/>
  <c r="AW161" i="14" s="1"/>
  <c r="AD161" i="14"/>
  <c r="BC161" i="14"/>
  <c r="AH43" i="14"/>
  <c r="AO43" i="14" s="1"/>
  <c r="AU43" i="14" s="1"/>
  <c r="BA43" i="14" s="1"/>
  <c r="AF87" i="14"/>
  <c r="AM87" i="14" s="1"/>
  <c r="AS87" i="14" s="1"/>
  <c r="BD73" i="14"/>
  <c r="AE73" i="14"/>
  <c r="AL73" i="14"/>
  <c r="AR73" i="14" s="1"/>
  <c r="AX73" i="14" s="1"/>
  <c r="AG379" i="14"/>
  <c r="AN379" i="14" s="1"/>
  <c r="AT379" i="14" s="1"/>
  <c r="AF148" i="14"/>
  <c r="AM148" i="14" s="1"/>
  <c r="BC298" i="14"/>
  <c r="AD298" i="14"/>
  <c r="AK298" i="14"/>
  <c r="AQ298" i="14" s="1"/>
  <c r="AW298" i="14" s="1"/>
  <c r="BB240" i="14"/>
  <c r="AC240" i="14"/>
  <c r="AJ240" i="14"/>
  <c r="AP240" i="14" s="1"/>
  <c r="AV240" i="14" s="1"/>
  <c r="AG11" i="14"/>
  <c r="AN11" i="14" s="1"/>
  <c r="AT11" i="14" s="1"/>
  <c r="AH192" i="14"/>
  <c r="AO192" i="14" s="1"/>
  <c r="AU192" i="14" s="1"/>
  <c r="BA192" i="14" s="1"/>
  <c r="BD88" i="14"/>
  <c r="AE88" i="14"/>
  <c r="AL88" i="14"/>
  <c r="AR88" i="14" s="1"/>
  <c r="AX88" i="14" s="1"/>
  <c r="BB298" i="14"/>
  <c r="AC298" i="14"/>
  <c r="AJ298" i="14"/>
  <c r="AP298" i="14" s="1"/>
  <c r="AV298" i="14" s="1"/>
  <c r="AG240" i="14"/>
  <c r="AN240" i="14" s="1"/>
  <c r="AT240" i="14" s="1"/>
  <c r="AZ240" i="14" s="1"/>
  <c r="AM131" i="14"/>
  <c r="AS131" i="14" s="1"/>
  <c r="AY131" i="14" s="1"/>
  <c r="AF131" i="14"/>
  <c r="BE131" i="14"/>
  <c r="BG118" i="14"/>
  <c r="AF194" i="14"/>
  <c r="AM194" i="14" s="1"/>
  <c r="AS194" i="14" s="1"/>
  <c r="AY194" i="14" s="1"/>
  <c r="AG412" i="14"/>
  <c r="AN412" i="14" s="1"/>
  <c r="AT412" i="14" s="1"/>
  <c r="AZ412" i="14" s="1"/>
  <c r="AE45" i="14"/>
  <c r="AL45" i="14" s="1"/>
  <c r="AR45" i="14" s="1"/>
  <c r="AX45" i="14" s="1"/>
  <c r="AG179" i="14"/>
  <c r="AN179" i="14" s="1"/>
  <c r="AT179" i="14" s="1"/>
  <c r="AZ179" i="14" s="1"/>
  <c r="BD318" i="14"/>
  <c r="T315" i="14"/>
  <c r="Z315" i="14" s="1"/>
  <c r="BC394" i="14"/>
  <c r="AD394" i="14"/>
  <c r="AK394" i="14"/>
  <c r="AQ394" i="14" s="1"/>
  <c r="AW394" i="14" s="1"/>
  <c r="AH298" i="14"/>
  <c r="AO298" i="14" s="1"/>
  <c r="AU298" i="14" s="1"/>
  <c r="AF14" i="14"/>
  <c r="AM14" i="14" s="1"/>
  <c r="AS14" i="14" s="1"/>
  <c r="AY14" i="14" s="1"/>
  <c r="BC210" i="14"/>
  <c r="AD210" i="14"/>
  <c r="AK210" i="14"/>
  <c r="AQ210" i="14" s="1"/>
  <c r="AW210" i="14" s="1"/>
  <c r="AH178" i="14"/>
  <c r="AO178" i="14" s="1"/>
  <c r="AU178" i="14" s="1"/>
  <c r="BA178" i="14" s="1"/>
  <c r="AE380" i="14"/>
  <c r="AL380" i="14" s="1"/>
  <c r="AR380" i="14" s="1"/>
  <c r="AO347" i="14"/>
  <c r="AU347" i="14" s="1"/>
  <c r="BA347" i="14" s="1"/>
  <c r="AH347" i="14"/>
  <c r="BG347" i="14"/>
  <c r="AG301" i="14"/>
  <c r="AN301" i="14" s="1"/>
  <c r="AT301" i="14" s="1"/>
  <c r="AZ301" i="14" s="1"/>
  <c r="AF237" i="14"/>
  <c r="AM237" i="14" s="1"/>
  <c r="AS237" i="14" s="1"/>
  <c r="AY237" i="14" s="1"/>
  <c r="BB13" i="14"/>
  <c r="AC13" i="14"/>
  <c r="AJ13" i="14"/>
  <c r="AP13" i="14" s="1"/>
  <c r="AV13" i="14" s="1"/>
  <c r="AK14" i="14"/>
  <c r="AQ14" i="14" s="1"/>
  <c r="AW14" i="14" s="1"/>
  <c r="AD14" i="14"/>
  <c r="BC14" i="14"/>
  <c r="AF409" i="14"/>
  <c r="AM409" i="14" s="1"/>
  <c r="AS409" i="14" s="1"/>
  <c r="AY409" i="14" s="1"/>
  <c r="BE329" i="14"/>
  <c r="AF329" i="14"/>
  <c r="AM329" i="14"/>
  <c r="AS329" i="14" s="1"/>
  <c r="AY329" i="14" s="1"/>
  <c r="BD166" i="14"/>
  <c r="T163" i="14"/>
  <c r="Z163" i="14" s="1"/>
  <c r="BC44" i="14"/>
  <c r="AD44" i="14"/>
  <c r="AK44" i="14"/>
  <c r="AQ44" i="14" s="1"/>
  <c r="AW44" i="14" s="1"/>
  <c r="AF180" i="14"/>
  <c r="AM180" i="14" s="1"/>
  <c r="AS180" i="14" s="1"/>
  <c r="AY180" i="14" s="1"/>
  <c r="BB365" i="14"/>
  <c r="AC365" i="14"/>
  <c r="AJ365" i="14"/>
  <c r="AP365" i="14" s="1"/>
  <c r="AV365" i="14" s="1"/>
  <c r="BB377" i="14"/>
  <c r="AC377" i="14"/>
  <c r="AJ377" i="14"/>
  <c r="AP377" i="14" s="1"/>
  <c r="AV377" i="14" s="1"/>
  <c r="BD238" i="14"/>
  <c r="AL238" i="14"/>
  <c r="AR238" i="14" s="1"/>
  <c r="AX238" i="14" s="1"/>
  <c r="AE238" i="14"/>
  <c r="AE12" i="14"/>
  <c r="AL12" i="14" s="1"/>
  <c r="AR12" i="14" s="1"/>
  <c r="AK133" i="14"/>
  <c r="AQ133" i="14" s="1"/>
  <c r="AW133" i="14" s="1"/>
  <c r="BC133" i="14"/>
  <c r="AD133" i="14"/>
  <c r="BC193" i="14"/>
  <c r="AD193" i="14"/>
  <c r="AK193" i="14"/>
  <c r="AQ193" i="14" s="1"/>
  <c r="AW193" i="14" s="1"/>
  <c r="BB210" i="14"/>
  <c r="AC210" i="14"/>
  <c r="AJ210" i="14"/>
  <c r="AP210" i="14" s="1"/>
  <c r="AV210" i="14" s="1"/>
  <c r="AG329" i="14"/>
  <c r="AN329" i="14" s="1"/>
  <c r="AT329" i="14" s="1"/>
  <c r="AZ329" i="14" s="1"/>
  <c r="AG163" i="14"/>
  <c r="AN163" i="14" s="1"/>
  <c r="AT163" i="14" s="1"/>
  <c r="AZ163" i="14" s="1"/>
  <c r="BB87" i="14"/>
  <c r="AC87" i="14"/>
  <c r="AJ87" i="14"/>
  <c r="AP87" i="14" s="1"/>
  <c r="AV87" i="14" s="1"/>
  <c r="BD177" i="14"/>
  <c r="AL177" i="14"/>
  <c r="AR177" i="14" s="1"/>
  <c r="AX177" i="14" s="1"/>
  <c r="AE177" i="14"/>
  <c r="AK364" i="14"/>
  <c r="AQ364" i="14" s="1"/>
  <c r="AW364" i="14" s="1"/>
  <c r="BC364" i="14"/>
  <c r="AD364" i="14"/>
  <c r="BD394" i="14"/>
  <c r="AE394" i="14"/>
  <c r="AL394" i="14"/>
  <c r="AR394" i="14" s="1"/>
  <c r="AX394" i="14" s="1"/>
  <c r="AE347" i="14"/>
  <c r="AL347" i="14" s="1"/>
  <c r="AR347" i="14" s="1"/>
  <c r="AF348" i="14"/>
  <c r="AM348" i="14" s="1"/>
  <c r="AS348" i="14" s="1"/>
  <c r="AY348" i="14" s="1"/>
  <c r="AF298" i="14"/>
  <c r="AM298" i="14" s="1"/>
  <c r="AS298" i="14" s="1"/>
  <c r="BB193" i="14"/>
  <c r="AJ193" i="14"/>
  <c r="AP193" i="14" s="1"/>
  <c r="AV193" i="14" s="1"/>
  <c r="AC193" i="14"/>
  <c r="AG206" i="14"/>
  <c r="AN206" i="14" s="1"/>
  <c r="AT206" i="14" s="1"/>
  <c r="AZ206" i="14" s="1"/>
  <c r="BF45" i="14"/>
  <c r="AG45" i="14"/>
  <c r="AN45" i="14"/>
  <c r="AT45" i="14" s="1"/>
  <c r="AZ45" i="14" s="1"/>
  <c r="BG74" i="14"/>
  <c r="AH74" i="14"/>
  <c r="AO74" i="14"/>
  <c r="AU74" i="14" s="1"/>
  <c r="BA74" i="14" s="1"/>
  <c r="BB315" i="14"/>
  <c r="AC315" i="14"/>
  <c r="AJ315" i="14"/>
  <c r="AP315" i="14" s="1"/>
  <c r="AV315" i="14" s="1"/>
  <c r="AC393" i="14"/>
  <c r="BB393" i="14"/>
  <c r="AJ393" i="14"/>
  <c r="AP393" i="14" s="1"/>
  <c r="AV393" i="14" s="1"/>
  <c r="AG347" i="14"/>
  <c r="AN347" i="14" s="1"/>
  <c r="AT347" i="14" s="1"/>
  <c r="AE298" i="14"/>
  <c r="AL298" i="14"/>
  <c r="AR298" i="14" s="1"/>
  <c r="AX298" i="14" s="1"/>
  <c r="BD298" i="14"/>
  <c r="BC240" i="14"/>
  <c r="AD240" i="14"/>
  <c r="AK240" i="14"/>
  <c r="AQ240" i="14" s="1"/>
  <c r="AW240" i="14" s="1"/>
  <c r="BC411" i="14"/>
  <c r="AD411" i="14"/>
  <c r="AK411" i="14"/>
  <c r="AQ411" i="14" s="1"/>
  <c r="AW411" i="14" s="1"/>
  <c r="BC330" i="14"/>
  <c r="AD330" i="14"/>
  <c r="AK330" i="14"/>
  <c r="AQ330" i="14" s="1"/>
  <c r="AW330" i="14" s="1"/>
  <c r="AH162" i="14"/>
  <c r="AO162" i="14" s="1"/>
  <c r="AU162" i="14" s="1"/>
  <c r="BC179" i="14"/>
  <c r="AD179" i="14"/>
  <c r="AK179" i="14"/>
  <c r="AQ179" i="14" s="1"/>
  <c r="AW179" i="14" s="1"/>
  <c r="BG364" i="14"/>
  <c r="AH364" i="14"/>
  <c r="AO364" i="14"/>
  <c r="AU364" i="14" s="1"/>
  <c r="BA364" i="14" s="1"/>
  <c r="AG75" i="14"/>
  <c r="AN75" i="14" s="1"/>
  <c r="AT75" i="14" s="1"/>
  <c r="AZ75" i="14" s="1"/>
  <c r="AH317" i="14"/>
  <c r="AO317" i="14"/>
  <c r="AU317" i="14" s="1"/>
  <c r="BA317" i="14" s="1"/>
  <c r="BG317" i="14"/>
  <c r="AH378" i="14"/>
  <c r="AO378" i="14" s="1"/>
  <c r="AU378" i="14" s="1"/>
  <c r="BC349" i="14"/>
  <c r="AD349" i="14"/>
  <c r="AK349" i="14"/>
  <c r="AQ349" i="14" s="1"/>
  <c r="AW349" i="14" s="1"/>
  <c r="AG131" i="14"/>
  <c r="AN131" i="14" s="1"/>
  <c r="AT131" i="14" s="1"/>
  <c r="AG192" i="14"/>
  <c r="AN192" i="14" s="1"/>
  <c r="AT192" i="14" s="1"/>
  <c r="BB412" i="14"/>
  <c r="AC412" i="14"/>
  <c r="AJ412" i="14"/>
  <c r="AP412" i="14" s="1"/>
  <c r="AV412" i="14" s="1"/>
  <c r="BB333" i="14"/>
  <c r="AJ333" i="14"/>
  <c r="AP333" i="14" s="1"/>
  <c r="AV333" i="14" s="1"/>
  <c r="AC333" i="14"/>
  <c r="BC164" i="14"/>
  <c r="AD164" i="14"/>
  <c r="AK164" i="14"/>
  <c r="AQ164" i="14" s="1"/>
  <c r="AW164" i="14" s="1"/>
  <c r="AH41" i="14"/>
  <c r="AO41" i="14" s="1"/>
  <c r="AU41" i="14" s="1"/>
  <c r="AL71" i="14"/>
  <c r="AR71" i="14" s="1"/>
  <c r="AX71" i="14" s="1"/>
  <c r="BD71" i="14"/>
  <c r="AE71" i="14"/>
  <c r="AG381" i="14"/>
  <c r="AN381" i="14" s="1"/>
  <c r="AT381" i="14" s="1"/>
  <c r="AZ381" i="14" s="1"/>
  <c r="BB347" i="14"/>
  <c r="AC347" i="14"/>
  <c r="AJ347" i="14"/>
  <c r="AP347" i="14" s="1"/>
  <c r="AV347" i="14" s="1"/>
  <c r="AK299" i="14"/>
  <c r="AQ299" i="14" s="1"/>
  <c r="AW299" i="14" s="1"/>
  <c r="AD299" i="14"/>
  <c r="BC299" i="14"/>
  <c r="BB237" i="14"/>
  <c r="AC237" i="14"/>
  <c r="AJ237" i="14"/>
  <c r="AP237" i="14" s="1"/>
  <c r="AV237" i="14" s="1"/>
  <c r="BF14" i="14"/>
  <c r="AG14" i="14"/>
  <c r="AN14" i="14"/>
  <c r="AT14" i="14" s="1"/>
  <c r="AZ14" i="14" s="1"/>
  <c r="AH193" i="14"/>
  <c r="AO193" i="14" s="1"/>
  <c r="AU193" i="14" s="1"/>
  <c r="AF268" i="14"/>
  <c r="AM268" i="14" s="1"/>
  <c r="BD86" i="14"/>
  <c r="AE86" i="14"/>
  <c r="AL86" i="14"/>
  <c r="AR86" i="14" s="1"/>
  <c r="AX86" i="14" s="1"/>
  <c r="AC299" i="14"/>
  <c r="AJ299" i="14"/>
  <c r="AP299" i="14" s="1"/>
  <c r="AV299" i="14" s="1"/>
  <c r="BB299" i="14"/>
  <c r="AG237" i="14"/>
  <c r="AN237" i="14" s="1"/>
  <c r="AT237" i="14" s="1"/>
  <c r="AZ237" i="14" s="1"/>
  <c r="AF134" i="14"/>
  <c r="AM134" i="14" s="1"/>
  <c r="AS134" i="14" s="1"/>
  <c r="AF195" i="14"/>
  <c r="AM195" i="14" s="1"/>
  <c r="AS195" i="14" s="1"/>
  <c r="AG413" i="14"/>
  <c r="AN413" i="14" s="1"/>
  <c r="AT413" i="14" s="1"/>
  <c r="AG180" i="14"/>
  <c r="AN180" i="14" s="1"/>
  <c r="AT180" i="14" s="1"/>
  <c r="AF317" i="14"/>
  <c r="AM317" i="14" s="1"/>
  <c r="AS317" i="14" s="1"/>
  <c r="AD395" i="14"/>
  <c r="AK395" i="14"/>
  <c r="AQ395" i="14" s="1"/>
  <c r="AW395" i="14" s="1"/>
  <c r="BC395" i="14"/>
  <c r="AH299" i="14"/>
  <c r="AO299" i="14" s="1"/>
  <c r="AU299" i="14" s="1"/>
  <c r="BA299" i="14" s="1"/>
  <c r="AF11" i="14"/>
  <c r="AM11" i="14" s="1"/>
  <c r="AS11" i="14" s="1"/>
  <c r="BD134" i="14"/>
  <c r="AE134" i="14"/>
  <c r="AL134" i="14"/>
  <c r="AR134" i="14" s="1"/>
  <c r="AX134" i="14" s="1"/>
  <c r="BC207" i="14"/>
  <c r="AD207" i="14"/>
  <c r="AK207" i="14"/>
  <c r="AQ207" i="14" s="1"/>
  <c r="AW207" i="14" s="1"/>
  <c r="AY410" i="14" l="1"/>
  <c r="BE410" i="14"/>
  <c r="BA396" i="14"/>
  <c r="BG396" i="14"/>
  <c r="AY394" i="14"/>
  <c r="BE394" i="14"/>
  <c r="AY393" i="14"/>
  <c r="BE393" i="14"/>
  <c r="BA393" i="14"/>
  <c r="BG393" i="14"/>
  <c r="BF395" i="14"/>
  <c r="AZ361" i="14"/>
  <c r="BF361" i="14"/>
  <c r="BG329" i="14"/>
  <c r="AZ317" i="14"/>
  <c r="BF317" i="14"/>
  <c r="BG315" i="14"/>
  <c r="BA210" i="14"/>
  <c r="BG210" i="14"/>
  <c r="BE180" i="14"/>
  <c r="BA71" i="14"/>
  <c r="BG71" i="14"/>
  <c r="BF75" i="14"/>
  <c r="AX44" i="14"/>
  <c r="BD44" i="14"/>
  <c r="AZ86" i="14"/>
  <c r="BF86" i="14"/>
  <c r="AY362" i="14"/>
  <c r="BE362" i="14"/>
  <c r="AY377" i="14"/>
  <c r="BE377" i="14"/>
  <c r="AY26" i="14"/>
  <c r="BE26" i="14"/>
  <c r="AX347" i="14"/>
  <c r="BD347" i="14"/>
  <c r="AY297" i="14"/>
  <c r="BE297" i="14"/>
  <c r="AX210" i="14"/>
  <c r="BD210" i="14"/>
  <c r="BA193" i="14"/>
  <c r="BG193" i="14"/>
  <c r="AZ133" i="14"/>
  <c r="BF133" i="14"/>
  <c r="AY346" i="14"/>
  <c r="BE346" i="14"/>
  <c r="AZ88" i="14"/>
  <c r="BF88" i="14"/>
  <c r="AZ365" i="14"/>
  <c r="BF365" i="14"/>
  <c r="AY43" i="14"/>
  <c r="BE43" i="14"/>
  <c r="BA209" i="14"/>
  <c r="BG209" i="14"/>
  <c r="AY30" i="14"/>
  <c r="BE30" i="14"/>
  <c r="AY74" i="14"/>
  <c r="BE74" i="14"/>
  <c r="AY209" i="14"/>
  <c r="BE209" i="14"/>
  <c r="AZ135" i="14"/>
  <c r="BF135" i="14"/>
  <c r="AX27" i="14"/>
  <c r="BD27" i="14"/>
  <c r="AY330" i="14"/>
  <c r="BE330" i="14"/>
  <c r="BA161" i="14"/>
  <c r="BG161" i="14"/>
  <c r="BA191" i="14"/>
  <c r="BG191" i="14"/>
  <c r="AY298" i="14"/>
  <c r="BE298" i="14"/>
  <c r="AX15" i="14"/>
  <c r="BD15" i="14"/>
  <c r="AX348" i="14"/>
  <c r="BD348" i="14"/>
  <c r="AZ26" i="14"/>
  <c r="BF26" i="14"/>
  <c r="BE14" i="14"/>
  <c r="BD240" i="14"/>
  <c r="BD363" i="14"/>
  <c r="BG43" i="14"/>
  <c r="BE75" i="14"/>
  <c r="BE361" i="14"/>
  <c r="BF12" i="14"/>
  <c r="BD74" i="14"/>
  <c r="BF345" i="14"/>
  <c r="BA27" i="14"/>
  <c r="BG27" i="14"/>
  <c r="BD29" i="14"/>
  <c r="BF206" i="14"/>
  <c r="BE45" i="14"/>
  <c r="BG28" i="14"/>
  <c r="BG361" i="14"/>
  <c r="BG314" i="14"/>
  <c r="AE28" i="14"/>
  <c r="AL28" i="14" s="1"/>
  <c r="AY28" i="14"/>
  <c r="BE28" i="14"/>
  <c r="BG134" i="14"/>
  <c r="AY134" i="14"/>
  <c r="BE134" i="14"/>
  <c r="AZ347" i="14"/>
  <c r="BF347" i="14"/>
  <c r="AX380" i="14"/>
  <c r="BD380" i="14"/>
  <c r="AZ132" i="14"/>
  <c r="BF132" i="14"/>
  <c r="AZ298" i="14"/>
  <c r="BF298" i="14"/>
  <c r="AY314" i="14"/>
  <c r="BE314" i="14"/>
  <c r="AZ165" i="14"/>
  <c r="BF165" i="14"/>
  <c r="AY239" i="14"/>
  <c r="BE239" i="14"/>
  <c r="BA133" i="14"/>
  <c r="BG133" i="14"/>
  <c r="BA236" i="14"/>
  <c r="BG236" i="14"/>
  <c r="BA345" i="14"/>
  <c r="BG345" i="14"/>
  <c r="BA135" i="14"/>
  <c r="BG135" i="14"/>
  <c r="AY164" i="14"/>
  <c r="BE164" i="14"/>
  <c r="AY135" i="14"/>
  <c r="BE135" i="14"/>
  <c r="AY42" i="14"/>
  <c r="BE42" i="14"/>
  <c r="AZ134" i="14"/>
  <c r="BF134" i="14"/>
  <c r="AX299" i="14"/>
  <c r="BD299" i="14"/>
  <c r="AY332" i="14"/>
  <c r="BE332" i="14"/>
  <c r="AZ192" i="14"/>
  <c r="BF192" i="14"/>
  <c r="BA298" i="14"/>
  <c r="BG298" i="14"/>
  <c r="AZ208" i="14"/>
  <c r="BF208" i="14"/>
  <c r="BA346" i="14"/>
  <c r="BG346" i="14"/>
  <c r="AZ378" i="14"/>
  <c r="BF378" i="14"/>
  <c r="AX164" i="14"/>
  <c r="BD164" i="14"/>
  <c r="AZ394" i="14"/>
  <c r="BF394" i="14"/>
  <c r="AY71" i="14"/>
  <c r="BE71" i="14"/>
  <c r="AX413" i="14"/>
  <c r="BD413" i="14"/>
  <c r="BA394" i="14"/>
  <c r="BG394" i="14"/>
  <c r="BA11" i="14"/>
  <c r="BG11" i="14"/>
  <c r="BA297" i="14"/>
  <c r="BG297" i="14"/>
  <c r="AZ131" i="14"/>
  <c r="BF131" i="14"/>
  <c r="AY87" i="14"/>
  <c r="BE87" i="14"/>
  <c r="AY165" i="14"/>
  <c r="BE165" i="14"/>
  <c r="AZ176" i="14"/>
  <c r="BF176" i="14"/>
  <c r="AX195" i="14"/>
  <c r="BD195" i="14"/>
  <c r="AZ411" i="14"/>
  <c r="BF411" i="14"/>
  <c r="AZ363" i="14"/>
  <c r="BF363" i="14"/>
  <c r="AY381" i="14"/>
  <c r="BE381" i="14"/>
  <c r="AX381" i="14"/>
  <c r="BD381" i="14"/>
  <c r="BA330" i="14"/>
  <c r="BG330" i="14"/>
  <c r="AZ42" i="14"/>
  <c r="BF42" i="14"/>
  <c r="BA162" i="14"/>
  <c r="BG162" i="14"/>
  <c r="AZ346" i="14"/>
  <c r="BF346" i="14"/>
  <c r="AX364" i="14"/>
  <c r="BD364" i="14"/>
  <c r="AY12" i="14"/>
  <c r="BE12" i="14"/>
  <c r="AY15" i="14"/>
  <c r="BE15" i="14"/>
  <c r="BA409" i="14"/>
  <c r="BG409" i="14"/>
  <c r="AX349" i="14"/>
  <c r="BD349" i="14"/>
  <c r="BA86" i="14"/>
  <c r="BG86" i="14"/>
  <c r="AX14" i="14"/>
  <c r="BD14" i="14"/>
  <c r="AX365" i="14"/>
  <c r="BD365" i="14"/>
  <c r="AX317" i="14"/>
  <c r="BD317" i="14"/>
  <c r="AZ209" i="14"/>
  <c r="BF209" i="14"/>
  <c r="AY317" i="14"/>
  <c r="BE317" i="14"/>
  <c r="AX12" i="14"/>
  <c r="BD12" i="14"/>
  <c r="BA177" i="14"/>
  <c r="BG177" i="14"/>
  <c r="AU286" i="14"/>
  <c r="BM281" i="14" s="1"/>
  <c r="AS283" i="14"/>
  <c r="AY378" i="14"/>
  <c r="BE378" i="14"/>
  <c r="AZ178" i="14"/>
  <c r="BF178" i="14"/>
  <c r="BA72" i="14"/>
  <c r="BG72" i="14"/>
  <c r="AX239" i="14"/>
  <c r="BD239" i="14"/>
  <c r="AZ87" i="14"/>
  <c r="BF87" i="14"/>
  <c r="AX397" i="14"/>
  <c r="BD397" i="14"/>
  <c r="AX331" i="14"/>
  <c r="BD331" i="14"/>
  <c r="BA163" i="14"/>
  <c r="BG163" i="14"/>
  <c r="BA87" i="14"/>
  <c r="BG87" i="14"/>
  <c r="AZ180" i="14"/>
  <c r="BF180" i="14"/>
  <c r="AZ11" i="14"/>
  <c r="BF11" i="14"/>
  <c r="AY301" i="14"/>
  <c r="BE301" i="14"/>
  <c r="AZ239" i="14"/>
  <c r="BF239" i="14"/>
  <c r="AY90" i="14"/>
  <c r="BE90" i="14"/>
  <c r="AX42" i="14"/>
  <c r="BD42" i="14"/>
  <c r="AY86" i="14"/>
  <c r="BE86" i="14"/>
  <c r="BA208" i="14"/>
  <c r="BG208" i="14"/>
  <c r="AZ41" i="14"/>
  <c r="BF41" i="14"/>
  <c r="AZ364" i="14"/>
  <c r="BF364" i="14"/>
  <c r="AZ333" i="14"/>
  <c r="BF333" i="14"/>
  <c r="BA179" i="14"/>
  <c r="BG179" i="14"/>
  <c r="AZ161" i="14"/>
  <c r="BF161" i="14"/>
  <c r="AW45" i="14"/>
  <c r="BC45" i="14"/>
  <c r="AY11" i="14"/>
  <c r="BE11" i="14"/>
  <c r="AZ413" i="14"/>
  <c r="BF413" i="14"/>
  <c r="BA378" i="14"/>
  <c r="BG378" i="14"/>
  <c r="AZ379" i="14"/>
  <c r="BF379" i="14"/>
  <c r="AZ409" i="14"/>
  <c r="BF409" i="14"/>
  <c r="AW15" i="14"/>
  <c r="BC15" i="14"/>
  <c r="AX379" i="14"/>
  <c r="BD379" i="14"/>
  <c r="AZ380" i="14"/>
  <c r="BF380" i="14"/>
  <c r="AY89" i="14"/>
  <c r="BE89" i="14"/>
  <c r="BA331" i="14"/>
  <c r="BG331" i="14"/>
  <c r="AY44" i="14"/>
  <c r="BE44" i="14"/>
  <c r="AZ377" i="14"/>
  <c r="BF377" i="14"/>
  <c r="AX90" i="14"/>
  <c r="BD90" i="14"/>
  <c r="AZ316" i="14"/>
  <c r="BF316" i="14"/>
  <c r="AY397" i="14"/>
  <c r="BE397" i="14"/>
  <c r="AZ332" i="14"/>
  <c r="BF332" i="14"/>
  <c r="AY195" i="14"/>
  <c r="BE195" i="14"/>
  <c r="BA41" i="14"/>
  <c r="BG41" i="14"/>
  <c r="AY240" i="14"/>
  <c r="BE240" i="14"/>
  <c r="BA131" i="14"/>
  <c r="BG131" i="14"/>
  <c r="AZ397" i="14"/>
  <c r="BF397" i="14"/>
  <c r="AZ314" i="14"/>
  <c r="BF314" i="14"/>
  <c r="AZ74" i="14"/>
  <c r="BF74" i="14"/>
  <c r="AY41" i="14"/>
  <c r="BE41" i="14"/>
  <c r="AZ194" i="14"/>
  <c r="BF194" i="14"/>
  <c r="AY72" i="14"/>
  <c r="BE72" i="14"/>
  <c r="AZ348" i="14"/>
  <c r="BF348" i="14"/>
  <c r="AX396" i="14"/>
  <c r="BD396" i="14"/>
  <c r="AX395" i="14"/>
  <c r="BD395" i="14"/>
  <c r="AF315" i="14"/>
  <c r="AM315" i="14" s="1"/>
  <c r="BF412" i="14"/>
  <c r="BF349" i="14"/>
  <c r="AF133" i="14"/>
  <c r="AM133" i="14" s="1"/>
  <c r="BE396" i="14"/>
  <c r="AF299" i="14"/>
  <c r="AM299" i="14" s="1"/>
  <c r="BF207" i="14"/>
  <c r="BF191" i="14"/>
  <c r="BE412" i="14"/>
  <c r="BD315" i="14"/>
  <c r="AS148" i="14"/>
  <c r="AU151" i="14"/>
  <c r="BM146" i="14" s="1"/>
  <c r="BF237" i="14"/>
  <c r="BF301" i="14"/>
  <c r="BF179" i="14"/>
  <c r="BF240" i="14"/>
  <c r="BF90" i="14"/>
  <c r="BF300" i="14"/>
  <c r="BE316" i="14"/>
  <c r="BF236" i="14"/>
  <c r="AU106" i="14"/>
  <c r="BM101" i="14" s="1"/>
  <c r="AR103" i="14"/>
  <c r="BF195" i="14"/>
  <c r="AF238" i="14"/>
  <c r="AM238" i="14" s="1"/>
  <c r="BE161" i="14"/>
  <c r="AS268" i="14"/>
  <c r="AU271" i="14"/>
  <c r="BM266" i="14" s="1"/>
  <c r="BF329" i="14"/>
  <c r="BG178" i="14"/>
  <c r="AF379" i="14"/>
  <c r="AM379" i="14" s="1"/>
  <c r="BE210" i="14"/>
  <c r="BF89" i="14"/>
  <c r="BF330" i="14"/>
  <c r="BE162" i="14"/>
  <c r="AE43" i="14"/>
  <c r="AL43" i="14" s="1"/>
  <c r="AS253" i="14"/>
  <c r="AU256" i="14"/>
  <c r="BM251" i="14" s="1"/>
  <c r="BG239" i="14"/>
  <c r="BD332" i="14"/>
  <c r="AF178" i="14"/>
  <c r="AM178" i="14" s="1"/>
  <c r="BG348" i="14"/>
  <c r="BE313" i="14"/>
  <c r="BF238" i="14"/>
  <c r="BF393" i="14"/>
  <c r="BG410" i="14"/>
  <c r="BE380" i="14"/>
  <c r="BG237" i="14"/>
  <c r="BF73" i="14"/>
  <c r="BG88" i="14"/>
  <c r="BE333" i="14"/>
  <c r="BE364" i="14"/>
  <c r="BF315" i="14"/>
  <c r="BF193" i="14"/>
  <c r="BD411" i="14"/>
  <c r="AR58" i="14"/>
  <c r="AU61" i="14"/>
  <c r="BM56" i="14" s="1"/>
  <c r="BF381" i="14"/>
  <c r="BE348" i="14"/>
  <c r="BE409" i="14"/>
  <c r="BF396" i="14"/>
  <c r="AF331" i="14"/>
  <c r="AM331" i="14" s="1"/>
  <c r="BE300" i="14"/>
  <c r="BD316" i="14"/>
  <c r="BF177" i="14"/>
  <c r="BE349" i="14"/>
  <c r="BE365" i="14"/>
  <c r="BG207" i="14"/>
  <c r="BG332" i="14"/>
  <c r="BF313" i="14"/>
  <c r="BF43" i="14"/>
  <c r="BD333" i="14"/>
  <c r="BD11" i="14"/>
  <c r="BE413" i="14"/>
  <c r="AU226" i="14"/>
  <c r="BM221" i="14" s="1"/>
  <c r="AS223" i="14"/>
  <c r="BF72" i="14"/>
  <c r="BG176" i="14"/>
  <c r="BG299" i="14"/>
  <c r="BE237" i="14"/>
  <c r="BD45" i="14"/>
  <c r="BE194" i="14"/>
  <c r="BG192" i="14"/>
  <c r="BG13" i="14"/>
  <c r="BF162" i="14"/>
  <c r="BE179" i="14"/>
  <c r="BG195" i="14"/>
  <c r="AF347" i="14"/>
  <c r="AM347" i="14" s="1"/>
  <c r="BG180" i="14"/>
  <c r="BG377" i="14"/>
  <c r="BF410" i="14"/>
  <c r="BG132" i="14"/>
  <c r="AF73" i="14"/>
  <c r="AM73" i="14" s="1"/>
  <c r="BF299" i="14"/>
  <c r="BD41" i="14"/>
  <c r="BG238" i="14"/>
  <c r="AF88" i="14"/>
  <c r="AM88" i="14" s="1"/>
  <c r="BF71" i="14"/>
  <c r="BD412" i="14"/>
  <c r="BG194" i="14"/>
  <c r="BG362" i="14"/>
  <c r="BF164" i="14"/>
  <c r="BE13" i="14"/>
  <c r="BD89" i="14"/>
  <c r="AE13" i="14"/>
  <c r="AL13" i="14" s="1"/>
  <c r="BF163" i="14"/>
  <c r="BD165" i="14"/>
  <c r="BF331" i="14"/>
  <c r="AF411" i="14"/>
  <c r="AM411" i="14" s="1"/>
  <c r="BD300" i="14"/>
  <c r="BG73" i="14"/>
  <c r="AF363" i="14"/>
  <c r="AM363" i="14" s="1"/>
  <c r="AF193" i="14"/>
  <c r="AM193" i="14" s="1"/>
  <c r="BF297" i="14"/>
  <c r="AF395" i="14"/>
  <c r="AM395" i="14" s="1"/>
  <c r="BF362" i="14"/>
  <c r="BF13" i="14"/>
  <c r="AF208" i="14"/>
  <c r="AM208" i="14" s="1"/>
  <c r="BD75" i="14"/>
  <c r="BG313" i="14"/>
  <c r="BD301" i="14"/>
  <c r="BF210" i="14"/>
  <c r="AF163" i="14"/>
  <c r="AM163" i="14" s="1"/>
  <c r="AS118" i="14"/>
  <c r="AU121" i="14"/>
  <c r="BM116" i="14" s="1"/>
  <c r="BG206" i="14"/>
  <c r="AR28" i="14" l="1"/>
  <c r="AU31" i="14"/>
  <c r="BM26" i="14" s="1"/>
  <c r="AU196" i="14"/>
  <c r="BM191" i="14" s="1"/>
  <c r="AS193" i="14"/>
  <c r="AS347" i="14"/>
  <c r="AU350" i="14"/>
  <c r="BM345" i="14" s="1"/>
  <c r="AU334" i="14"/>
  <c r="BM329" i="14" s="1"/>
  <c r="AS331" i="14"/>
  <c r="AU382" i="14"/>
  <c r="BM377" i="14" s="1"/>
  <c r="AS379" i="14"/>
  <c r="AU318" i="14"/>
  <c r="BM313" i="14" s="1"/>
  <c r="AS315" i="14"/>
  <c r="AS163" i="14"/>
  <c r="AU166" i="14"/>
  <c r="BM161" i="14" s="1"/>
  <c r="AU414" i="14"/>
  <c r="BM409" i="14" s="1"/>
  <c r="AS411" i="14"/>
  <c r="AU91" i="14"/>
  <c r="BM86" i="14" s="1"/>
  <c r="AS88" i="14"/>
  <c r="AU181" i="14"/>
  <c r="BM176" i="14" s="1"/>
  <c r="AS178" i="14"/>
  <c r="AV61" i="14"/>
  <c r="AX58" i="14"/>
  <c r="AW61" i="14" s="1"/>
  <c r="BK56" i="14" s="1"/>
  <c r="BD58" i="14"/>
  <c r="AX61" i="14" s="1"/>
  <c r="AS395" i="14"/>
  <c r="AU398" i="14"/>
  <c r="BM393" i="14" s="1"/>
  <c r="AS363" i="14"/>
  <c r="AU366" i="14"/>
  <c r="BM361" i="14" s="1"/>
  <c r="AV106" i="14"/>
  <c r="AX103" i="14"/>
  <c r="AW106" i="14" s="1"/>
  <c r="BK101" i="14" s="1"/>
  <c r="BD103" i="14"/>
  <c r="AX106" i="14" s="1"/>
  <c r="AU302" i="14"/>
  <c r="BM297" i="14" s="1"/>
  <c r="AS299" i="14"/>
  <c r="AR13" i="14"/>
  <c r="AU16" i="14"/>
  <c r="BM11" i="14" s="1"/>
  <c r="AV226" i="14"/>
  <c r="AY223" i="14"/>
  <c r="AW226" i="14" s="1"/>
  <c r="BK221" i="14" s="1"/>
  <c r="BE223" i="14"/>
  <c r="AX226" i="14" s="1"/>
  <c r="AV121" i="14"/>
  <c r="AY118" i="14"/>
  <c r="AW121" i="14" s="1"/>
  <c r="BK116" i="14" s="1"/>
  <c r="BE118" i="14"/>
  <c r="AX121" i="14" s="1"/>
  <c r="AS208" i="14"/>
  <c r="AU211" i="14"/>
  <c r="BM206" i="14" s="1"/>
  <c r="AV271" i="14"/>
  <c r="AY268" i="14"/>
  <c r="AW271" i="14" s="1"/>
  <c r="BK266" i="14" s="1"/>
  <c r="BE268" i="14"/>
  <c r="AX271" i="14" s="1"/>
  <c r="AV151" i="14"/>
  <c r="AY148" i="14"/>
  <c r="AW151" i="14" s="1"/>
  <c r="BK146" i="14" s="1"/>
  <c r="BE148" i="14"/>
  <c r="AX151" i="14" s="1"/>
  <c r="AU76" i="14"/>
  <c r="BM71" i="14" s="1"/>
  <c r="AS73" i="14"/>
  <c r="AV256" i="14"/>
  <c r="AY253" i="14"/>
  <c r="AW256" i="14" s="1"/>
  <c r="BK251" i="14" s="1"/>
  <c r="BE253" i="14"/>
  <c r="AX256" i="14" s="1"/>
  <c r="AS238" i="14"/>
  <c r="AU241" i="14"/>
  <c r="BM236" i="14" s="1"/>
  <c r="AS133" i="14"/>
  <c r="AU136" i="14"/>
  <c r="BM131" i="14" s="1"/>
  <c r="AV286" i="14"/>
  <c r="AY283" i="14"/>
  <c r="AW286" i="14" s="1"/>
  <c r="BK281" i="14" s="1"/>
  <c r="BE283" i="14"/>
  <c r="AX286" i="14" s="1"/>
  <c r="AU46" i="14"/>
  <c r="BM41" i="14" s="1"/>
  <c r="AR43" i="14"/>
  <c r="BE286" i="14" l="1"/>
  <c r="BN281" i="14"/>
  <c r="BE151" i="14"/>
  <c r="BN146" i="14"/>
  <c r="BE106" i="14"/>
  <c r="BN101" i="14"/>
  <c r="BE256" i="14"/>
  <c r="BN251" i="14"/>
  <c r="BE61" i="14"/>
  <c r="BN56" i="14"/>
  <c r="BE121" i="14"/>
  <c r="BN116" i="14"/>
  <c r="BE226" i="14"/>
  <c r="BN221" i="14"/>
  <c r="BE271" i="14"/>
  <c r="BN266" i="14"/>
  <c r="AX28" i="14"/>
  <c r="AW31" i="14" s="1"/>
  <c r="BK26" i="14" s="1"/>
  <c r="AV31" i="14"/>
  <c r="BD28" i="14"/>
  <c r="AX31" i="14" s="1"/>
  <c r="AV76" i="14"/>
  <c r="AY73" i="14"/>
  <c r="AW76" i="14" s="1"/>
  <c r="BK71" i="14" s="1"/>
  <c r="BE73" i="14"/>
  <c r="AX76" i="14" s="1"/>
  <c r="AV366" i="14"/>
  <c r="AY363" i="14"/>
  <c r="AW366" i="14" s="1"/>
  <c r="BK361" i="14" s="1"/>
  <c r="BE363" i="14"/>
  <c r="AX366" i="14" s="1"/>
  <c r="AY88" i="14"/>
  <c r="AW91" i="14" s="1"/>
  <c r="BK86" i="14" s="1"/>
  <c r="AV91" i="14"/>
  <c r="BE88" i="14"/>
  <c r="AX91" i="14" s="1"/>
  <c r="AV382" i="14"/>
  <c r="AY379" i="14"/>
  <c r="AW382" i="14" s="1"/>
  <c r="BK377" i="14" s="1"/>
  <c r="BE379" i="14"/>
  <c r="AX382" i="14" s="1"/>
  <c r="AV211" i="14"/>
  <c r="AY208" i="14"/>
  <c r="AW211" i="14" s="1"/>
  <c r="BK206" i="14" s="1"/>
  <c r="BE208" i="14"/>
  <c r="AX211" i="14" s="1"/>
  <c r="AV16" i="14"/>
  <c r="AX13" i="14"/>
  <c r="AW16" i="14" s="1"/>
  <c r="BK11" i="14" s="1"/>
  <c r="BD13" i="14"/>
  <c r="AX16" i="14" s="1"/>
  <c r="AV136" i="14"/>
  <c r="AY133" i="14"/>
  <c r="AW136" i="14" s="1"/>
  <c r="BK131" i="14" s="1"/>
  <c r="BE133" i="14"/>
  <c r="AX136" i="14" s="1"/>
  <c r="AV302" i="14"/>
  <c r="AY299" i="14"/>
  <c r="AW302" i="14" s="1"/>
  <c r="BK297" i="14" s="1"/>
  <c r="BE299" i="14"/>
  <c r="AX302" i="14" s="1"/>
  <c r="AV398" i="14"/>
  <c r="AY395" i="14"/>
  <c r="AW398" i="14" s="1"/>
  <c r="BK393" i="14" s="1"/>
  <c r="BE395" i="14"/>
  <c r="AX398" i="14" s="1"/>
  <c r="AV414" i="14"/>
  <c r="AY411" i="14"/>
  <c r="AW414" i="14" s="1"/>
  <c r="BK409" i="14" s="1"/>
  <c r="BE411" i="14"/>
  <c r="AX414" i="14" s="1"/>
  <c r="AV334" i="14"/>
  <c r="AY331" i="14"/>
  <c r="AW334" i="14" s="1"/>
  <c r="BK329" i="14" s="1"/>
  <c r="BE331" i="14"/>
  <c r="AX334" i="14" s="1"/>
  <c r="AX43" i="14"/>
  <c r="AW46" i="14" s="1"/>
  <c r="BK41" i="14" s="1"/>
  <c r="AV46" i="14"/>
  <c r="BD43" i="14"/>
  <c r="AX46" i="14" s="1"/>
  <c r="AV241" i="14"/>
  <c r="AY238" i="14"/>
  <c r="AW241" i="14" s="1"/>
  <c r="BK236" i="14" s="1"/>
  <c r="BE238" i="14"/>
  <c r="AX241" i="14" s="1"/>
  <c r="AV166" i="14"/>
  <c r="AY163" i="14"/>
  <c r="AW166" i="14" s="1"/>
  <c r="BK161" i="14" s="1"/>
  <c r="BE163" i="14"/>
  <c r="AX166" i="14" s="1"/>
  <c r="AV350" i="14"/>
  <c r="AY347" i="14"/>
  <c r="AW350" i="14" s="1"/>
  <c r="BK345" i="14" s="1"/>
  <c r="BE347" i="14"/>
  <c r="AX350" i="14" s="1"/>
  <c r="AV181" i="14"/>
  <c r="AY178" i="14"/>
  <c r="AW181" i="14" s="1"/>
  <c r="BK176" i="14" s="1"/>
  <c r="BE178" i="14"/>
  <c r="AX181" i="14" s="1"/>
  <c r="AV318" i="14"/>
  <c r="AY315" i="14"/>
  <c r="AW318" i="14" s="1"/>
  <c r="BK313" i="14" s="1"/>
  <c r="BE315" i="14"/>
  <c r="AX318" i="14" s="1"/>
  <c r="AV196" i="14"/>
  <c r="AY193" i="14"/>
  <c r="AW196" i="14" s="1"/>
  <c r="BK191" i="14" s="1"/>
  <c r="BE193" i="14"/>
  <c r="AX196" i="14" s="1"/>
  <c r="BE46" i="14" l="1"/>
  <c r="BN41" i="14"/>
  <c r="BE31" i="14"/>
  <c r="BN26" i="14"/>
  <c r="BE181" i="14"/>
  <c r="BN176" i="14"/>
  <c r="BE196" i="14"/>
  <c r="BN191" i="14"/>
  <c r="BE16" i="14"/>
  <c r="BN11" i="14"/>
  <c r="BE398" i="14"/>
  <c r="BN393" i="14"/>
  <c r="BE76" i="14"/>
  <c r="BN71" i="14"/>
  <c r="BE91" i="14"/>
  <c r="BN86" i="14"/>
  <c r="BE166" i="14"/>
  <c r="BN161" i="14"/>
  <c r="BE414" i="14"/>
  <c r="BN409" i="14"/>
  <c r="BE366" i="14"/>
  <c r="BN361" i="14"/>
  <c r="BE241" i="14"/>
  <c r="BN236" i="14"/>
  <c r="BE211" i="14"/>
  <c r="BN206" i="14"/>
  <c r="BE302" i="14"/>
  <c r="BN297" i="14"/>
  <c r="BE350" i="14"/>
  <c r="BN345" i="14"/>
  <c r="BE334" i="14"/>
  <c r="BN329" i="14"/>
  <c r="BE136" i="14"/>
  <c r="BN131" i="14"/>
  <c r="BE318" i="14"/>
  <c r="BN313" i="14"/>
  <c r="BE382" i="14"/>
  <c r="BN377" i="14"/>
</calcChain>
</file>

<file path=xl/sharedStrings.xml><?xml version="1.0" encoding="utf-8"?>
<sst xmlns="http://schemas.openxmlformats.org/spreadsheetml/2006/main" count="3294" uniqueCount="89">
  <si>
    <t>65/1,7 (Зап-нов)</t>
  </si>
  <si>
    <r>
      <t>Q</t>
    </r>
    <r>
      <rPr>
        <b/>
        <vertAlign val="subscript"/>
        <sz val="10"/>
        <rFont val="Times New Roman"/>
        <family val="1"/>
        <charset val="204"/>
      </rPr>
      <t>к</t>
    </r>
  </si>
  <si>
    <r>
      <t>P</t>
    </r>
    <r>
      <rPr>
        <b/>
        <vertAlign val="subscript"/>
        <sz val="10"/>
        <rFont val="Times New Roman"/>
        <family val="1"/>
        <charset val="204"/>
      </rPr>
      <t>у</t>
    </r>
  </si>
  <si>
    <r>
      <t>P</t>
    </r>
    <r>
      <rPr>
        <b/>
        <vertAlign val="subscript"/>
        <sz val="10"/>
        <rFont val="Times New Roman"/>
        <family val="1"/>
        <charset val="204"/>
      </rPr>
      <t>вх</t>
    </r>
  </si>
  <si>
    <r>
      <t>T</t>
    </r>
    <r>
      <rPr>
        <b/>
        <vertAlign val="subscript"/>
        <sz val="10"/>
        <rFont val="Times New Roman"/>
        <family val="1"/>
        <charset val="204"/>
      </rPr>
      <t>вх</t>
    </r>
  </si>
  <si>
    <t>n</t>
  </si>
  <si>
    <r>
      <t>u</t>
    </r>
    <r>
      <rPr>
        <b/>
        <vertAlign val="subscript"/>
        <sz val="10"/>
        <rFont val="Times New Roman"/>
        <family val="1"/>
        <charset val="204"/>
      </rPr>
      <t>2</t>
    </r>
  </si>
  <si>
    <r>
      <t>P</t>
    </r>
    <r>
      <rPr>
        <b/>
        <vertAlign val="subscript"/>
        <sz val="10"/>
        <rFont val="Times New Roman"/>
        <family val="1"/>
        <charset val="204"/>
      </rPr>
      <t>пр</t>
    </r>
  </si>
  <si>
    <r>
      <t>T</t>
    </r>
    <r>
      <rPr>
        <b/>
        <vertAlign val="subscript"/>
        <sz val="10"/>
        <rFont val="Times New Roman"/>
        <family val="1"/>
        <charset val="204"/>
      </rPr>
      <t>пр</t>
    </r>
  </si>
  <si>
    <t>z</t>
  </si>
  <si>
    <r>
      <t>ρ</t>
    </r>
    <r>
      <rPr>
        <b/>
        <vertAlign val="subscript"/>
        <sz val="10"/>
        <rFont val="Times New Roman"/>
        <family val="1"/>
        <charset val="204"/>
      </rPr>
      <t>вх</t>
    </r>
  </si>
  <si>
    <r>
      <t>V</t>
    </r>
    <r>
      <rPr>
        <b/>
        <vertAlign val="subscript"/>
        <sz val="10"/>
        <rFont val="Times New Roman"/>
        <family val="1"/>
        <charset val="204"/>
      </rPr>
      <t>п 1</t>
    </r>
  </si>
  <si>
    <r>
      <t>V</t>
    </r>
    <r>
      <rPr>
        <b/>
        <vertAlign val="subscript"/>
        <sz val="10"/>
        <rFont val="Times New Roman"/>
        <family val="1"/>
        <charset val="204"/>
      </rPr>
      <t>п 2</t>
    </r>
  </si>
  <si>
    <r>
      <t>V</t>
    </r>
    <r>
      <rPr>
        <b/>
        <vertAlign val="subscript"/>
        <sz val="10"/>
        <rFont val="Times New Roman"/>
        <family val="1"/>
        <charset val="204"/>
      </rPr>
      <t>п 3</t>
    </r>
  </si>
  <si>
    <r>
      <t>V</t>
    </r>
    <r>
      <rPr>
        <b/>
        <vertAlign val="subscript"/>
        <sz val="10"/>
        <rFont val="Times New Roman"/>
        <family val="1"/>
        <charset val="204"/>
      </rPr>
      <t>п 4</t>
    </r>
  </si>
  <si>
    <r>
      <t>V</t>
    </r>
    <r>
      <rPr>
        <b/>
        <vertAlign val="subscript"/>
        <sz val="10"/>
        <rFont val="Times New Roman"/>
        <family val="1"/>
        <charset val="204"/>
      </rPr>
      <t>п 5</t>
    </r>
  </si>
  <si>
    <r>
      <t>V</t>
    </r>
    <r>
      <rPr>
        <b/>
        <vertAlign val="subscript"/>
        <sz val="10"/>
        <rFont val="Times New Roman"/>
        <family val="1"/>
        <charset val="204"/>
      </rPr>
      <t>п 6</t>
    </r>
  </si>
  <si>
    <r>
      <t>Φ</t>
    </r>
    <r>
      <rPr>
        <b/>
        <vertAlign val="subscript"/>
        <sz val="10"/>
        <rFont val="Times New Roman"/>
        <family val="1"/>
        <charset val="204"/>
      </rPr>
      <t>1</t>
    </r>
    <r>
      <rPr>
        <b/>
        <sz val="10"/>
        <rFont val="Times New Roman"/>
        <family val="1"/>
        <charset val="204"/>
      </rPr>
      <t>'</t>
    </r>
  </si>
  <si>
    <r>
      <t>Φ</t>
    </r>
    <r>
      <rPr>
        <b/>
        <vertAlign val="subscript"/>
        <sz val="10"/>
        <rFont val="Times New Roman"/>
        <family val="1"/>
        <charset val="204"/>
      </rPr>
      <t>2</t>
    </r>
    <r>
      <rPr>
        <b/>
        <sz val="10"/>
        <rFont val="Times New Roman"/>
        <family val="1"/>
        <charset val="204"/>
      </rPr>
      <t>'</t>
    </r>
  </si>
  <si>
    <r>
      <t>Φ</t>
    </r>
    <r>
      <rPr>
        <b/>
        <vertAlign val="subscript"/>
        <sz val="10"/>
        <rFont val="Times New Roman"/>
        <family val="1"/>
        <charset val="204"/>
      </rPr>
      <t>3</t>
    </r>
    <r>
      <rPr>
        <b/>
        <sz val="10"/>
        <rFont val="Times New Roman"/>
        <family val="1"/>
        <charset val="204"/>
      </rPr>
      <t>'</t>
    </r>
  </si>
  <si>
    <r>
      <t>Φ</t>
    </r>
    <r>
      <rPr>
        <b/>
        <vertAlign val="subscript"/>
        <sz val="10"/>
        <rFont val="Times New Roman"/>
        <family val="1"/>
        <charset val="204"/>
      </rPr>
      <t>4</t>
    </r>
    <r>
      <rPr>
        <b/>
        <sz val="10"/>
        <rFont val="Times New Roman"/>
        <family val="1"/>
        <charset val="204"/>
      </rPr>
      <t>'</t>
    </r>
  </si>
  <si>
    <r>
      <t>Φ</t>
    </r>
    <r>
      <rPr>
        <b/>
        <vertAlign val="subscript"/>
        <sz val="10"/>
        <rFont val="Times New Roman"/>
        <family val="1"/>
        <charset val="204"/>
      </rPr>
      <t>5</t>
    </r>
    <r>
      <rPr>
        <b/>
        <sz val="10"/>
        <rFont val="Times New Roman"/>
        <family val="1"/>
        <charset val="204"/>
      </rPr>
      <t>'</t>
    </r>
  </si>
  <si>
    <r>
      <t>Φ</t>
    </r>
    <r>
      <rPr>
        <b/>
        <vertAlign val="subscript"/>
        <sz val="10"/>
        <rFont val="Times New Roman"/>
        <family val="1"/>
        <charset val="204"/>
      </rPr>
      <t>6</t>
    </r>
    <r>
      <rPr>
        <b/>
        <sz val="10"/>
        <rFont val="Times New Roman"/>
        <family val="1"/>
        <charset val="204"/>
      </rPr>
      <t>'</t>
    </r>
  </si>
  <si>
    <r>
      <t>η</t>
    </r>
    <r>
      <rPr>
        <b/>
        <vertAlign val="subscript"/>
        <sz val="10"/>
        <rFont val="Times New Roman"/>
        <family val="1"/>
        <charset val="204"/>
      </rPr>
      <t>п1</t>
    </r>
  </si>
  <si>
    <r>
      <t>η</t>
    </r>
    <r>
      <rPr>
        <b/>
        <vertAlign val="subscript"/>
        <sz val="10"/>
        <rFont val="Times New Roman"/>
        <family val="1"/>
        <charset val="204"/>
      </rPr>
      <t>п2</t>
    </r>
  </si>
  <si>
    <r>
      <t>η</t>
    </r>
    <r>
      <rPr>
        <b/>
        <vertAlign val="subscript"/>
        <sz val="10"/>
        <rFont val="Times New Roman"/>
        <family val="1"/>
        <charset val="204"/>
      </rPr>
      <t>п3</t>
    </r>
  </si>
  <si>
    <r>
      <t>η</t>
    </r>
    <r>
      <rPr>
        <b/>
        <vertAlign val="subscript"/>
        <sz val="10"/>
        <rFont val="Times New Roman"/>
        <family val="1"/>
        <charset val="204"/>
      </rPr>
      <t>п4</t>
    </r>
  </si>
  <si>
    <r>
      <t>η</t>
    </r>
    <r>
      <rPr>
        <b/>
        <vertAlign val="subscript"/>
        <sz val="10"/>
        <rFont val="Times New Roman"/>
        <family val="1"/>
        <charset val="204"/>
      </rPr>
      <t>п5</t>
    </r>
  </si>
  <si>
    <r>
      <t>η</t>
    </r>
    <r>
      <rPr>
        <b/>
        <vertAlign val="subscript"/>
        <sz val="10"/>
        <rFont val="Times New Roman"/>
        <family val="1"/>
        <charset val="204"/>
      </rPr>
      <t>п6</t>
    </r>
  </si>
  <si>
    <r>
      <t>ψ</t>
    </r>
    <r>
      <rPr>
        <b/>
        <vertAlign val="subscript"/>
        <sz val="9.5"/>
        <rFont val="Times New Roman"/>
        <family val="1"/>
        <charset val="204"/>
      </rPr>
      <t>п 1</t>
    </r>
  </si>
  <si>
    <r>
      <t>ψ</t>
    </r>
    <r>
      <rPr>
        <b/>
        <vertAlign val="subscript"/>
        <sz val="9.5"/>
        <rFont val="Times New Roman"/>
        <family val="1"/>
        <charset val="204"/>
      </rPr>
      <t>п 2</t>
    </r>
  </si>
  <si>
    <r>
      <t>ψ</t>
    </r>
    <r>
      <rPr>
        <b/>
        <vertAlign val="subscript"/>
        <sz val="9.5"/>
        <rFont val="Times New Roman"/>
        <family val="1"/>
        <charset val="204"/>
      </rPr>
      <t>п 3</t>
    </r>
  </si>
  <si>
    <r>
      <t>ψ</t>
    </r>
    <r>
      <rPr>
        <b/>
        <vertAlign val="subscript"/>
        <sz val="9.5"/>
        <rFont val="Times New Roman"/>
        <family val="1"/>
        <charset val="204"/>
      </rPr>
      <t>п 4</t>
    </r>
  </si>
  <si>
    <r>
      <t>ψ</t>
    </r>
    <r>
      <rPr>
        <b/>
        <vertAlign val="subscript"/>
        <sz val="9.5"/>
        <rFont val="Times New Roman"/>
        <family val="1"/>
        <charset val="204"/>
      </rPr>
      <t>п 5</t>
    </r>
  </si>
  <si>
    <r>
      <t>ψ</t>
    </r>
    <r>
      <rPr>
        <b/>
        <vertAlign val="subscript"/>
        <sz val="9.5"/>
        <rFont val="Times New Roman"/>
        <family val="1"/>
        <charset val="204"/>
      </rPr>
      <t>п 6</t>
    </r>
  </si>
  <si>
    <r>
      <t>N</t>
    </r>
    <r>
      <rPr>
        <b/>
        <vertAlign val="subscript"/>
        <sz val="10"/>
        <rFont val="Times New Roman"/>
        <family val="1"/>
        <charset val="204"/>
      </rPr>
      <t>1</t>
    </r>
  </si>
  <si>
    <r>
      <t>N</t>
    </r>
    <r>
      <rPr>
        <b/>
        <vertAlign val="subscript"/>
        <sz val="10"/>
        <rFont val="Times New Roman"/>
        <family val="1"/>
        <charset val="204"/>
      </rPr>
      <t>д 1</t>
    </r>
  </si>
  <si>
    <r>
      <t>N</t>
    </r>
    <r>
      <rPr>
        <b/>
        <vertAlign val="subscript"/>
        <sz val="10"/>
        <rFont val="Times New Roman"/>
        <family val="1"/>
        <charset val="204"/>
      </rPr>
      <t>д 2</t>
    </r>
  </si>
  <si>
    <r>
      <t>N</t>
    </r>
    <r>
      <rPr>
        <b/>
        <vertAlign val="subscript"/>
        <sz val="10"/>
        <rFont val="Times New Roman"/>
        <family val="1"/>
        <charset val="204"/>
      </rPr>
      <t>д 3</t>
    </r>
  </si>
  <si>
    <r>
      <t>N</t>
    </r>
    <r>
      <rPr>
        <b/>
        <vertAlign val="subscript"/>
        <sz val="10"/>
        <rFont val="Times New Roman"/>
        <family val="1"/>
        <charset val="204"/>
      </rPr>
      <t>д 4</t>
    </r>
  </si>
  <si>
    <r>
      <t>N</t>
    </r>
    <r>
      <rPr>
        <b/>
        <vertAlign val="subscript"/>
        <sz val="10"/>
        <rFont val="Times New Roman"/>
        <family val="1"/>
        <charset val="204"/>
      </rPr>
      <t>д 5</t>
    </r>
  </si>
  <si>
    <r>
      <t>N</t>
    </r>
    <r>
      <rPr>
        <b/>
        <vertAlign val="subscript"/>
        <sz val="10"/>
        <rFont val="Times New Roman"/>
        <family val="1"/>
        <charset val="204"/>
      </rPr>
      <t>д 6</t>
    </r>
  </si>
  <si>
    <r>
      <t>ε</t>
    </r>
    <r>
      <rPr>
        <b/>
        <vertAlign val="subscript"/>
        <sz val="9.5"/>
        <rFont val="Times New Roman"/>
        <family val="1"/>
        <charset val="204"/>
      </rPr>
      <t>1</t>
    </r>
  </si>
  <si>
    <r>
      <t>ε</t>
    </r>
    <r>
      <rPr>
        <b/>
        <vertAlign val="subscript"/>
        <sz val="9.5"/>
        <rFont val="Times New Roman"/>
        <family val="1"/>
        <charset val="204"/>
      </rPr>
      <t>2</t>
    </r>
  </si>
  <si>
    <r>
      <t>ε</t>
    </r>
    <r>
      <rPr>
        <b/>
        <vertAlign val="subscript"/>
        <sz val="9.5"/>
        <rFont val="Times New Roman"/>
        <family val="1"/>
        <charset val="204"/>
      </rPr>
      <t>3</t>
    </r>
  </si>
  <si>
    <r>
      <t>ε</t>
    </r>
    <r>
      <rPr>
        <b/>
        <vertAlign val="subscript"/>
        <sz val="9.5"/>
        <rFont val="Times New Roman"/>
        <family val="1"/>
        <charset val="204"/>
      </rPr>
      <t>4</t>
    </r>
  </si>
  <si>
    <r>
      <t>ε</t>
    </r>
    <r>
      <rPr>
        <b/>
        <vertAlign val="subscript"/>
        <sz val="9.5"/>
        <rFont val="Times New Roman"/>
        <family val="1"/>
        <charset val="204"/>
      </rPr>
      <t>5</t>
    </r>
  </si>
  <si>
    <r>
      <t>ε</t>
    </r>
    <r>
      <rPr>
        <b/>
        <vertAlign val="subscript"/>
        <sz val="9.5"/>
        <rFont val="Times New Roman"/>
        <family val="1"/>
        <charset val="204"/>
      </rPr>
      <t>6</t>
    </r>
  </si>
  <si>
    <r>
      <t>P</t>
    </r>
    <r>
      <rPr>
        <b/>
        <vertAlign val="subscript"/>
        <sz val="10"/>
        <rFont val="Times New Roman"/>
        <family val="1"/>
        <charset val="204"/>
      </rPr>
      <t>к 1</t>
    </r>
  </si>
  <si>
    <r>
      <t>P</t>
    </r>
    <r>
      <rPr>
        <b/>
        <vertAlign val="subscript"/>
        <sz val="10"/>
        <rFont val="Times New Roman"/>
        <family val="1"/>
        <charset val="204"/>
      </rPr>
      <t>к 2</t>
    </r>
  </si>
  <si>
    <r>
      <t>P</t>
    </r>
    <r>
      <rPr>
        <b/>
        <vertAlign val="subscript"/>
        <sz val="10"/>
        <rFont val="Times New Roman"/>
        <family val="1"/>
        <charset val="204"/>
      </rPr>
      <t>к 3</t>
    </r>
  </si>
  <si>
    <r>
      <t>P</t>
    </r>
    <r>
      <rPr>
        <b/>
        <vertAlign val="subscript"/>
        <sz val="10"/>
        <rFont val="Times New Roman"/>
        <family val="1"/>
        <charset val="204"/>
      </rPr>
      <t>к 4</t>
    </r>
  </si>
  <si>
    <r>
      <t>P</t>
    </r>
    <r>
      <rPr>
        <b/>
        <vertAlign val="subscript"/>
        <sz val="10"/>
        <rFont val="Times New Roman"/>
        <family val="1"/>
        <charset val="204"/>
      </rPr>
      <t>к 5</t>
    </r>
  </si>
  <si>
    <r>
      <t>P</t>
    </r>
    <r>
      <rPr>
        <b/>
        <vertAlign val="subscript"/>
        <sz val="10"/>
        <rFont val="Times New Roman"/>
        <family val="1"/>
        <charset val="204"/>
      </rPr>
      <t>к 6</t>
    </r>
  </si>
  <si>
    <r>
      <t>T</t>
    </r>
    <r>
      <rPr>
        <b/>
        <vertAlign val="subscript"/>
        <sz val="10"/>
        <rFont val="Times New Roman"/>
        <family val="1"/>
        <charset val="204"/>
      </rPr>
      <t>к 1</t>
    </r>
  </si>
  <si>
    <r>
      <t>T</t>
    </r>
    <r>
      <rPr>
        <b/>
        <vertAlign val="subscript"/>
        <sz val="10"/>
        <rFont val="Times New Roman"/>
        <family val="1"/>
        <charset val="204"/>
      </rPr>
      <t>к 2</t>
    </r>
  </si>
  <si>
    <r>
      <t>T</t>
    </r>
    <r>
      <rPr>
        <b/>
        <vertAlign val="subscript"/>
        <sz val="10"/>
        <rFont val="Times New Roman"/>
        <family val="1"/>
        <charset val="204"/>
      </rPr>
      <t>к 3</t>
    </r>
  </si>
  <si>
    <r>
      <t>T</t>
    </r>
    <r>
      <rPr>
        <b/>
        <vertAlign val="subscript"/>
        <sz val="10"/>
        <rFont val="Times New Roman"/>
        <family val="1"/>
        <charset val="204"/>
      </rPr>
      <t>к 4</t>
    </r>
  </si>
  <si>
    <r>
      <t>T</t>
    </r>
    <r>
      <rPr>
        <b/>
        <vertAlign val="subscript"/>
        <sz val="10"/>
        <rFont val="Times New Roman"/>
        <family val="1"/>
        <charset val="204"/>
      </rPr>
      <t>к 5</t>
    </r>
  </si>
  <si>
    <r>
      <t>T</t>
    </r>
    <r>
      <rPr>
        <b/>
        <vertAlign val="subscript"/>
        <sz val="10"/>
        <rFont val="Times New Roman"/>
        <family val="1"/>
        <charset val="204"/>
      </rPr>
      <t>к 6</t>
    </r>
  </si>
  <si>
    <t>D=0,805</t>
  </si>
  <si>
    <t>1кв2022</t>
  </si>
  <si>
    <t>2кв2022</t>
  </si>
  <si>
    <t>3кв2022</t>
  </si>
  <si>
    <t>4кв2022</t>
  </si>
  <si>
    <t>1кв2023</t>
  </si>
  <si>
    <t>2кв2023</t>
  </si>
  <si>
    <t>3кв2023</t>
  </si>
  <si>
    <t>4кв2023</t>
  </si>
  <si>
    <t>1кв2024</t>
  </si>
  <si>
    <t>2кв2024</t>
  </si>
  <si>
    <t>3кв2024</t>
  </si>
  <si>
    <t>4кв2024</t>
  </si>
  <si>
    <t>1кв2025</t>
  </si>
  <si>
    <t>2кв2025</t>
  </si>
  <si>
    <t>3кв2025</t>
  </si>
  <si>
    <t>4кв2025</t>
  </si>
  <si>
    <t>1кв2026</t>
  </si>
  <si>
    <t>2кв2026</t>
  </si>
  <si>
    <t>3кв2026</t>
  </si>
  <si>
    <t>4кв2026</t>
  </si>
  <si>
    <t>1кв2027</t>
  </si>
  <si>
    <t>2кв2027</t>
  </si>
  <si>
    <t>3кв2027</t>
  </si>
  <si>
    <t>4кв2027</t>
  </si>
  <si>
    <t>1кв2028</t>
  </si>
  <si>
    <t>2кв2028</t>
  </si>
  <si>
    <t>3кв2028</t>
  </si>
  <si>
    <t xml:space="preserve">45/1,7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</si>
</sst>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2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name val="Times New Roman"/>
      <family val="1"/>
      <charset val="204"/>
    </font>
    <font>
      <b/>
      <sz val="12"/>
      <name val="Times New Roman"/>
      <family val="1"/>
      <charset val="204"/>
    </font>
    <font>
      <sz val="10"/>
      <name val="Times New Roman"/>
      <family val="1"/>
      <charset val="204"/>
    </font>
    <font>
      <sz val="10"/>
      <color indexed="16"/>
      <name val="Times New Roman"/>
      <family val="1"/>
      <charset val="204"/>
    </font>
    <font>
      <b/>
      <sz val="10"/>
      <color indexed="16"/>
      <name val="Times New Roman"/>
      <family val="1"/>
      <charset val="204"/>
    </font>
    <font>
      <i/>
      <sz val="10"/>
      <name val="Times New Roman"/>
      <family val="1"/>
      <charset val="204"/>
    </font>
    <font>
      <b/>
      <i/>
      <sz val="10"/>
      <name val="Times New Roman"/>
      <family val="1"/>
      <charset val="204"/>
    </font>
    <font>
      <b/>
      <vertAlign val="subscript"/>
      <sz val="10"/>
      <name val="Times New Roman"/>
      <family val="1"/>
      <charset val="204"/>
    </font>
    <font>
      <b/>
      <sz val="10"/>
      <name val="Arial"/>
      <family val="2"/>
      <charset val="204"/>
    </font>
    <font>
      <b/>
      <vertAlign val="subscript"/>
      <sz val="9.5"/>
      <name val="Times New Roman"/>
      <family val="1"/>
      <charset val="204"/>
    </font>
    <font>
      <b/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color theme="1"/>
      <name val="Times New Roman"/>
      <family val="2"/>
      <charset val="204"/>
    </font>
    <font>
      <sz val="10"/>
      <name val="Times New Roman"/>
      <family val="2"/>
      <charset val="204"/>
    </font>
    <font>
      <sz val="8"/>
      <name val="Times New Roman"/>
      <family val="1"/>
      <charset val="204"/>
    </font>
    <font>
      <b/>
      <sz val="12"/>
      <color theme="7" tint="-0.249977111117893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b/>
      <sz val="10"/>
      <color rgb="FFFF0000"/>
      <name val="Times New Roman"/>
      <family val="1"/>
      <charset val="204"/>
    </font>
    <font>
      <sz val="10"/>
      <color rgb="FF002060"/>
      <name val="Times New Roman"/>
      <family val="1"/>
      <charset val="204"/>
    </font>
  </fonts>
  <fills count="9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4" fillId="0" borderId="0"/>
    <xf numFmtId="0" fontId="2" fillId="0" borderId="0"/>
    <xf numFmtId="0" fontId="2" fillId="0" borderId="0"/>
    <xf numFmtId="0" fontId="1" fillId="0" borderId="0"/>
  </cellStyleXfs>
  <cellXfs count="210">
    <xf numFmtId="0" fontId="0" fillId="0" borderId="0" xfId="0"/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/>
    </xf>
    <xf numFmtId="1" fontId="5" fillId="0" borderId="0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164" fontId="5" fillId="0" borderId="0" xfId="0" applyNumberFormat="1" applyFont="1" applyBorder="1" applyAlignment="1">
      <alignment horizontal="left" vertical="center"/>
    </xf>
    <xf numFmtId="165" fontId="5" fillId="0" borderId="0" xfId="0" applyNumberFormat="1" applyFont="1" applyBorder="1" applyAlignment="1">
      <alignment horizontal="left" vertical="center"/>
    </xf>
    <xf numFmtId="0" fontId="5" fillId="0" borderId="0" xfId="0" applyFont="1" applyFill="1" applyAlignment="1">
      <alignment horizontal="left" vertical="center"/>
    </xf>
    <xf numFmtId="2" fontId="5" fillId="0" borderId="0" xfId="0" applyNumberFormat="1" applyFont="1" applyBorder="1" applyAlignment="1">
      <alignment horizontal="left" vertical="center"/>
    </xf>
    <xf numFmtId="2" fontId="6" fillId="0" borderId="0" xfId="0" applyNumberFormat="1" applyFont="1" applyBorder="1" applyAlignment="1">
      <alignment horizontal="left" vertical="center"/>
    </xf>
    <xf numFmtId="2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1" fontId="6" fillId="0" borderId="0" xfId="0" applyNumberFormat="1" applyFont="1" applyAlignment="1">
      <alignment horizontal="left" vertical="center"/>
    </xf>
    <xf numFmtId="2" fontId="7" fillId="0" borderId="0" xfId="0" applyNumberFormat="1" applyFont="1" applyBorder="1" applyAlignment="1">
      <alignment horizontal="left" vertical="center"/>
    </xf>
    <xf numFmtId="164" fontId="6" fillId="0" borderId="0" xfId="0" applyNumberFormat="1" applyFont="1" applyAlignment="1">
      <alignment horizontal="left" vertical="center"/>
    </xf>
    <xf numFmtId="2" fontId="8" fillId="0" borderId="0" xfId="0" applyNumberFormat="1" applyFont="1" applyFill="1" applyAlignment="1">
      <alignment horizontal="left" vertical="center"/>
    </xf>
    <xf numFmtId="2" fontId="5" fillId="0" borderId="0" xfId="0" applyNumberFormat="1" applyFont="1" applyFill="1" applyAlignment="1">
      <alignment horizontal="left" vertical="center"/>
    </xf>
    <xf numFmtId="2" fontId="9" fillId="2" borderId="1" xfId="0" applyNumberFormat="1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164" fontId="9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165" fontId="9" fillId="2" borderId="2" xfId="0" applyNumberFormat="1" applyFont="1" applyFill="1" applyBorder="1" applyAlignment="1">
      <alignment horizontal="center" vertical="center"/>
    </xf>
    <xf numFmtId="165" fontId="9" fillId="2" borderId="3" xfId="0" applyNumberFormat="1" applyFont="1" applyFill="1" applyBorder="1" applyAlignment="1">
      <alignment horizontal="center" vertical="center"/>
    </xf>
    <xf numFmtId="165" fontId="9" fillId="2" borderId="4" xfId="0" applyNumberFormat="1" applyFont="1" applyFill="1" applyBorder="1" applyAlignment="1">
      <alignment horizontal="center" vertical="center"/>
    </xf>
    <xf numFmtId="0" fontId="13" fillId="0" borderId="0" xfId="0" applyFont="1" applyBorder="1"/>
    <xf numFmtId="2" fontId="15" fillId="0" borderId="5" xfId="1" applyNumberFormat="1" applyFont="1" applyBorder="1" applyAlignment="1">
      <alignment horizontal="center" vertical="center"/>
    </xf>
    <xf numFmtId="1" fontId="15" fillId="0" borderId="5" xfId="1" applyNumberFormat="1" applyFont="1" applyBorder="1" applyAlignment="1">
      <alignment horizontal="center" vertical="center"/>
    </xf>
    <xf numFmtId="0" fontId="16" fillId="0" borderId="6" xfId="0" applyFont="1" applyBorder="1" applyAlignment="1">
      <alignment horizontal="center" vertical="center"/>
    </xf>
    <xf numFmtId="2" fontId="16" fillId="0" borderId="6" xfId="0" applyNumberFormat="1" applyFont="1" applyFill="1" applyBorder="1" applyAlignment="1">
      <alignment horizontal="center" vertical="center"/>
    </xf>
    <xf numFmtId="165" fontId="16" fillId="0" borderId="7" xfId="0" applyNumberFormat="1" applyFont="1" applyBorder="1" applyAlignment="1">
      <alignment horizontal="center" vertical="center"/>
    </xf>
    <xf numFmtId="165" fontId="16" fillId="0" borderId="6" xfId="0" applyNumberFormat="1" applyFont="1" applyBorder="1" applyAlignment="1">
      <alignment horizontal="center" vertical="center"/>
    </xf>
    <xf numFmtId="165" fontId="16" fillId="0" borderId="0" xfId="0" applyNumberFormat="1" applyFont="1" applyBorder="1" applyAlignment="1">
      <alignment horizontal="center" vertical="center"/>
    </xf>
    <xf numFmtId="2" fontId="16" fillId="0" borderId="7" xfId="0" applyNumberFormat="1" applyFont="1" applyBorder="1" applyAlignment="1">
      <alignment horizontal="center" vertical="center"/>
    </xf>
    <xf numFmtId="2" fontId="16" fillId="0" borderId="0" xfId="0" applyNumberFormat="1" applyFont="1" applyBorder="1" applyAlignment="1">
      <alignment horizontal="center" vertical="center"/>
    </xf>
    <xf numFmtId="2" fontId="16" fillId="0" borderId="8" xfId="0" applyNumberFormat="1" applyFont="1" applyBorder="1" applyAlignment="1">
      <alignment horizontal="center" vertical="center"/>
    </xf>
    <xf numFmtId="165" fontId="16" fillId="0" borderId="8" xfId="0" applyNumberFormat="1" applyFont="1" applyBorder="1" applyAlignment="1">
      <alignment horizontal="center" vertical="center"/>
    </xf>
    <xf numFmtId="165" fontId="15" fillId="0" borderId="5" xfId="1" applyNumberFormat="1" applyFont="1" applyBorder="1" applyAlignment="1">
      <alignment horizontal="center" vertical="center"/>
    </xf>
    <xf numFmtId="165" fontId="15" fillId="0" borderId="9" xfId="1" applyNumberFormat="1" applyFont="1" applyBorder="1" applyAlignment="1">
      <alignment horizontal="center" vertical="center"/>
    </xf>
    <xf numFmtId="165" fontId="15" fillId="0" borderId="10" xfId="1" applyNumberFormat="1" applyFont="1" applyBorder="1" applyAlignment="1">
      <alignment horizontal="center" vertical="center"/>
    </xf>
    <xf numFmtId="1" fontId="16" fillId="0" borderId="7" xfId="0" applyNumberFormat="1" applyFont="1" applyBorder="1" applyAlignment="1">
      <alignment horizontal="center" vertical="center"/>
    </xf>
    <xf numFmtId="1" fontId="16" fillId="0" borderId="0" xfId="0" applyNumberFormat="1" applyFont="1" applyBorder="1" applyAlignment="1">
      <alignment horizontal="center" vertical="center"/>
    </xf>
    <xf numFmtId="1" fontId="16" fillId="0" borderId="8" xfId="0" applyNumberFormat="1" applyFont="1" applyBorder="1" applyAlignment="1">
      <alignment horizontal="center" vertical="center"/>
    </xf>
    <xf numFmtId="2" fontId="16" fillId="0" borderId="9" xfId="0" applyNumberFormat="1" applyFont="1" applyBorder="1" applyAlignment="1">
      <alignment horizontal="center" vertical="center"/>
    </xf>
    <xf numFmtId="2" fontId="16" fillId="0" borderId="10" xfId="0" applyNumberFormat="1" applyFont="1" applyBorder="1" applyAlignment="1">
      <alignment horizontal="center" vertical="center"/>
    </xf>
    <xf numFmtId="165" fontId="16" fillId="0" borderId="5" xfId="0" applyNumberFormat="1" applyFont="1" applyBorder="1" applyAlignment="1">
      <alignment horizontal="center" vertical="center"/>
    </xf>
    <xf numFmtId="165" fontId="16" fillId="0" borderId="9" xfId="0" applyNumberFormat="1" applyFont="1" applyFill="1" applyBorder="1" applyAlignment="1">
      <alignment horizontal="center" vertical="center"/>
    </xf>
    <xf numFmtId="165" fontId="16" fillId="0" borderId="9" xfId="0" applyNumberFormat="1" applyFont="1" applyBorder="1" applyAlignment="1">
      <alignment horizontal="center" vertical="center"/>
    </xf>
    <xf numFmtId="165" fontId="16" fillId="0" borderId="10" xfId="0" applyNumberFormat="1" applyFont="1" applyBorder="1" applyAlignment="1">
      <alignment horizontal="center" vertical="center"/>
    </xf>
    <xf numFmtId="164" fontId="16" fillId="0" borderId="7" xfId="0" applyNumberFormat="1" applyFont="1" applyBorder="1" applyAlignment="1">
      <alignment horizontal="center" vertical="center"/>
    </xf>
    <xf numFmtId="164" fontId="16" fillId="0" borderId="0" xfId="0" applyNumberFormat="1" applyFont="1" applyBorder="1" applyAlignment="1">
      <alignment horizontal="center" vertical="center"/>
    </xf>
    <xf numFmtId="164" fontId="16" fillId="0" borderId="8" xfId="0" applyNumberFormat="1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2" fontId="16" fillId="0" borderId="6" xfId="0" applyNumberFormat="1" applyFont="1" applyBorder="1" applyAlignment="1">
      <alignment horizontal="center" vertical="center"/>
    </xf>
    <xf numFmtId="1" fontId="16" fillId="0" borderId="6" xfId="0" applyNumberFormat="1" applyFont="1" applyBorder="1" applyAlignment="1">
      <alignment horizontal="center" vertical="center"/>
    </xf>
    <xf numFmtId="165" fontId="15" fillId="0" borderId="7" xfId="1" applyNumberFormat="1" applyFont="1" applyBorder="1" applyAlignment="1">
      <alignment horizontal="center" vertical="center"/>
    </xf>
    <xf numFmtId="165" fontId="15" fillId="0" borderId="0" xfId="1" applyNumberFormat="1" applyFont="1" applyBorder="1" applyAlignment="1">
      <alignment horizontal="center" vertical="center"/>
    </xf>
    <xf numFmtId="165" fontId="15" fillId="0" borderId="8" xfId="1" applyNumberFormat="1" applyFont="1" applyBorder="1" applyAlignment="1">
      <alignment horizontal="center" vertical="center"/>
    </xf>
    <xf numFmtId="165" fontId="16" fillId="0" borderId="7" xfId="0" applyNumberFormat="1" applyFont="1" applyFill="1" applyBorder="1" applyAlignment="1">
      <alignment horizontal="center" vertical="center"/>
    </xf>
    <xf numFmtId="165" fontId="16" fillId="0" borderId="0" xfId="0" applyNumberFormat="1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2" fontId="16" fillId="3" borderId="7" xfId="0" applyNumberFormat="1" applyFont="1" applyFill="1" applyBorder="1" applyAlignment="1">
      <alignment horizontal="center" vertical="center"/>
    </xf>
    <xf numFmtId="2" fontId="16" fillId="3" borderId="6" xfId="0" applyNumberFormat="1" applyFont="1" applyFill="1" applyBorder="1" applyAlignment="1">
      <alignment horizontal="center" vertical="center"/>
    </xf>
    <xf numFmtId="1" fontId="16" fillId="3" borderId="6" xfId="0" applyNumberFormat="1" applyFont="1" applyFill="1" applyBorder="1" applyAlignment="1">
      <alignment horizontal="center" vertical="center"/>
    </xf>
    <xf numFmtId="0" fontId="16" fillId="3" borderId="6" xfId="0" applyFont="1" applyFill="1" applyBorder="1" applyAlignment="1">
      <alignment horizontal="center" vertical="center"/>
    </xf>
    <xf numFmtId="165" fontId="16" fillId="3" borderId="7" xfId="0" applyNumberFormat="1" applyFont="1" applyFill="1" applyBorder="1" applyAlignment="1">
      <alignment horizontal="center" vertical="center"/>
    </xf>
    <xf numFmtId="165" fontId="16" fillId="3" borderId="6" xfId="0" applyNumberFormat="1" applyFont="1" applyFill="1" applyBorder="1" applyAlignment="1">
      <alignment horizontal="center" vertical="center"/>
    </xf>
    <xf numFmtId="165" fontId="16" fillId="3" borderId="0" xfId="0" applyNumberFormat="1" applyFont="1" applyFill="1" applyBorder="1" applyAlignment="1">
      <alignment horizontal="center" vertical="center"/>
    </xf>
    <xf numFmtId="2" fontId="16" fillId="3" borderId="0" xfId="0" applyNumberFormat="1" applyFont="1" applyFill="1" applyBorder="1" applyAlignment="1">
      <alignment horizontal="center" vertical="center"/>
    </xf>
    <xf numFmtId="2" fontId="16" fillId="3" borderId="8" xfId="0" applyNumberFormat="1" applyFont="1" applyFill="1" applyBorder="1" applyAlignment="1">
      <alignment horizontal="center" vertical="center"/>
    </xf>
    <xf numFmtId="165" fontId="16" fillId="3" borderId="8" xfId="0" applyNumberFormat="1" applyFont="1" applyFill="1" applyBorder="1" applyAlignment="1">
      <alignment horizontal="center" vertical="center"/>
    </xf>
    <xf numFmtId="165" fontId="15" fillId="4" borderId="7" xfId="1" applyNumberFormat="1" applyFont="1" applyFill="1" applyBorder="1" applyAlignment="1">
      <alignment horizontal="center" vertical="center"/>
    </xf>
    <xf numFmtId="165" fontId="15" fillId="4" borderId="0" xfId="1" applyNumberFormat="1" applyFont="1" applyFill="1" applyBorder="1" applyAlignment="1">
      <alignment horizontal="center" vertical="center"/>
    </xf>
    <xf numFmtId="165" fontId="15" fillId="4" borderId="8" xfId="1" applyNumberFormat="1" applyFont="1" applyFill="1" applyBorder="1" applyAlignment="1">
      <alignment horizontal="center" vertical="center"/>
    </xf>
    <xf numFmtId="1" fontId="16" fillId="3" borderId="7" xfId="0" applyNumberFormat="1" applyFont="1" applyFill="1" applyBorder="1" applyAlignment="1">
      <alignment horizontal="center" vertical="center"/>
    </xf>
    <xf numFmtId="1" fontId="16" fillId="3" borderId="0" xfId="0" applyNumberFormat="1" applyFont="1" applyFill="1" applyBorder="1" applyAlignment="1">
      <alignment horizontal="center" vertical="center"/>
    </xf>
    <xf numFmtId="1" fontId="16" fillId="3" borderId="8" xfId="0" applyNumberFormat="1" applyFont="1" applyFill="1" applyBorder="1" applyAlignment="1">
      <alignment horizontal="center" vertical="center"/>
    </xf>
    <xf numFmtId="164" fontId="16" fillId="3" borderId="7" xfId="0" applyNumberFormat="1" applyFont="1" applyFill="1" applyBorder="1" applyAlignment="1">
      <alignment horizontal="center" vertical="center"/>
    </xf>
    <xf numFmtId="164" fontId="16" fillId="3" borderId="0" xfId="0" applyNumberFormat="1" applyFont="1" applyFill="1" applyBorder="1" applyAlignment="1">
      <alignment horizontal="center" vertical="center"/>
    </xf>
    <xf numFmtId="164" fontId="16" fillId="3" borderId="8" xfId="0" applyNumberFormat="1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2" fontId="16" fillId="0" borderId="11" xfId="0" applyNumberFormat="1" applyFont="1" applyBorder="1" applyAlignment="1">
      <alignment horizontal="center" vertical="center"/>
    </xf>
    <xf numFmtId="2" fontId="16" fillId="0" borderId="12" xfId="0" applyNumberFormat="1" applyFont="1" applyBorder="1" applyAlignment="1">
      <alignment horizontal="center" vertical="center"/>
    </xf>
    <xf numFmtId="1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165" fontId="16" fillId="0" borderId="11" xfId="0" applyNumberFormat="1" applyFont="1" applyBorder="1" applyAlignment="1">
      <alignment horizontal="center" vertical="center"/>
    </xf>
    <xf numFmtId="165" fontId="16" fillId="0" borderId="12" xfId="0" applyNumberFormat="1" applyFont="1" applyBorder="1" applyAlignment="1">
      <alignment horizontal="center" vertical="center"/>
    </xf>
    <xf numFmtId="165" fontId="16" fillId="0" borderId="13" xfId="0" applyNumberFormat="1" applyFont="1" applyBorder="1" applyAlignment="1">
      <alignment horizontal="center" vertical="center"/>
    </xf>
    <xf numFmtId="2" fontId="16" fillId="0" borderId="13" xfId="0" applyNumberFormat="1" applyFont="1" applyBorder="1" applyAlignment="1">
      <alignment horizontal="center" vertical="center"/>
    </xf>
    <xf numFmtId="2" fontId="16" fillId="0" borderId="14" xfId="0" applyNumberFormat="1" applyFont="1" applyBorder="1" applyAlignment="1">
      <alignment horizontal="center" vertical="center"/>
    </xf>
    <xf numFmtId="165" fontId="16" fillId="0" borderId="14" xfId="0" applyNumberFormat="1" applyFont="1" applyBorder="1" applyAlignment="1">
      <alignment horizontal="center" vertical="center"/>
    </xf>
    <xf numFmtId="165" fontId="15" fillId="0" borderId="11" xfId="1" applyNumberFormat="1" applyFont="1" applyBorder="1" applyAlignment="1">
      <alignment horizontal="center" vertical="center"/>
    </xf>
    <xf numFmtId="165" fontId="15" fillId="0" borderId="13" xfId="1" applyNumberFormat="1" applyFont="1" applyBorder="1" applyAlignment="1">
      <alignment horizontal="center" vertical="center"/>
    </xf>
    <xf numFmtId="165" fontId="15" fillId="0" borderId="14" xfId="1" applyNumberFormat="1" applyFont="1" applyBorder="1" applyAlignment="1">
      <alignment horizontal="center" vertical="center"/>
    </xf>
    <xf numFmtId="1" fontId="16" fillId="0" borderId="11" xfId="0" applyNumberFormat="1" applyFont="1" applyBorder="1" applyAlignment="1">
      <alignment horizontal="center" vertical="center"/>
    </xf>
    <xf numFmtId="1" fontId="16" fillId="0" borderId="13" xfId="0" applyNumberFormat="1" applyFont="1" applyBorder="1" applyAlignment="1">
      <alignment horizontal="center" vertical="center"/>
    </xf>
    <xf numFmtId="1" fontId="16" fillId="0" borderId="14" xfId="0" applyNumberFormat="1" applyFont="1" applyBorder="1" applyAlignment="1">
      <alignment horizontal="center" vertical="center"/>
    </xf>
    <xf numFmtId="164" fontId="16" fillId="0" borderId="11" xfId="0" applyNumberFormat="1" applyFont="1" applyBorder="1" applyAlignment="1">
      <alignment horizontal="center" vertical="center"/>
    </xf>
    <xf numFmtId="164" fontId="16" fillId="0" borderId="13" xfId="0" applyNumberFormat="1" applyFont="1" applyBorder="1" applyAlignment="1">
      <alignment horizontal="center" vertical="center"/>
    </xf>
    <xf numFmtId="164" fontId="16" fillId="0" borderId="14" xfId="0" applyNumberFormat="1" applyFont="1" applyBorder="1" applyAlignment="1">
      <alignment horizontal="center" vertical="center"/>
    </xf>
    <xf numFmtId="2" fontId="6" fillId="5" borderId="1" xfId="2" applyNumberFormat="1" applyFont="1" applyFill="1" applyBorder="1" applyAlignment="1">
      <alignment horizontal="center" vertical="center"/>
    </xf>
    <xf numFmtId="0" fontId="6" fillId="0" borderId="1" xfId="2" applyFont="1" applyBorder="1" applyAlignment="1">
      <alignment horizontal="center" vertical="center"/>
    </xf>
    <xf numFmtId="1" fontId="6" fillId="0" borderId="1" xfId="2" applyNumberFormat="1" applyFont="1" applyBorder="1" applyAlignment="1">
      <alignment horizontal="center" vertical="center"/>
    </xf>
    <xf numFmtId="2" fontId="6" fillId="6" borderId="1" xfId="2" applyNumberFormat="1" applyFont="1" applyFill="1" applyBorder="1" applyAlignment="1">
      <alignment horizontal="center" vertical="center"/>
    </xf>
    <xf numFmtId="2" fontId="7" fillId="7" borderId="1" xfId="2" applyNumberFormat="1" applyFont="1" applyFill="1" applyBorder="1" applyAlignment="1">
      <alignment horizontal="center" vertical="center"/>
    </xf>
    <xf numFmtId="164" fontId="6" fillId="0" borderId="1" xfId="2" applyNumberFormat="1" applyFont="1" applyBorder="1" applyAlignment="1">
      <alignment horizontal="center" vertical="center"/>
    </xf>
    <xf numFmtId="0" fontId="17" fillId="0" borderId="0" xfId="0" applyFont="1" applyFill="1" applyAlignment="1">
      <alignment horizontal="left" vertical="center"/>
    </xf>
    <xf numFmtId="49" fontId="18" fillId="0" borderId="0" xfId="0" applyNumberFormat="1" applyFont="1" applyBorder="1" applyAlignment="1">
      <alignment horizontal="left" vertical="center"/>
    </xf>
    <xf numFmtId="0" fontId="5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1" fontId="5" fillId="0" borderId="0" xfId="0" applyNumberFormat="1" applyFont="1" applyBorder="1" applyAlignment="1">
      <alignment horizontal="center" vertical="center"/>
    </xf>
    <xf numFmtId="165" fontId="5" fillId="0" borderId="0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" fontId="9" fillId="2" borderId="3" xfId="0" applyNumberFormat="1" applyFont="1" applyFill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65" fontId="5" fillId="0" borderId="7" xfId="0" applyNumberFormat="1" applyFont="1" applyBorder="1" applyAlignment="1">
      <alignment horizontal="center" vertical="center"/>
    </xf>
    <xf numFmtId="165" fontId="5" fillId="0" borderId="6" xfId="0" applyNumberFormat="1" applyFont="1" applyBorder="1" applyAlignment="1">
      <alignment horizontal="center" vertical="center"/>
    </xf>
    <xf numFmtId="2" fontId="5" fillId="0" borderId="7" xfId="0" applyNumberFormat="1" applyFont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 vertical="center"/>
    </xf>
    <xf numFmtId="2" fontId="5" fillId="0" borderId="8" xfId="0" applyNumberFormat="1" applyFont="1" applyBorder="1" applyAlignment="1">
      <alignment horizontal="center" vertical="center"/>
    </xf>
    <xf numFmtId="165" fontId="5" fillId="0" borderId="8" xfId="0" applyNumberFormat="1" applyFont="1" applyBorder="1" applyAlignment="1">
      <alignment horizontal="center" vertical="center"/>
    </xf>
    <xf numFmtId="1" fontId="5" fillId="0" borderId="7" xfId="0" applyNumberFormat="1" applyFont="1" applyBorder="1" applyAlignment="1">
      <alignment horizontal="center" vertical="center"/>
    </xf>
    <xf numFmtId="1" fontId="5" fillId="0" borderId="8" xfId="0" applyNumberFormat="1" applyFont="1" applyBorder="1" applyAlignment="1">
      <alignment horizontal="center" vertical="center"/>
    </xf>
    <xf numFmtId="2" fontId="5" fillId="0" borderId="9" xfId="0" applyNumberFormat="1" applyFont="1" applyBorder="1" applyAlignment="1">
      <alignment horizontal="center" vertical="center"/>
    </xf>
    <xf numFmtId="2" fontId="5" fillId="0" borderId="10" xfId="0" applyNumberFormat="1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center" vertical="center"/>
    </xf>
    <xf numFmtId="165" fontId="5" fillId="0" borderId="9" xfId="0" applyNumberFormat="1" applyFont="1" applyFill="1" applyBorder="1" applyAlignment="1">
      <alignment horizontal="center" vertical="center"/>
    </xf>
    <xf numFmtId="165" fontId="5" fillId="0" borderId="9" xfId="0" applyNumberFormat="1" applyFont="1" applyBorder="1" applyAlignment="1">
      <alignment horizontal="center" vertical="center"/>
    </xf>
    <xf numFmtId="165" fontId="5" fillId="0" borderId="10" xfId="0" applyNumberFormat="1" applyFont="1" applyBorder="1" applyAlignment="1">
      <alignment horizontal="center" vertical="center"/>
    </xf>
    <xf numFmtId="164" fontId="5" fillId="0" borderId="7" xfId="0" applyNumberFormat="1" applyFont="1" applyBorder="1" applyAlignment="1">
      <alignment horizontal="center" vertical="center"/>
    </xf>
    <xf numFmtId="164" fontId="5" fillId="0" borderId="0" xfId="0" applyNumberFormat="1" applyFont="1" applyBorder="1" applyAlignment="1">
      <alignment horizontal="center" vertical="center"/>
    </xf>
    <xf numFmtId="164" fontId="5" fillId="0" borderId="8" xfId="0" applyNumberFormat="1" applyFont="1" applyBorder="1" applyAlignment="1">
      <alignment horizontal="center" vertical="center"/>
    </xf>
    <xf numFmtId="2" fontId="5" fillId="0" borderId="6" xfId="0" applyNumberFormat="1" applyFont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/>
    </xf>
    <xf numFmtId="165" fontId="5" fillId="0" borderId="7" xfId="0" applyNumberFormat="1" applyFont="1" applyFill="1" applyBorder="1" applyAlignment="1">
      <alignment horizontal="center" vertical="center"/>
    </xf>
    <xf numFmtId="165" fontId="5" fillId="0" borderId="0" xfId="0" applyNumberFormat="1" applyFont="1" applyFill="1" applyBorder="1" applyAlignment="1">
      <alignment horizontal="center" vertical="center"/>
    </xf>
    <xf numFmtId="2" fontId="5" fillId="3" borderId="7" xfId="0" applyNumberFormat="1" applyFont="1" applyFill="1" applyBorder="1" applyAlignment="1">
      <alignment horizontal="center" vertical="center"/>
    </xf>
    <xf numFmtId="2" fontId="5" fillId="3" borderId="6" xfId="0" applyNumberFormat="1" applyFont="1" applyFill="1" applyBorder="1" applyAlignment="1">
      <alignment horizontal="center" vertical="center"/>
    </xf>
    <xf numFmtId="1" fontId="5" fillId="3" borderId="6" xfId="0" applyNumberFormat="1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165" fontId="5" fillId="3" borderId="7" xfId="0" applyNumberFormat="1" applyFont="1" applyFill="1" applyBorder="1" applyAlignment="1">
      <alignment horizontal="center" vertical="center"/>
    </xf>
    <xf numFmtId="165" fontId="5" fillId="3" borderId="6" xfId="0" applyNumberFormat="1" applyFont="1" applyFill="1" applyBorder="1" applyAlignment="1">
      <alignment horizontal="center" vertical="center"/>
    </xf>
    <xf numFmtId="165" fontId="5" fillId="3" borderId="0" xfId="0" applyNumberFormat="1" applyFont="1" applyFill="1" applyBorder="1" applyAlignment="1">
      <alignment horizontal="center" vertical="center"/>
    </xf>
    <xf numFmtId="2" fontId="5" fillId="3" borderId="0" xfId="0" applyNumberFormat="1" applyFont="1" applyFill="1" applyBorder="1" applyAlignment="1">
      <alignment horizontal="center" vertical="center"/>
    </xf>
    <xf numFmtId="2" fontId="5" fillId="3" borderId="8" xfId="0" applyNumberFormat="1" applyFont="1" applyFill="1" applyBorder="1" applyAlignment="1">
      <alignment horizontal="center" vertical="center"/>
    </xf>
    <xf numFmtId="165" fontId="5" fillId="3" borderId="8" xfId="0" applyNumberFormat="1" applyFont="1" applyFill="1" applyBorder="1" applyAlignment="1">
      <alignment horizontal="center" vertical="center"/>
    </xf>
    <xf numFmtId="1" fontId="5" fillId="3" borderId="0" xfId="0" applyNumberFormat="1" applyFont="1" applyFill="1" applyBorder="1" applyAlignment="1">
      <alignment horizontal="center" vertical="center"/>
    </xf>
    <xf numFmtId="1" fontId="5" fillId="3" borderId="7" xfId="0" applyNumberFormat="1" applyFont="1" applyFill="1" applyBorder="1" applyAlignment="1">
      <alignment horizontal="center" vertical="center"/>
    </xf>
    <xf numFmtId="1" fontId="5" fillId="3" borderId="8" xfId="0" applyNumberFormat="1" applyFont="1" applyFill="1" applyBorder="1" applyAlignment="1">
      <alignment horizontal="center" vertical="center"/>
    </xf>
    <xf numFmtId="164" fontId="5" fillId="3" borderId="7" xfId="0" applyNumberFormat="1" applyFont="1" applyFill="1" applyBorder="1" applyAlignment="1">
      <alignment horizontal="center" vertical="center"/>
    </xf>
    <xf numFmtId="164" fontId="5" fillId="3" borderId="0" xfId="0" applyNumberFormat="1" applyFont="1" applyFill="1" applyBorder="1" applyAlignment="1">
      <alignment horizontal="center" vertical="center"/>
    </xf>
    <xf numFmtId="164" fontId="5" fillId="3" borderId="8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" fontId="5" fillId="0" borderId="11" xfId="0" applyNumberFormat="1" applyFont="1" applyBorder="1" applyAlignment="1">
      <alignment horizontal="center" vertical="center"/>
    </xf>
    <xf numFmtId="2" fontId="5" fillId="0" borderId="12" xfId="0" applyNumberFormat="1" applyFont="1" applyBorder="1" applyAlignment="1">
      <alignment horizontal="center" vertical="center"/>
    </xf>
    <xf numFmtId="1" fontId="5" fillId="0" borderId="12" xfId="0" applyNumberFormat="1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165" fontId="5" fillId="0" borderId="11" xfId="0" applyNumberFormat="1" applyFont="1" applyBorder="1" applyAlignment="1">
      <alignment horizontal="center" vertical="center"/>
    </xf>
    <xf numFmtId="165" fontId="5" fillId="0" borderId="12" xfId="0" applyNumberFormat="1" applyFont="1" applyBorder="1" applyAlignment="1">
      <alignment horizontal="center" vertical="center"/>
    </xf>
    <xf numFmtId="165" fontId="5" fillId="0" borderId="13" xfId="0" applyNumberFormat="1" applyFont="1" applyBorder="1" applyAlignment="1">
      <alignment horizontal="center" vertical="center"/>
    </xf>
    <xf numFmtId="2" fontId="5" fillId="0" borderId="13" xfId="0" applyNumberFormat="1" applyFont="1" applyBorder="1" applyAlignment="1">
      <alignment horizontal="center" vertical="center"/>
    </xf>
    <xf numFmtId="2" fontId="5" fillId="0" borderId="14" xfId="0" applyNumberFormat="1" applyFont="1" applyBorder="1" applyAlignment="1">
      <alignment horizontal="center" vertical="center"/>
    </xf>
    <xf numFmtId="165" fontId="5" fillId="0" borderId="14" xfId="0" applyNumberFormat="1" applyFont="1" applyBorder="1" applyAlignment="1">
      <alignment horizontal="center" vertical="center"/>
    </xf>
    <xf numFmtId="1" fontId="5" fillId="0" borderId="13" xfId="0" applyNumberFormat="1" applyFont="1" applyBorder="1" applyAlignment="1">
      <alignment horizontal="center" vertical="center"/>
    </xf>
    <xf numFmtId="1" fontId="5" fillId="0" borderId="11" xfId="0" applyNumberFormat="1" applyFont="1" applyBorder="1" applyAlignment="1">
      <alignment horizontal="center" vertical="center"/>
    </xf>
    <xf numFmtId="1" fontId="5" fillId="0" borderId="14" xfId="0" applyNumberFormat="1" applyFont="1" applyBorder="1" applyAlignment="1">
      <alignment horizontal="center" vertical="center"/>
    </xf>
    <xf numFmtId="164" fontId="5" fillId="0" borderId="11" xfId="0" applyNumberFormat="1" applyFont="1" applyBorder="1" applyAlignment="1">
      <alignment horizontal="center" vertical="center"/>
    </xf>
    <xf numFmtId="164" fontId="5" fillId="0" borderId="13" xfId="0" applyNumberFormat="1" applyFont="1" applyBorder="1" applyAlignment="1">
      <alignment horizontal="center" vertical="center"/>
    </xf>
    <xf numFmtId="164" fontId="5" fillId="0" borderId="14" xfId="0" applyNumberFormat="1" applyFont="1" applyBorder="1" applyAlignment="1">
      <alignment horizontal="center" vertical="center"/>
    </xf>
    <xf numFmtId="2" fontId="6" fillId="0" borderId="12" xfId="2" applyNumberFormat="1" applyFont="1" applyBorder="1" applyAlignment="1">
      <alignment horizontal="center" vertical="center"/>
    </xf>
    <xf numFmtId="2" fontId="6" fillId="5" borderId="12" xfId="2" applyNumberFormat="1" applyFont="1" applyFill="1" applyBorder="1" applyAlignment="1">
      <alignment horizontal="center" vertical="center"/>
    </xf>
    <xf numFmtId="0" fontId="6" fillId="0" borderId="12" xfId="2" applyFont="1" applyBorder="1" applyAlignment="1">
      <alignment horizontal="center" vertical="center"/>
    </xf>
    <xf numFmtId="1" fontId="6" fillId="0" borderId="12" xfId="2" applyNumberFormat="1" applyFont="1" applyBorder="1" applyAlignment="1">
      <alignment horizontal="center" vertical="center"/>
    </xf>
    <xf numFmtId="2" fontId="6" fillId="6" borderId="12" xfId="2" applyNumberFormat="1" applyFont="1" applyFill="1" applyBorder="1" applyAlignment="1">
      <alignment horizontal="center" vertical="center"/>
    </xf>
    <xf numFmtId="164" fontId="17" fillId="5" borderId="1" xfId="2" applyNumberFormat="1" applyFont="1" applyFill="1" applyBorder="1" applyAlignment="1">
      <alignment horizontal="center" vertical="center"/>
    </xf>
    <xf numFmtId="2" fontId="17" fillId="5" borderId="1" xfId="0" applyNumberFormat="1" applyFont="1" applyFill="1" applyBorder="1" applyAlignment="1">
      <alignment horizontal="left" vertical="center"/>
    </xf>
    <xf numFmtId="164" fontId="17" fillId="8" borderId="1" xfId="2" applyNumberFormat="1" applyFont="1" applyFill="1" applyBorder="1" applyAlignment="1">
      <alignment horizontal="center" vertical="center"/>
    </xf>
    <xf numFmtId="2" fontId="17" fillId="8" borderId="1" xfId="0" applyNumberFormat="1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left" vertical="center"/>
    </xf>
    <xf numFmtId="165" fontId="17" fillId="8" borderId="1" xfId="0" applyNumberFormat="1" applyFont="1" applyFill="1" applyBorder="1" applyAlignment="1">
      <alignment horizontal="left" vertical="center"/>
    </xf>
    <xf numFmtId="2" fontId="6" fillId="0" borderId="0" xfId="1" applyNumberFormat="1" applyFont="1" applyBorder="1" applyAlignment="1">
      <alignment horizontal="center" vertical="center"/>
    </xf>
    <xf numFmtId="2" fontId="6" fillId="0" borderId="0" xfId="1" applyNumberFormat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1" fontId="6" fillId="0" borderId="0" xfId="1" applyNumberFormat="1" applyFont="1" applyAlignment="1">
      <alignment horizontal="center" vertical="center"/>
    </xf>
    <xf numFmtId="2" fontId="7" fillId="0" borderId="0" xfId="1" applyNumberFormat="1" applyFont="1" applyBorder="1" applyAlignment="1">
      <alignment horizontal="center" vertical="center"/>
    </xf>
    <xf numFmtId="164" fontId="6" fillId="0" borderId="0" xfId="1" applyNumberFormat="1" applyFont="1" applyAlignment="1">
      <alignment horizontal="center" vertical="center"/>
    </xf>
    <xf numFmtId="2" fontId="19" fillId="0" borderId="0" xfId="1" applyNumberFormat="1" applyFont="1" applyAlignment="1">
      <alignment horizontal="center" vertical="center"/>
    </xf>
    <xf numFmtId="0" fontId="19" fillId="0" borderId="0" xfId="1" applyFont="1" applyAlignment="1">
      <alignment horizontal="center" vertical="center"/>
    </xf>
    <xf numFmtId="1" fontId="19" fillId="0" borderId="0" xfId="1" applyNumberFormat="1" applyFont="1" applyAlignment="1">
      <alignment horizontal="center" vertical="center"/>
    </xf>
    <xf numFmtId="2" fontId="20" fillId="0" borderId="0" xfId="1" applyNumberFormat="1" applyFont="1" applyBorder="1" applyAlignment="1">
      <alignment horizontal="center" vertical="center"/>
    </xf>
    <xf numFmtId="164" fontId="19" fillId="0" borderId="0" xfId="1" applyNumberFormat="1" applyFont="1" applyAlignment="1">
      <alignment horizontal="center" vertical="center"/>
    </xf>
    <xf numFmtId="0" fontId="21" fillId="0" borderId="0" xfId="1" applyFont="1" applyAlignment="1">
      <alignment horizontal="center" vertical="center"/>
    </xf>
    <xf numFmtId="2" fontId="21" fillId="0" borderId="0" xfId="1" applyNumberFormat="1" applyFont="1" applyAlignment="1">
      <alignment horizontal="center" vertical="center"/>
    </xf>
    <xf numFmtId="2" fontId="5" fillId="0" borderId="0" xfId="0" applyNumberFormat="1" applyFont="1" applyAlignment="1">
      <alignment horizontal="center" vertical="center"/>
    </xf>
    <xf numFmtId="164" fontId="5" fillId="0" borderId="6" xfId="0" applyNumberFormat="1" applyFont="1" applyFill="1" applyBorder="1" applyAlignment="1">
      <alignment horizontal="center" vertical="center"/>
    </xf>
    <xf numFmtId="164" fontId="5" fillId="0" borderId="6" xfId="0" applyNumberFormat="1" applyFont="1" applyBorder="1" applyAlignment="1">
      <alignment horizontal="center" vertical="center"/>
    </xf>
    <xf numFmtId="164" fontId="5" fillId="3" borderId="6" xfId="0" applyNumberFormat="1" applyFont="1" applyFill="1" applyBorder="1" applyAlignment="1">
      <alignment horizontal="center" vertical="center"/>
    </xf>
    <xf numFmtId="164" fontId="5" fillId="0" borderId="12" xfId="0" applyNumberFormat="1" applyFont="1" applyBorder="1" applyAlignment="1">
      <alignment horizontal="center" vertical="center"/>
    </xf>
    <xf numFmtId="0" fontId="0" fillId="0" borderId="0" xfId="0" applyBorder="1" applyAlignment="1"/>
    <xf numFmtId="0" fontId="5" fillId="0" borderId="0" xfId="0" applyFont="1"/>
    <xf numFmtId="0" fontId="0" fillId="0" borderId="0" xfId="0" applyAlignment="1">
      <alignment horizontal="center"/>
    </xf>
  </cellXfs>
  <cellStyles count="5">
    <cellStyle name="Обычный" xfId="0" builtinId="0"/>
    <cellStyle name="Обычный 10" xfId="3"/>
    <cellStyle name="Обычный 2" xfId="1"/>
    <cellStyle name="Обычный 2 2" xfId="2"/>
    <cellStyle name="Обычный 3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Komarina\CASE\Disc-C\REGIM\1-04-03\&#1053;&#1043;&#1044;\&#1056;&#1077;&#1078;&#1080;&#1084;_&#1053;&#1043;&#1044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Добыча"/>
      <sheetName val="Добыча1"/>
      <sheetName val="ВГП"/>
      <sheetName val="КГП(ВК)"/>
      <sheetName val="КГП(ЗК)"/>
      <sheetName val="КГП(СК)"/>
      <sheetName val="ЗТГП"/>
      <sheetName val="ГГП"/>
      <sheetName val="ВЯГП"/>
      <sheetName val="ЗТГП(ПК2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 filterMode="1"/>
  <dimension ref="A1:BW416"/>
  <sheetViews>
    <sheetView tabSelected="1" zoomScaleNormal="100" workbookViewId="0">
      <pane xSplit="10" topLeftCell="AS1" activePane="topRight" state="frozen"/>
      <selection activeCell="K1" sqref="K1"/>
      <selection pane="topRight" activeCell="BN313" sqref="BN313"/>
    </sheetView>
  </sheetViews>
  <sheetFormatPr defaultRowHeight="12.75" x14ac:dyDescent="0.2"/>
  <cols>
    <col min="1" max="1" width="5.5703125" style="202" customWidth="1"/>
    <col min="2" max="2" width="4.42578125" style="121" customWidth="1"/>
    <col min="3" max="3" width="5.140625" style="121" customWidth="1"/>
    <col min="4" max="4" width="4.140625" style="121" customWidth="1"/>
    <col min="5" max="5" width="5.28515625" style="121" customWidth="1"/>
    <col min="6" max="6" width="5.7109375" style="121" hidden="1" customWidth="1"/>
    <col min="7" max="8" width="4.7109375" style="121" hidden="1" customWidth="1"/>
    <col min="9" max="9" width="5.28515625" style="121" hidden="1" customWidth="1"/>
    <col min="10" max="10" width="5.7109375" style="121" hidden="1" customWidth="1"/>
    <col min="11" max="11" width="5.7109375" style="121" bestFit="1" customWidth="1"/>
    <col min="12" max="14" width="4.7109375" style="121" customWidth="1"/>
    <col min="15" max="15" width="4.7109375" style="208" customWidth="1"/>
    <col min="16" max="16" width="5.7109375" style="208" customWidth="1"/>
    <col min="17" max="18" width="5.7109375" style="208" hidden="1" customWidth="1"/>
    <col min="19" max="34" width="5.7109375" style="121" hidden="1" customWidth="1"/>
    <col min="35" max="35" width="5.7109375" style="121" customWidth="1"/>
    <col min="36" max="38" width="5.140625" style="121" customWidth="1"/>
    <col min="39" max="41" width="5.7109375" style="121" customWidth="1"/>
    <col min="42" max="46" width="5.28515625" style="121" customWidth="1"/>
    <col min="47" max="47" width="5.140625" style="121" customWidth="1"/>
    <col min="48" max="49" width="4.7109375" style="209" customWidth="1"/>
    <col min="50" max="50" width="5.7109375" bestFit="1" customWidth="1"/>
    <col min="51" max="51" width="4.7109375" customWidth="1"/>
    <col min="52" max="53" width="5" style="121" customWidth="1"/>
    <col min="54" max="59" width="5.140625" style="121" customWidth="1"/>
    <col min="60" max="60" width="4.85546875" style="121" bestFit="1" customWidth="1"/>
    <col min="61" max="16384" width="9.140625" style="121"/>
  </cols>
  <sheetData>
    <row r="1" spans="1:75" s="7" customFormat="1" x14ac:dyDescent="0.2">
      <c r="A1" s="8"/>
      <c r="B1" s="8"/>
      <c r="C1" s="8"/>
      <c r="D1" s="3"/>
      <c r="E1" s="4"/>
      <c r="F1" s="5"/>
      <c r="G1" s="6"/>
      <c r="I1" s="6"/>
      <c r="J1" s="6"/>
      <c r="K1" s="6"/>
      <c r="L1" s="8"/>
      <c r="M1" s="8"/>
      <c r="N1" s="8"/>
      <c r="O1" s="8"/>
      <c r="P1" s="8"/>
      <c r="Q1" s="5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9"/>
      <c r="AJ1" s="10"/>
      <c r="AK1" s="11"/>
      <c r="AL1" s="11"/>
      <c r="AM1" s="12"/>
      <c r="AN1" s="10"/>
      <c r="AO1" s="13"/>
      <c r="AP1" s="14"/>
      <c r="AQ1" s="15"/>
      <c r="AR1" s="16"/>
      <c r="AX1" s="6"/>
      <c r="AY1" s="6"/>
      <c r="AZ1" s="6"/>
      <c r="BA1" s="6"/>
      <c r="BB1" s="5"/>
      <c r="BC1" s="5"/>
      <c r="BD1" s="5"/>
      <c r="BE1" s="5"/>
      <c r="BF1" s="5"/>
      <c r="BG1" s="8"/>
    </row>
    <row r="2" spans="1:75" ht="15.75" x14ac:dyDescent="0.2">
      <c r="A2" s="116" t="s">
        <v>61</v>
      </c>
      <c r="B2" s="1"/>
      <c r="C2" s="2" t="s">
        <v>88</v>
      </c>
      <c r="D2" s="2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8"/>
      <c r="AD2" s="117"/>
      <c r="AE2" s="117"/>
      <c r="AF2" s="117"/>
      <c r="AG2" s="117"/>
      <c r="AH2" s="117"/>
      <c r="AI2" s="119"/>
      <c r="AJ2" s="117"/>
      <c r="AK2" s="117"/>
      <c r="AL2" s="117"/>
      <c r="AM2" s="117"/>
      <c r="AN2" s="117"/>
      <c r="AO2" s="117"/>
      <c r="AP2" s="117"/>
      <c r="AQ2" s="117"/>
      <c r="AR2" s="117"/>
      <c r="AS2" s="117"/>
      <c r="AT2" s="117"/>
      <c r="AU2" s="117"/>
      <c r="AV2" s="120"/>
      <c r="AW2" s="120"/>
      <c r="AX2" s="120"/>
      <c r="AY2" s="120"/>
      <c r="AZ2" s="120"/>
      <c r="BA2" s="120"/>
      <c r="BB2" s="117"/>
      <c r="BC2" s="117"/>
      <c r="BD2" s="117"/>
      <c r="BE2" s="117"/>
      <c r="BF2" s="117"/>
      <c r="BG2" s="117"/>
    </row>
    <row r="3" spans="1:75" ht="14.25" x14ac:dyDescent="0.2">
      <c r="A3" s="17" t="s">
        <v>1</v>
      </c>
      <c r="B3" s="18" t="s">
        <v>2</v>
      </c>
      <c r="C3" s="18" t="s">
        <v>3</v>
      </c>
      <c r="D3" s="18" t="s">
        <v>4</v>
      </c>
      <c r="E3" s="18" t="s">
        <v>5</v>
      </c>
      <c r="F3" s="18" t="s">
        <v>6</v>
      </c>
      <c r="G3" s="18" t="s">
        <v>7</v>
      </c>
      <c r="H3" s="18" t="s">
        <v>8</v>
      </c>
      <c r="I3" s="18" t="s">
        <v>9</v>
      </c>
      <c r="J3" s="24" t="s">
        <v>10</v>
      </c>
      <c r="K3" s="21" t="s">
        <v>11</v>
      </c>
      <c r="L3" s="22" t="s">
        <v>12</v>
      </c>
      <c r="M3" s="22" t="s">
        <v>13</v>
      </c>
      <c r="N3" s="22" t="s">
        <v>14</v>
      </c>
      <c r="O3" s="22" t="s">
        <v>15</v>
      </c>
      <c r="P3" s="23" t="s">
        <v>16</v>
      </c>
      <c r="Q3" s="24" t="s">
        <v>17</v>
      </c>
      <c r="R3" s="25" t="s">
        <v>18</v>
      </c>
      <c r="S3" s="25" t="s">
        <v>19</v>
      </c>
      <c r="T3" s="25" t="s">
        <v>20</v>
      </c>
      <c r="U3" s="25" t="s">
        <v>21</v>
      </c>
      <c r="V3" s="26" t="s">
        <v>22</v>
      </c>
      <c r="W3" s="24" t="s">
        <v>23</v>
      </c>
      <c r="X3" s="25" t="s">
        <v>24</v>
      </c>
      <c r="Y3" s="25" t="s">
        <v>25</v>
      </c>
      <c r="Z3" s="25" t="s">
        <v>26</v>
      </c>
      <c r="AA3" s="25" t="s">
        <v>27</v>
      </c>
      <c r="AB3" s="26" t="s">
        <v>28</v>
      </c>
      <c r="AC3" s="27" t="s">
        <v>29</v>
      </c>
      <c r="AD3" s="28" t="s">
        <v>30</v>
      </c>
      <c r="AE3" s="28" t="s">
        <v>31</v>
      </c>
      <c r="AF3" s="28" t="s">
        <v>32</v>
      </c>
      <c r="AG3" s="28" t="s">
        <v>33</v>
      </c>
      <c r="AH3" s="29" t="s">
        <v>34</v>
      </c>
      <c r="AI3" s="122" t="s">
        <v>35</v>
      </c>
      <c r="AJ3" s="21" t="s">
        <v>36</v>
      </c>
      <c r="AK3" s="22" t="s">
        <v>37</v>
      </c>
      <c r="AL3" s="22" t="s">
        <v>38</v>
      </c>
      <c r="AM3" s="22" t="s">
        <v>39</v>
      </c>
      <c r="AN3" s="22" t="s">
        <v>40</v>
      </c>
      <c r="AO3" s="23" t="s">
        <v>41</v>
      </c>
      <c r="AP3" s="28" t="s">
        <v>42</v>
      </c>
      <c r="AQ3" s="28" t="s">
        <v>43</v>
      </c>
      <c r="AR3" s="28" t="s">
        <v>44</v>
      </c>
      <c r="AS3" s="28" t="s">
        <v>45</v>
      </c>
      <c r="AT3" s="28" t="s">
        <v>46</v>
      </c>
      <c r="AU3" s="29" t="s">
        <v>47</v>
      </c>
      <c r="AV3" s="31" t="s">
        <v>48</v>
      </c>
      <c r="AW3" s="32" t="s">
        <v>49</v>
      </c>
      <c r="AX3" s="32" t="s">
        <v>50</v>
      </c>
      <c r="AY3" s="32" t="s">
        <v>51</v>
      </c>
      <c r="AZ3" s="32" t="s">
        <v>52</v>
      </c>
      <c r="BA3" s="33" t="s">
        <v>53</v>
      </c>
      <c r="BB3" s="21" t="s">
        <v>54</v>
      </c>
      <c r="BC3" s="22" t="s">
        <v>55</v>
      </c>
      <c r="BD3" s="22" t="s">
        <v>56</v>
      </c>
      <c r="BE3" s="22" t="s">
        <v>57</v>
      </c>
      <c r="BF3" s="22" t="s">
        <v>58</v>
      </c>
      <c r="BG3" s="23" t="s">
        <v>59</v>
      </c>
      <c r="BH3" s="207"/>
      <c r="BI3" s="117"/>
      <c r="BP3" s="121">
        <v>1</v>
      </c>
    </row>
    <row r="4" spans="1:75" s="1" customFormat="1" ht="18" hidden="1" customHeight="1" x14ac:dyDescent="0.2">
      <c r="A4" s="126">
        <v>62.49888</v>
      </c>
      <c r="B4" s="141">
        <v>3.3475860696455082</v>
      </c>
      <c r="C4" s="141">
        <v>3.3475860696455082</v>
      </c>
      <c r="D4" s="142">
        <v>281</v>
      </c>
      <c r="E4" s="123">
        <v>3700</v>
      </c>
      <c r="F4" s="203">
        <f>PI()*0.862*E4/60</f>
        <v>166.99659348932144</v>
      </c>
      <c r="G4" s="124">
        <f>C4/4.636</f>
        <v>0.72208500208056692</v>
      </c>
      <c r="H4" s="125">
        <f>D4/193.4</f>
        <v>1.4529472595656669</v>
      </c>
      <c r="I4" s="120">
        <f>1-0.427*G4*H4^(-3.688)</f>
        <v>0.92226103534446191</v>
      </c>
      <c r="J4" s="124">
        <f>C4*10^6/(I4*514*D4)</f>
        <v>25.130923755393216</v>
      </c>
      <c r="K4" s="126">
        <f>A4*0.682*10^6/(3600*24*J4)</f>
        <v>19.63063799279541</v>
      </c>
      <c r="L4" s="127">
        <f>A4*0.682*10^6/(3600*24*J4*2)</f>
        <v>9.8153189963977052</v>
      </c>
      <c r="M4" s="127">
        <f>A4*0.682*10^6/(3600*24*J4*3)</f>
        <v>6.5435459975984696</v>
      </c>
      <c r="N4" s="127">
        <f>A4*0.682*10^6/(3600*24*J4*4)</f>
        <v>4.9076594981988526</v>
      </c>
      <c r="O4" s="127">
        <f>A4*0.682*10^6/(3600*24*J4*5)</f>
        <v>3.926127598559082</v>
      </c>
      <c r="P4" s="128">
        <f>A4*0.682*10^6/(3600*24*J4*6)</f>
        <v>3.2717729987992348</v>
      </c>
      <c r="Q4" s="124">
        <f>4*K4/(PI()*0.862^2*F4)</f>
        <v>0.20142918201956522</v>
      </c>
      <c r="R4" s="120">
        <f>4*L4/(PI()*0.862^2*F4)</f>
        <v>0.10071459100978261</v>
      </c>
      <c r="S4" s="120">
        <f>4*M4/(PI()*0.862^2*F4)</f>
        <v>6.7143060673188398E-2</v>
      </c>
      <c r="T4" s="120">
        <f>4*N4/(PI()*0.862^2*F4)</f>
        <v>5.0357295504891306E-2</v>
      </c>
      <c r="U4" s="120">
        <f>4*O4/(PI()*0.862^2*$F4)</f>
        <v>4.028583640391304E-2</v>
      </c>
      <c r="V4" s="129">
        <f>4*P4/(PI()*0.862^2*$F4)</f>
        <v>3.3571530336594199E-2</v>
      </c>
      <c r="W4" s="124" t="str">
        <f>IF(OR(0.0366&gt;Q4,0.0992&lt;Q4),"-",-43518*Q4^4 + 7101.5*Q4^3 - 404.29*Q4^2 + 11.132*Q4 + 0.6449)</f>
        <v>-</v>
      </c>
      <c r="X4" s="120" t="str">
        <f t="shared" ref="X4:AB8" si="0">IF(OR(0.0366&gt;R4,0.0992&lt;R4),"-",-43518*R4^4 + 7101.5*R4^3 - 404.29*R4^2 + 11.132*R4 + 0.6449)</f>
        <v>-</v>
      </c>
      <c r="Y4" s="120">
        <f t="shared" si="0"/>
        <v>0.83484922556184082</v>
      </c>
      <c r="Z4" s="120">
        <f t="shared" si="0"/>
        <v>0.80726389447189861</v>
      </c>
      <c r="AA4" s="120">
        <f t="shared" si="0"/>
        <v>0.7869044218044523</v>
      </c>
      <c r="AB4" s="129" t="str">
        <f t="shared" si="0"/>
        <v>-</v>
      </c>
      <c r="AC4" s="124" t="str">
        <f>IF(W4="-","-",-1957*Q4^3 + 170*Q4^2 - 5.2758*Q4 + 1.1631)</f>
        <v>-</v>
      </c>
      <c r="AD4" s="120" t="str">
        <f t="shared" ref="AD4:AH8" si="1">IF(X4="-","-",-1957*R4^3 + 170*R4^2 - 5.2758*R4 + 1.1631)</f>
        <v>-</v>
      </c>
      <c r="AE4" s="120">
        <f t="shared" si="1"/>
        <v>0.98288744214777357</v>
      </c>
      <c r="AF4" s="120">
        <f t="shared" si="1"/>
        <v>1.0786139375193784</v>
      </c>
      <c r="AG4" s="120">
        <f t="shared" si="1"/>
        <v>1.0985089832599433</v>
      </c>
      <c r="AH4" s="129" t="str">
        <f t="shared" si="1"/>
        <v>-</v>
      </c>
      <c r="AI4" s="119">
        <f>(F4^2)/2</f>
        <v>13943.931118518838</v>
      </c>
      <c r="AJ4" s="130" t="str">
        <f t="shared" ref="AJ4:AO8" si="2">IF(W4="-","-",3*$AI4*$J4*K4*AC4/(W4*1000))</f>
        <v>-</v>
      </c>
      <c r="AK4" s="119" t="str">
        <f t="shared" si="2"/>
        <v>-</v>
      </c>
      <c r="AL4" s="119">
        <f t="shared" si="2"/>
        <v>8098.8589127047635</v>
      </c>
      <c r="AM4" s="119">
        <f t="shared" si="2"/>
        <v>6893.5012406739515</v>
      </c>
      <c r="AN4" s="119">
        <f t="shared" si="2"/>
        <v>5761.8370661468352</v>
      </c>
      <c r="AO4" s="131" t="str">
        <f t="shared" si="2"/>
        <v>-</v>
      </c>
      <c r="AP4" s="132" t="str">
        <f>IF(AJ4="-","-",(AJ4*AC4/2.04/$I4/$D4/$A4+((AJ4*AC4/2.04/$I4/$D4/$A4)^2+4)^0.5)/2)</f>
        <v>-</v>
      </c>
      <c r="AQ4" s="132" t="str">
        <f>IF(AK4="-","-",(2*AK4*AD4/2.04/$I4/$D4/$A4+((2*AK4*AD4/2.04/$I4/$D4/$A4)^2+4)^0.5)/2)</f>
        <v>-</v>
      </c>
      <c r="AR4" s="132">
        <f>IF(AL4="-","-",(3*AL4*AE4/2.04/$I4/$D4/$A4+((3*AL4*AE4/2.04/$I4/$D4/$A4)^2+4)^0.5)/2)</f>
        <v>1.4246659304979623</v>
      </c>
      <c r="AS4" s="132">
        <f>IF(AM4="-","-",(4*AM4*AF4/2.04/$I4/$D4/$A4+((4*AM4*AF4/2.04/$I4/$D4/$A4)^2+4)^0.5)/2)</f>
        <v>1.5466744473099119</v>
      </c>
      <c r="AT4" s="132">
        <f>IF(AN4="-","-",(5*AN4*AG4/2.04/$I4/$D4/$A4+((5*AN4*AG4/2.04/$I4/$D4/$A4)^2+4)^0.5)/2)</f>
        <v>1.5876539485273378</v>
      </c>
      <c r="AU4" s="133" t="str">
        <f>IF(AO4="-","-",(6*AO4*AH4/2.04/$I4/$D4/$A4+((6*AO4*AH4/2.04/$I4/$D4/$A4)^2+4)^0.5)/2)</f>
        <v>-</v>
      </c>
      <c r="AV4" s="134" t="str">
        <f>IF(AP4="-","-",C4*AP4)</f>
        <v>-</v>
      </c>
      <c r="AW4" s="135" t="str">
        <f>IF(AQ4="-","-",C4*AQ4)</f>
        <v>-</v>
      </c>
      <c r="AX4" s="135">
        <f>IF(AR4="-","-",C4*AR4)</f>
        <v>4.7691918228335348</v>
      </c>
      <c r="AY4" s="136">
        <f>IF(AS4="-","-",C4*AS4)</f>
        <v>5.1776258340913266</v>
      </c>
      <c r="AZ4" s="136">
        <f>IF(AT4="-","-",C4*AT4)</f>
        <v>5.3148082415078024</v>
      </c>
      <c r="BA4" s="137" t="str">
        <f>IF(AU4="-","-",C4*AU4)</f>
        <v>-</v>
      </c>
      <c r="BB4" s="138" t="str">
        <f>IF(W4="-","-",D4*AP4^(0.312/(1.312*W4))-273)</f>
        <v>-</v>
      </c>
      <c r="BC4" s="139" t="str">
        <f>IF(X4="-","-",D4*AQ4^(0.312/(1.312*X4))-273)</f>
        <v>-</v>
      </c>
      <c r="BD4" s="139">
        <f>IF(Y4="-","-",D4*AR4^(0.312/(1.312*Y4))-273)</f>
        <v>37.807238551112675</v>
      </c>
      <c r="BE4" s="139">
        <f>IF(Z4="-","-",D4*AS4^(0.312/(1.312*Z4))-273)</f>
        <v>46.521218983591268</v>
      </c>
      <c r="BF4" s="139">
        <f>IF(AA4="-","-",D4*AT4^(0.312/(1.312*AA4))-273)</f>
        <v>50.128555867750549</v>
      </c>
      <c r="BG4" s="140" t="str">
        <f>IF(AB4="-","-",D4*AU4^(0.312/(1.312*AB4))-273)</f>
        <v>-</v>
      </c>
      <c r="BH4" s="117"/>
      <c r="BI4" s="117"/>
      <c r="BP4" s="1">
        <v>2</v>
      </c>
    </row>
    <row r="5" spans="1:75" s="117" customFormat="1" ht="12.75" hidden="1" customHeight="1" x14ac:dyDescent="0.2">
      <c r="A5" s="126">
        <f>A4</f>
        <v>62.49888</v>
      </c>
      <c r="B5" s="141"/>
      <c r="C5" s="141">
        <f>C4</f>
        <v>3.3475860696455082</v>
      </c>
      <c r="D5" s="142">
        <f>D4</f>
        <v>281</v>
      </c>
      <c r="E5" s="123">
        <v>4300</v>
      </c>
      <c r="F5" s="204">
        <f>PI()*0.862*E5/60</f>
        <v>194.07712216326544</v>
      </c>
      <c r="G5" s="124">
        <f t="shared" ref="G5:P5" si="3">G4</f>
        <v>0.72208500208056692</v>
      </c>
      <c r="H5" s="125">
        <f t="shared" si="3"/>
        <v>1.4529472595656669</v>
      </c>
      <c r="I5" s="120">
        <f t="shared" si="3"/>
        <v>0.92226103534446191</v>
      </c>
      <c r="J5" s="124">
        <f t="shared" si="3"/>
        <v>25.130923755393216</v>
      </c>
      <c r="K5" s="126">
        <f t="shared" si="3"/>
        <v>19.63063799279541</v>
      </c>
      <c r="L5" s="127">
        <f t="shared" si="3"/>
        <v>9.8153189963977052</v>
      </c>
      <c r="M5" s="127">
        <f t="shared" si="3"/>
        <v>6.5435459975984696</v>
      </c>
      <c r="N5" s="127">
        <f t="shared" si="3"/>
        <v>4.9076594981988526</v>
      </c>
      <c r="O5" s="127">
        <f t="shared" si="3"/>
        <v>3.926127598559082</v>
      </c>
      <c r="P5" s="128">
        <f t="shared" si="3"/>
        <v>3.2717729987992348</v>
      </c>
      <c r="Q5" s="124">
        <f>4*K5/(PI()*0.862^2*F5)</f>
        <v>0.17332278452846311</v>
      </c>
      <c r="R5" s="120">
        <f>4*L5/(PI()*0.862^2*F5)</f>
        <v>8.6661392264231557E-2</v>
      </c>
      <c r="S5" s="120">
        <f>4*M5/(PI()*0.862^2*F5)</f>
        <v>5.7774261509487702E-2</v>
      </c>
      <c r="T5" s="120">
        <f>4*N5/(PI()*0.862^2*F5)</f>
        <v>4.3330696132115779E-2</v>
      </c>
      <c r="U5" s="120">
        <f>4*O5/(PI()*0.862^2*F5)</f>
        <v>3.4664556905692624E-2</v>
      </c>
      <c r="V5" s="129">
        <f>4*P5/(PI()*0.862^2*$F5)</f>
        <v>2.8887130754743851E-2</v>
      </c>
      <c r="W5" s="124" t="str">
        <f>IF(OR(0.0366&gt;Q5,0.0992&lt;Q5),"-",-43518*Q5^4 + 7101.5*Q5^3 - 404.29*Q5^2 + 11.132*Q5 + 0.6449)</f>
        <v>-</v>
      </c>
      <c r="X5" s="120">
        <f t="shared" si="0"/>
        <v>0.74073836951038485</v>
      </c>
      <c r="Y5" s="120">
        <f t="shared" si="0"/>
        <v>0.82320093108714343</v>
      </c>
      <c r="Z5" s="120">
        <f t="shared" si="0"/>
        <v>0.79251985597399788</v>
      </c>
      <c r="AA5" s="120" t="str">
        <f t="shared" si="0"/>
        <v>-</v>
      </c>
      <c r="AB5" s="129" t="str">
        <f t="shared" si="0"/>
        <v>-</v>
      </c>
      <c r="AC5" s="124" t="str">
        <f>IF(W5="-","-",-1957*Q5^3 + 170*Q5^2 - 5.2758*Q5 + 1.1631)</f>
        <v>-</v>
      </c>
      <c r="AD5" s="120">
        <f t="shared" si="1"/>
        <v>0.70892335777093718</v>
      </c>
      <c r="AE5" s="120">
        <f t="shared" si="1"/>
        <v>1.0483384824937103</v>
      </c>
      <c r="AF5" s="120">
        <f t="shared" si="1"/>
        <v>1.0944665390509738</v>
      </c>
      <c r="AG5" s="120" t="str">
        <f t="shared" si="1"/>
        <v>-</v>
      </c>
      <c r="AH5" s="129" t="str">
        <f t="shared" si="1"/>
        <v>-</v>
      </c>
      <c r="AI5" s="119">
        <f>(F5^2)/2</f>
        <v>18832.964673587529</v>
      </c>
      <c r="AJ5" s="130" t="str">
        <f t="shared" si="2"/>
        <v>-</v>
      </c>
      <c r="AK5" s="119">
        <f t="shared" si="2"/>
        <v>13337.894019870377</v>
      </c>
      <c r="AL5" s="119">
        <f t="shared" si="2"/>
        <v>11831.97474224683</v>
      </c>
      <c r="AM5" s="119">
        <f t="shared" si="2"/>
        <v>9623.1035396407278</v>
      </c>
      <c r="AN5" s="119" t="str">
        <f t="shared" si="2"/>
        <v>-</v>
      </c>
      <c r="AO5" s="131" t="str">
        <f t="shared" si="2"/>
        <v>-</v>
      </c>
      <c r="AP5" s="127" t="str">
        <f>IF(AJ5="-","-",(AJ5*AC5/2.04/$I5/$D5/$A5+((AJ5*AC5/2.04/$I5/$D5/$A5)^2+4)^0.5)/2)</f>
        <v>-</v>
      </c>
      <c r="AQ5" s="127">
        <f>IF(AK5="-","-",(2*AK5*AD5/2.04/$I5/$D5/$A5+((2*AK5*AD5/2.04/$I5/$D5/$A5)^2+4)^0.5)/2)</f>
        <v>1.326310869203815</v>
      </c>
      <c r="AR5" s="127">
        <f>IF(AL5="-","-",(3*AL5*AE5/2.04/$I5/$D5/$A5+((3*AL5*AE5/2.04/$I5/$D5/$A5)^2+4)^0.5)/2)</f>
        <v>1.7107454543703164</v>
      </c>
      <c r="AS5" s="127">
        <f>IF(AM5="-","-",(4*AM5*AF5/2.04/$I5/$D5/$A5+((4*AM5*AF5/2.04/$I5/$D5/$A5)^2+4)^0.5)/2)</f>
        <v>1.8234309955822821</v>
      </c>
      <c r="AT5" s="127" t="str">
        <f>IF(AN5="-","-",(5*AN5*AG5/2.04/$I5/$D5/$A5+((5*AN5*AG5/2.04/$I5/$D5/$A5)^2+4)^0.5)/2)</f>
        <v>-</v>
      </c>
      <c r="AU5" s="128" t="str">
        <f>IF(AO5="-","-",(6*AO5*AH5/2.04/$I5/$D5/$A5+((6*AO5*AH5/2.04/$I5/$D5/$A5)^2+4)^0.5)/2)</f>
        <v>-</v>
      </c>
      <c r="AV5" s="143" t="str">
        <f>IF(AP5="-","-",C5*AP5)</f>
        <v>-</v>
      </c>
      <c r="AW5" s="144">
        <f>IF(AQ5="-","-",C5*AQ5)</f>
        <v>4.4399397897661173</v>
      </c>
      <c r="AX5" s="144">
        <f>IF(AR5="-","-",C5*AR5)</f>
        <v>5.7268676517594468</v>
      </c>
      <c r="AY5" s="120">
        <f>IF(AS5="-","-",C5*AS5)</f>
        <v>6.1040921997710873</v>
      </c>
      <c r="AZ5" s="120" t="str">
        <f>IF(AT5="-","-",C5*AT5)</f>
        <v>-</v>
      </c>
      <c r="BA5" s="129" t="str">
        <f>IF(AU5="-","-",C5*AU5)</f>
        <v>-</v>
      </c>
      <c r="BB5" s="138" t="str">
        <f>IF(W5="-","-",D5*AP5^(0.312/(1.312*W5))-273)</f>
        <v>-</v>
      </c>
      <c r="BC5" s="139">
        <f>IF(X5="-","-",D5*AQ5^(0.312/(1.312*X5))-273)</f>
        <v>34.66640963556091</v>
      </c>
      <c r="BD5" s="139">
        <f>IF(Y5="-","-",D5*AR5^(0.312/(1.312*Y5))-273)</f>
        <v>55.147060452719984</v>
      </c>
      <c r="BE5" s="139">
        <f>IF(Z5="-","-",D5*AS5^(0.312/(1.312*Z5))-273)</f>
        <v>63.503219841411351</v>
      </c>
      <c r="BF5" s="139" t="str">
        <f>IF(AA5="-","-",D5*AT5^(0.312/(1.312*AA5))-273)</f>
        <v>-</v>
      </c>
      <c r="BG5" s="140" t="str">
        <f>IF(AB5="-","-",D5*AU5^(0.312/(1.312*AB5))-273)</f>
        <v>-</v>
      </c>
      <c r="BH5" s="121"/>
      <c r="BI5" s="121"/>
      <c r="BP5" s="121">
        <v>3</v>
      </c>
    </row>
    <row r="6" spans="1:75" hidden="1" x14ac:dyDescent="0.2">
      <c r="A6" s="145">
        <f>A4</f>
        <v>62.49888</v>
      </c>
      <c r="B6" s="146"/>
      <c r="C6" s="146">
        <f>C4</f>
        <v>3.3475860696455082</v>
      </c>
      <c r="D6" s="147">
        <f>D4</f>
        <v>281</v>
      </c>
      <c r="E6" s="148">
        <v>3500</v>
      </c>
      <c r="F6" s="205">
        <f>PI()*0.862*E6/60</f>
        <v>157.96975059800675</v>
      </c>
      <c r="G6" s="149">
        <f t="shared" ref="G6:P6" si="4">G4</f>
        <v>0.72208500208056692</v>
      </c>
      <c r="H6" s="150">
        <f t="shared" si="4"/>
        <v>1.4529472595656669</v>
      </c>
      <c r="I6" s="151">
        <f t="shared" si="4"/>
        <v>0.92226103534446191</v>
      </c>
      <c r="J6" s="149">
        <f t="shared" si="4"/>
        <v>25.130923755393216</v>
      </c>
      <c r="K6" s="145">
        <f t="shared" si="4"/>
        <v>19.63063799279541</v>
      </c>
      <c r="L6" s="152">
        <f t="shared" si="4"/>
        <v>9.8153189963977052</v>
      </c>
      <c r="M6" s="152">
        <f t="shared" si="4"/>
        <v>6.5435459975984696</v>
      </c>
      <c r="N6" s="152">
        <f t="shared" si="4"/>
        <v>4.9076594981988526</v>
      </c>
      <c r="O6" s="152">
        <f t="shared" si="4"/>
        <v>3.926127598559082</v>
      </c>
      <c r="P6" s="153">
        <f t="shared" si="4"/>
        <v>3.2717729987992348</v>
      </c>
      <c r="Q6" s="149">
        <f>4*K6/(PI()*0.862^2*F6)</f>
        <v>0.21293942099211183</v>
      </c>
      <c r="R6" s="151">
        <f>4*L6/(PI()*0.862^2*F6)</f>
        <v>0.10646971049605591</v>
      </c>
      <c r="S6" s="151">
        <f>4*M6/(PI()*0.862^2*F6)</f>
        <v>7.0979806997370609E-2</v>
      </c>
      <c r="T6" s="151">
        <f>4*N6/(PI()*0.862^2*F6)</f>
        <v>5.3234855248027957E-2</v>
      </c>
      <c r="U6" s="151">
        <f>4*O6/(PI()*0.862^2*F6)</f>
        <v>4.2587884198422368E-2</v>
      </c>
      <c r="V6" s="154">
        <f>4*P6/(PI()*0.862^2*$F6)</f>
        <v>3.5489903498685305E-2</v>
      </c>
      <c r="W6" s="149" t="str">
        <f>IF(OR(0.0366&gt;Q6,0.0992&lt;Q6),"-",-43518*Q6^4 + 7101.5*Q6^3 - 404.29*Q6^2 + 11.132*Q6 + 0.6449)</f>
        <v>-</v>
      </c>
      <c r="X6" s="151" t="str">
        <f t="shared" si="0"/>
        <v>-</v>
      </c>
      <c r="Y6" s="151">
        <f t="shared" si="0"/>
        <v>0.8331093560024504</v>
      </c>
      <c r="Z6" s="151">
        <f t="shared" si="0"/>
        <v>0.81363510835254416</v>
      </c>
      <c r="AA6" s="151">
        <f t="shared" si="0"/>
        <v>0.79109906340414904</v>
      </c>
      <c r="AB6" s="154" t="str">
        <f t="shared" si="0"/>
        <v>-</v>
      </c>
      <c r="AC6" s="149" t="str">
        <f>IF(W6="-","-",-1957*Q6^3 + 170*Q6^2 - 5.2758*Q6 + 1.1631)</f>
        <v>-</v>
      </c>
      <c r="AD6" s="151" t="str">
        <f t="shared" si="1"/>
        <v>-</v>
      </c>
      <c r="AE6" s="151">
        <f t="shared" si="1"/>
        <v>0.94527297379472053</v>
      </c>
      <c r="AF6" s="151">
        <f t="shared" si="1"/>
        <v>1.0687723938075573</v>
      </c>
      <c r="AG6" s="151">
        <f t="shared" si="1"/>
        <v>1.0955843561629559</v>
      </c>
      <c r="AH6" s="154" t="str">
        <f t="shared" si="1"/>
        <v>-</v>
      </c>
      <c r="AI6" s="155">
        <f>(F6^2)/2</f>
        <v>12477.221051998227</v>
      </c>
      <c r="AJ6" s="156" t="str">
        <f t="shared" si="2"/>
        <v>-</v>
      </c>
      <c r="AK6" s="155" t="str">
        <f t="shared" si="2"/>
        <v>-</v>
      </c>
      <c r="AL6" s="155">
        <f t="shared" si="2"/>
        <v>6984.1887158239906</v>
      </c>
      <c r="AM6" s="155">
        <f t="shared" si="2"/>
        <v>6064.2562852832898</v>
      </c>
      <c r="AN6" s="155">
        <f t="shared" si="2"/>
        <v>5114.7797675990741</v>
      </c>
      <c r="AO6" s="157" t="str">
        <f t="shared" si="2"/>
        <v>-</v>
      </c>
      <c r="AP6" s="152" t="str">
        <f>IF(AJ6="-","-",(AJ6*AC6/2.04/$I6/$D6/$A6+((AJ6*AC6/2.04/$I6/$D6/$A6)^2+4)^0.5)/2)</f>
        <v>-</v>
      </c>
      <c r="AQ6" s="152" t="str">
        <f>IF(AK6="-","-",(2*AK6*AD6/2.04/$I6/$D6/$A6+((2*AK6*AD6/2.04/$I6/$D6/$A6)^2+4)^0.5)/2)</f>
        <v>-</v>
      </c>
      <c r="AR6" s="152">
        <f>IF(AL6="-","-",(3*AL6*AE6/2.04/$I6/$D6/$A6+((3*AL6*AE6/2.04/$I6/$D6/$A6)^2+4)^0.5)/2)</f>
        <v>1.343657934060009</v>
      </c>
      <c r="AS6" s="152">
        <f>IF(AM6="-","-",(4*AM6*AF6/2.04/$I6/$D6/$A6+((4*AM6*AF6/2.04/$I6/$D6/$A6)^2+4)^0.5)/2)</f>
        <v>1.466511694303736</v>
      </c>
      <c r="AT6" s="152">
        <f>IF(AN6="-","-",(5*AN6*AG6/2.04/$I6/$D6/$A6+((5*AN6*AG6/2.04/$I6/$D6/$A6)^2+4)^0.5)/2)</f>
        <v>1.5101536704491083</v>
      </c>
      <c r="AU6" s="153" t="str">
        <f>IF(AO6="-","-",(6*AO6*AH6/2.04/$I6/$D6/$A6+((6*AO6*AH6/2.04/$I6/$D6/$A6)^2+4)^0.5)/2)</f>
        <v>-</v>
      </c>
      <c r="AV6" s="149" t="str">
        <f>IF(AP6="-","-",C6*AP6)</f>
        <v>-</v>
      </c>
      <c r="AW6" s="151" t="str">
        <f>IF(AQ6="-","-",C6*AQ6)</f>
        <v>-</v>
      </c>
      <c r="AX6" s="151">
        <f>IF(AR6="-","-",C6*AR6)</f>
        <v>4.4980105824279493</v>
      </c>
      <c r="AY6" s="151">
        <f>IF(AS6="-","-",C6*AS6)</f>
        <v>4.9092741188234186</v>
      </c>
      <c r="AZ6" s="151">
        <f>IF(AT6="-","-",C6*AT6)</f>
        <v>5.055369390219469</v>
      </c>
      <c r="BA6" s="154" t="str">
        <f>IF(AU6="-","-",C6*AU6)</f>
        <v>-</v>
      </c>
      <c r="BB6" s="158" t="str">
        <f>IF(W6="-","-",D6*AP6^(0.312/(1.312*W6))-273)</f>
        <v>-</v>
      </c>
      <c r="BC6" s="159" t="str">
        <f>IF(X6="-","-",D6*AQ6^(0.312/(1.312*X6))-273)</f>
        <v>-</v>
      </c>
      <c r="BD6" s="159">
        <f>IF(Y6="-","-",D6*AR6^(0.312/(1.312*Y6))-273)</f>
        <v>32.721078135298853</v>
      </c>
      <c r="BE6" s="159">
        <f>IF(Z6="-","-",D6*AS6^(0.312/(1.312*Z6))-273)</f>
        <v>41.273206961997857</v>
      </c>
      <c r="BF6" s="159">
        <f>IF(AA6="-","-",D6*AT6^(0.312/(1.312*AA6))-273)</f>
        <v>45.068154055705747</v>
      </c>
      <c r="BG6" s="160" t="str">
        <f>IF(AB6="-","-",D6*AU6^(0.312/(1.312*AB6))-273)</f>
        <v>-</v>
      </c>
      <c r="BH6" s="161"/>
      <c r="BI6" s="161"/>
      <c r="BP6" s="1">
        <v>4</v>
      </c>
    </row>
    <row r="7" spans="1:75" s="161" customFormat="1" hidden="1" x14ac:dyDescent="0.2">
      <c r="A7" s="126">
        <f>A4</f>
        <v>62.49888</v>
      </c>
      <c r="B7" s="141"/>
      <c r="C7" s="141">
        <f>C4</f>
        <v>3.3475860696455082</v>
      </c>
      <c r="D7" s="142">
        <f>D4</f>
        <v>281</v>
      </c>
      <c r="E7" s="123">
        <v>5300</v>
      </c>
      <c r="F7" s="204">
        <f>PI()*0.862*E7/60</f>
        <v>239.21133661983879</v>
      </c>
      <c r="G7" s="124">
        <f t="shared" ref="G7:P7" si="5">G4</f>
        <v>0.72208500208056692</v>
      </c>
      <c r="H7" s="125">
        <f t="shared" si="5"/>
        <v>1.4529472595656669</v>
      </c>
      <c r="I7" s="120">
        <f t="shared" si="5"/>
        <v>0.92226103534446191</v>
      </c>
      <c r="J7" s="124">
        <f t="shared" si="5"/>
        <v>25.130923755393216</v>
      </c>
      <c r="K7" s="126">
        <f t="shared" si="5"/>
        <v>19.63063799279541</v>
      </c>
      <c r="L7" s="127">
        <f t="shared" si="5"/>
        <v>9.8153189963977052</v>
      </c>
      <c r="M7" s="127">
        <f t="shared" si="5"/>
        <v>6.5435459975984696</v>
      </c>
      <c r="N7" s="127">
        <f t="shared" si="5"/>
        <v>4.9076594981988526</v>
      </c>
      <c r="O7" s="127">
        <f t="shared" si="5"/>
        <v>3.926127598559082</v>
      </c>
      <c r="P7" s="128">
        <f t="shared" si="5"/>
        <v>3.2717729987992348</v>
      </c>
      <c r="Q7" s="124">
        <f>4*K7/(PI()*0.862^2*F7)</f>
        <v>0.1406203723532814</v>
      </c>
      <c r="R7" s="120">
        <f>4*L7/(PI()*0.862^2*F7)</f>
        <v>7.0310186176640699E-2</v>
      </c>
      <c r="S7" s="120">
        <f>4*M7/(PI()*0.862^2*F7)</f>
        <v>4.6873457451093795E-2</v>
      </c>
      <c r="T7" s="120">
        <f>4*N7/(PI()*0.862^2*F7)</f>
        <v>3.5155093088320349E-2</v>
      </c>
      <c r="U7" s="120">
        <f>4*O7/(PI()*0.862^2*F7)</f>
        <v>2.812407447065628E-2</v>
      </c>
      <c r="V7" s="129">
        <f>4*P7/(PI()*0.862^2*$F7)</f>
        <v>2.3436728725546897E-2</v>
      </c>
      <c r="W7" s="124" t="str">
        <f>IF(OR(0.0366&gt;Q7,0.0992&lt;Q7),"-",-43518*Q7^4 + 7101.5*Q7^3 - 404.29*Q7^2 + 11.132*Q7 + 0.6449)</f>
        <v>-</v>
      </c>
      <c r="X7" s="120">
        <f t="shared" si="0"/>
        <v>0.83380470353885194</v>
      </c>
      <c r="Y7" s="120">
        <f t="shared" si="0"/>
        <v>0.79970481335894417</v>
      </c>
      <c r="Z7" s="120" t="str">
        <f t="shared" si="0"/>
        <v>-</v>
      </c>
      <c r="AA7" s="120" t="str">
        <f t="shared" si="0"/>
        <v>-</v>
      </c>
      <c r="AB7" s="129" t="str">
        <f t="shared" si="0"/>
        <v>-</v>
      </c>
      <c r="AC7" s="124" t="str">
        <f>IF(W7="-","-",-1957*Q7^3 + 170*Q7^2 - 5.2758*Q7 + 1.1631)</f>
        <v>-</v>
      </c>
      <c r="AD7" s="120">
        <f t="shared" si="1"/>
        <v>0.95234230241585083</v>
      </c>
      <c r="AE7" s="120">
        <f t="shared" si="1"/>
        <v>1.0877706950944976</v>
      </c>
      <c r="AF7" s="120" t="str">
        <f t="shared" si="1"/>
        <v>-</v>
      </c>
      <c r="AG7" s="120" t="str">
        <f t="shared" si="1"/>
        <v>-</v>
      </c>
      <c r="AH7" s="129" t="str">
        <f t="shared" si="1"/>
        <v>-</v>
      </c>
      <c r="AI7" s="119">
        <f>(F7^2)/2</f>
        <v>28611.031783724913</v>
      </c>
      <c r="AJ7" s="130" t="str">
        <f t="shared" si="2"/>
        <v>-</v>
      </c>
      <c r="AK7" s="119">
        <f t="shared" si="2"/>
        <v>24182.231861820863</v>
      </c>
      <c r="AL7" s="119">
        <f t="shared" si="2"/>
        <v>19199.239723813869</v>
      </c>
      <c r="AM7" s="119" t="str">
        <f t="shared" si="2"/>
        <v>-</v>
      </c>
      <c r="AN7" s="119" t="str">
        <f t="shared" si="2"/>
        <v>-</v>
      </c>
      <c r="AO7" s="131" t="str">
        <f t="shared" si="2"/>
        <v>-</v>
      </c>
      <c r="AP7" s="127" t="str">
        <f>IF(AJ7="-","-",(AJ7*AC7/2.04/$I7/$D7/$A7+((AJ7*AC7/2.04/$I7/$D7/$A7)^2+4)^0.5)/2)</f>
        <v>-</v>
      </c>
      <c r="AQ7" s="127">
        <f>IF(AK7="-","-",(2*AK7*AD7/2.04/$I7/$D7/$A7+((2*AK7*AD7/2.04/$I7/$D7/$A7)^2+4)^0.5)/2)</f>
        <v>1.9159227591848098</v>
      </c>
      <c r="AR7" s="127">
        <f>IF(AL7="-","-",(3*AL7*AE7/2.04/$I7/$D7/$A7+((3*AL7*AE7/2.04/$I7/$D7/$A7)^2+4)^0.5)/2)</f>
        <v>2.3260884364608487</v>
      </c>
      <c r="AS7" s="127" t="str">
        <f>IF(AM7="-","-",(4*AM7*AF7/2.04/$I7/$D7/$A7+((4*AM7*AF7/2.04/$I7/$D7/$A7)^2+4)^0.5)/2)</f>
        <v>-</v>
      </c>
      <c r="AT7" s="127" t="str">
        <f>IF(AN7="-","-",(5*AN7*AG7/2.04/$I7/$D7/$A7+((5*AN7*AG7/2.04/$I7/$D7/$A7)^2+4)^0.5)/2)</f>
        <v>-</v>
      </c>
      <c r="AU7" s="128" t="str">
        <f>IF(AO7="-","-",(6*AO7*AH7/2.04/$I7/$D7/$A7+((6*AO7*AH7/2.04/$I7/$D7/$A7)^2+4)^0.5)/2)</f>
        <v>-</v>
      </c>
      <c r="AV7" s="124" t="str">
        <f>IF(AP7="-","-",C7*AP7)</f>
        <v>-</v>
      </c>
      <c r="AW7" s="120">
        <f>IF(AQ7="-","-",C7*AQ7)</f>
        <v>6.4137163391638552</v>
      </c>
      <c r="AX7" s="120">
        <f>IF(AR7="-","-",C7*AR7)</f>
        <v>7.7867812466598378</v>
      </c>
      <c r="AY7" s="120" t="str">
        <f>IF(AS7="-","-",C7*AS7)</f>
        <v>-</v>
      </c>
      <c r="AZ7" s="120" t="str">
        <f>IF(AT7="-","-",C7*AT7)</f>
        <v>-</v>
      </c>
      <c r="BA7" s="129" t="str">
        <f>IF(AU7="-","-",C7*AU7)</f>
        <v>-</v>
      </c>
      <c r="BB7" s="138" t="str">
        <f>IF(W7="-","-",D7*AP7^(0.312/(1.312*W7))-273)</f>
        <v>-</v>
      </c>
      <c r="BC7" s="139">
        <f>IF(X7="-","-",D7*AQ7^(0.312/(1.312*X7))-273)</f>
        <v>65.253114015295068</v>
      </c>
      <c r="BD7" s="139">
        <f>IF(Y7="-","-",D7*AR7^(0.312/(1.312*Y7))-273)</f>
        <v>88.183936783392426</v>
      </c>
      <c r="BE7" s="139" t="str">
        <f>IF(Z7="-","-",D7*AS7^(0.312/(1.312*Z7))-273)</f>
        <v>-</v>
      </c>
      <c r="BF7" s="139" t="str">
        <f>IF(AA7="-","-",D7*AT7^(0.312/(1.312*AA7))-273)</f>
        <v>-</v>
      </c>
      <c r="BG7" s="140" t="str">
        <f>IF(AB7="-","-",D7*AU7^(0.312/(1.312*AB7))-273)</f>
        <v>-</v>
      </c>
      <c r="BP7" s="121">
        <v>5</v>
      </c>
    </row>
    <row r="8" spans="1:75" s="161" customFormat="1" hidden="1" x14ac:dyDescent="0.2">
      <c r="A8" s="162">
        <f>A4</f>
        <v>62.49888</v>
      </c>
      <c r="B8" s="163"/>
      <c r="C8" s="163">
        <f>C4</f>
        <v>3.3475860696455082</v>
      </c>
      <c r="D8" s="164">
        <f>D4</f>
        <v>281</v>
      </c>
      <c r="E8" s="165">
        <v>5560</v>
      </c>
      <c r="F8" s="206">
        <f>PI()*0.862*E8/60</f>
        <v>250.94623237854788</v>
      </c>
      <c r="G8" s="166">
        <f t="shared" ref="G8:P8" si="6">G4</f>
        <v>0.72208500208056692</v>
      </c>
      <c r="H8" s="167">
        <f t="shared" si="6"/>
        <v>1.4529472595656669</v>
      </c>
      <c r="I8" s="168">
        <f t="shared" si="6"/>
        <v>0.92226103534446191</v>
      </c>
      <c r="J8" s="166">
        <f t="shared" si="6"/>
        <v>25.130923755393216</v>
      </c>
      <c r="K8" s="162">
        <f t="shared" si="6"/>
        <v>19.63063799279541</v>
      </c>
      <c r="L8" s="169">
        <f t="shared" si="6"/>
        <v>9.8153189963977052</v>
      </c>
      <c r="M8" s="169">
        <f t="shared" si="6"/>
        <v>6.5435459975984696</v>
      </c>
      <c r="N8" s="169">
        <f t="shared" si="6"/>
        <v>4.9076594981988526</v>
      </c>
      <c r="O8" s="169">
        <f t="shared" si="6"/>
        <v>3.926127598559082</v>
      </c>
      <c r="P8" s="170">
        <f t="shared" si="6"/>
        <v>3.2717729987992348</v>
      </c>
      <c r="Q8" s="166">
        <f>4*K8/(PI()*0.862^2*F8)</f>
        <v>0.13404459954539413</v>
      </c>
      <c r="R8" s="168">
        <f>4*L8/(PI()*0.862^2*F8)</f>
        <v>6.7022299772697067E-2</v>
      </c>
      <c r="S8" s="168">
        <f>4*M8/(PI()*0.862^2*F8)</f>
        <v>4.4681533181798044E-2</v>
      </c>
      <c r="T8" s="168">
        <f>4*N8/(PI()*0.862^2*F8)</f>
        <v>3.3511149886348533E-2</v>
      </c>
      <c r="U8" s="168">
        <f>4*O8/(PI()*0.862^2*F8)</f>
        <v>2.6808919909078827E-2</v>
      </c>
      <c r="V8" s="171">
        <f>4*P8/(PI()*0.862^2*$F8)</f>
        <v>2.2340766590899022E-2</v>
      </c>
      <c r="W8" s="166" t="str">
        <f>IF(OR(0.0366&gt;Q8,0.0992&lt;Q8),"-",-43518*Q8^4 + 7101.5*Q8^3 - 404.29*Q8^2 + 11.132*Q8 + 0.6449)</f>
        <v>-</v>
      </c>
      <c r="X8" s="168">
        <f t="shared" si="0"/>
        <v>0.83482339792679561</v>
      </c>
      <c r="Y8" s="168">
        <f t="shared" si="0"/>
        <v>0.79518360581739933</v>
      </c>
      <c r="Z8" s="168" t="str">
        <f t="shared" si="0"/>
        <v>-</v>
      </c>
      <c r="AA8" s="168" t="str">
        <f t="shared" si="0"/>
        <v>-</v>
      </c>
      <c r="AB8" s="171" t="str">
        <f t="shared" si="0"/>
        <v>-</v>
      </c>
      <c r="AC8" s="166" t="str">
        <f>IF(W8="-","-",-1957*Q8^3 + 170*Q8^2 - 5.2758*Q8 + 1.1631)</f>
        <v>-</v>
      </c>
      <c r="AD8" s="168">
        <f t="shared" si="1"/>
        <v>0.98396072888545461</v>
      </c>
      <c r="AE8" s="168">
        <f t="shared" si="1"/>
        <v>1.0921916901153388</v>
      </c>
      <c r="AF8" s="168" t="str">
        <f t="shared" si="1"/>
        <v>-</v>
      </c>
      <c r="AG8" s="168" t="str">
        <f t="shared" si="1"/>
        <v>-</v>
      </c>
      <c r="AH8" s="171" t="str">
        <f t="shared" si="1"/>
        <v>-</v>
      </c>
      <c r="AI8" s="172">
        <f>(F8^2)/2</f>
        <v>31487.005772494074</v>
      </c>
      <c r="AJ8" s="173" t="str">
        <f t="shared" si="2"/>
        <v>-</v>
      </c>
      <c r="AK8" s="172">
        <f t="shared" si="2"/>
        <v>27463.042092833559</v>
      </c>
      <c r="AL8" s="172">
        <f t="shared" si="2"/>
        <v>21335.640297559279</v>
      </c>
      <c r="AM8" s="172" t="str">
        <f t="shared" si="2"/>
        <v>-</v>
      </c>
      <c r="AN8" s="172" t="str">
        <f t="shared" si="2"/>
        <v>-</v>
      </c>
      <c r="AO8" s="174" t="str">
        <f t="shared" si="2"/>
        <v>-</v>
      </c>
      <c r="AP8" s="169" t="str">
        <f>IF(AJ8="-","-",(AJ8*AC8/2.04/$I8/$D8/$A8+((AJ8*AC8/2.04/$I8/$D8/$A8)^2+4)^0.5)/2)</f>
        <v>-</v>
      </c>
      <c r="AQ8" s="169">
        <f>IF(AK8="-","-",(2*AK8*AD8/2.04/$I8/$D8/$A8+((2*AK8*AD8/2.04/$I8/$D8/$A8)^2+4)^0.5)/2)</f>
        <v>2.1096706133871761</v>
      </c>
      <c r="AR8" s="169">
        <f>IF(AL8="-","-",(3*AL8*AE8/2.04/$I8/$D8/$A8+((3*AL8*AE8/2.04/$I8/$D8/$A8)^2+4)^0.5)/2)</f>
        <v>2.5135829705670485</v>
      </c>
      <c r="AS8" s="169" t="str">
        <f>IF(AM8="-","-",(4*AM8*AF8/2.04/$I8/$D8/$A8+((4*AM8*AF8/2.04/$I8/$D8/$A8)^2+4)^0.5)/2)</f>
        <v>-</v>
      </c>
      <c r="AT8" s="169" t="str">
        <f>IF(AN8="-","-",(5*AN8*AG8/2.04/$I8/$D8/$A8+((5*AN8*AG8/2.04/$I8/$D8/$A8)^2+4)^0.5)/2)</f>
        <v>-</v>
      </c>
      <c r="AU8" s="170" t="str">
        <f>IF(AO8="-","-",(6*AO8*AH8/2.04/$I8/$D8/$A8+((6*AO8*AH8/2.04/$I8/$D8/$A8)^2+4)^0.5)/2)</f>
        <v>-</v>
      </c>
      <c r="AV8" s="166" t="str">
        <f>IF(AP8="-","-",C8*AP8)</f>
        <v>-</v>
      </c>
      <c r="AW8" s="168">
        <f>IF(AQ8="-","-",C8*AQ8)</f>
        <v>7.0623039569154056</v>
      </c>
      <c r="AX8" s="168">
        <f>IF(AR8="-","-",C8*AR8)</f>
        <v>8.4144353371684275</v>
      </c>
      <c r="AY8" s="168" t="str">
        <f>IF(AS8="-","-",C8*AS8)</f>
        <v>-</v>
      </c>
      <c r="AZ8" s="168" t="str">
        <f>IF(AT8="-","-",C8*AT8)</f>
        <v>-</v>
      </c>
      <c r="BA8" s="171" t="str">
        <f>IF(AU8="-","-",C8*AU8)</f>
        <v>-</v>
      </c>
      <c r="BB8" s="175" t="str">
        <f>IF(W8="-","-",D8*AP8^(0.312/(1.312*W8))-273)</f>
        <v>-</v>
      </c>
      <c r="BC8" s="176">
        <f>IF(X8="-","-",D8*AQ8^(0.312/(1.312*X8))-273)</f>
        <v>74.584958163415195</v>
      </c>
      <c r="BD8" s="176">
        <f>IF(Y8="-","-",D8*AR8^(0.312/(1.312*Y8))-273)</f>
        <v>97.183141823928509</v>
      </c>
      <c r="BE8" s="176" t="str">
        <f>IF(Z8="-","-",D8*AS8^(0.312/(1.312*Z8))-273)</f>
        <v>-</v>
      </c>
      <c r="BF8" s="176" t="str">
        <f>IF(AA8="-","-",D8*AT8^(0.312/(1.312*AA8))-273)</f>
        <v>-</v>
      </c>
      <c r="BG8" s="177" t="str">
        <f>IF(AB8="-","-",D8*AU8^(0.312/(1.312*AB8))-273)</f>
        <v>-</v>
      </c>
      <c r="BH8" s="121"/>
      <c r="BI8" s="121"/>
      <c r="BP8" s="1">
        <v>6</v>
      </c>
    </row>
    <row r="9" spans="1:75" s="7" customFormat="1" ht="15.75" hidden="1" x14ac:dyDescent="0.2">
      <c r="B9" s="1"/>
      <c r="C9" s="2" t="s">
        <v>0</v>
      </c>
      <c r="D9" s="3"/>
      <c r="E9" s="4"/>
      <c r="F9" s="5"/>
      <c r="G9" s="6"/>
      <c r="I9" s="6"/>
      <c r="J9" s="6"/>
      <c r="K9" s="6"/>
      <c r="L9" s="8"/>
      <c r="M9" s="8"/>
      <c r="N9" s="8"/>
      <c r="O9" s="8"/>
      <c r="P9" s="8"/>
      <c r="Q9" s="5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9"/>
      <c r="AJ9" s="10"/>
      <c r="AK9" s="11"/>
      <c r="AL9" s="11"/>
      <c r="AM9" s="12"/>
      <c r="AN9" s="10"/>
      <c r="AO9" s="13"/>
      <c r="AP9" s="14"/>
      <c r="AQ9" s="15"/>
      <c r="AR9" s="16"/>
      <c r="AX9" s="6"/>
      <c r="AY9" s="6"/>
      <c r="AZ9" s="6"/>
      <c r="BA9" s="6"/>
      <c r="BB9" s="5"/>
      <c r="BC9" s="5"/>
      <c r="BD9" s="5"/>
      <c r="BE9" s="5"/>
      <c r="BF9" s="5"/>
      <c r="BG9" s="8"/>
      <c r="BP9" s="121">
        <v>7</v>
      </c>
    </row>
    <row r="10" spans="1:75" s="1" customFormat="1" ht="18" hidden="1" customHeight="1" x14ac:dyDescent="0.2">
      <c r="A10" s="17" t="s">
        <v>1</v>
      </c>
      <c r="B10" s="18" t="s">
        <v>2</v>
      </c>
      <c r="C10" s="18" t="s">
        <v>3</v>
      </c>
      <c r="D10" s="18" t="s">
        <v>4</v>
      </c>
      <c r="E10" s="18" t="s">
        <v>5</v>
      </c>
      <c r="F10" s="19" t="s">
        <v>6</v>
      </c>
      <c r="G10" s="18" t="s">
        <v>7</v>
      </c>
      <c r="H10" s="18" t="s">
        <v>8</v>
      </c>
      <c r="I10" s="18" t="s">
        <v>9</v>
      </c>
      <c r="J10" s="20" t="s">
        <v>10</v>
      </c>
      <c r="K10" s="21" t="s">
        <v>11</v>
      </c>
      <c r="L10" s="22" t="s">
        <v>12</v>
      </c>
      <c r="M10" s="22" t="s">
        <v>13</v>
      </c>
      <c r="N10" s="22" t="s">
        <v>14</v>
      </c>
      <c r="O10" s="22" t="s">
        <v>15</v>
      </c>
      <c r="P10" s="23" t="s">
        <v>16</v>
      </c>
      <c r="Q10" s="24" t="s">
        <v>17</v>
      </c>
      <c r="R10" s="25" t="s">
        <v>18</v>
      </c>
      <c r="S10" s="25" t="s">
        <v>19</v>
      </c>
      <c r="T10" s="25" t="s">
        <v>20</v>
      </c>
      <c r="U10" s="25" t="s">
        <v>21</v>
      </c>
      <c r="V10" s="26" t="s">
        <v>22</v>
      </c>
      <c r="W10" s="24" t="s">
        <v>23</v>
      </c>
      <c r="X10" s="25" t="s">
        <v>24</v>
      </c>
      <c r="Y10" s="25" t="s">
        <v>25</v>
      </c>
      <c r="Z10" s="25" t="s">
        <v>26</v>
      </c>
      <c r="AA10" s="25" t="s">
        <v>27</v>
      </c>
      <c r="AB10" s="26" t="s">
        <v>28</v>
      </c>
      <c r="AC10" s="27" t="s">
        <v>29</v>
      </c>
      <c r="AD10" s="28" t="s">
        <v>30</v>
      </c>
      <c r="AE10" s="28" t="s">
        <v>31</v>
      </c>
      <c r="AF10" s="28" t="s">
        <v>32</v>
      </c>
      <c r="AG10" s="28" t="s">
        <v>33</v>
      </c>
      <c r="AH10" s="29" t="s">
        <v>34</v>
      </c>
      <c r="AI10" s="30" t="s">
        <v>35</v>
      </c>
      <c r="AJ10" s="21" t="s">
        <v>36</v>
      </c>
      <c r="AK10" s="22" t="s">
        <v>37</v>
      </c>
      <c r="AL10" s="22" t="s">
        <v>38</v>
      </c>
      <c r="AM10" s="22" t="s">
        <v>39</v>
      </c>
      <c r="AN10" s="22" t="s">
        <v>40</v>
      </c>
      <c r="AO10" s="23" t="s">
        <v>41</v>
      </c>
      <c r="AP10" s="28" t="s">
        <v>42</v>
      </c>
      <c r="AQ10" s="28" t="s">
        <v>43</v>
      </c>
      <c r="AR10" s="28" t="s">
        <v>44</v>
      </c>
      <c r="AS10" s="28" t="s">
        <v>45</v>
      </c>
      <c r="AT10" s="28" t="s">
        <v>46</v>
      </c>
      <c r="AU10" s="29" t="s">
        <v>47</v>
      </c>
      <c r="AV10" s="31" t="s">
        <v>48</v>
      </c>
      <c r="AW10" s="32" t="s">
        <v>49</v>
      </c>
      <c r="AX10" s="32" t="s">
        <v>50</v>
      </c>
      <c r="AY10" s="32" t="s">
        <v>51</v>
      </c>
      <c r="AZ10" s="32" t="s">
        <v>52</v>
      </c>
      <c r="BA10" s="33" t="s">
        <v>53</v>
      </c>
      <c r="BB10" s="21" t="s">
        <v>54</v>
      </c>
      <c r="BC10" s="22" t="s">
        <v>55</v>
      </c>
      <c r="BD10" s="22" t="s">
        <v>56</v>
      </c>
      <c r="BE10" s="22" t="s">
        <v>57</v>
      </c>
      <c r="BF10" s="22" t="s">
        <v>58</v>
      </c>
      <c r="BG10" s="23" t="s">
        <v>59</v>
      </c>
      <c r="BH10" s="34"/>
      <c r="BP10" s="1">
        <v>8</v>
      </c>
    </row>
    <row r="11" spans="1:75" s="61" customFormat="1" ht="12.75" customHeight="1" x14ac:dyDescent="0.2">
      <c r="A11" s="35">
        <v>74.207813717579256</v>
      </c>
      <c r="B11" s="35">
        <f>AX6</f>
        <v>4.4980105824279493</v>
      </c>
      <c r="C11" s="141">
        <f>B11-0.06</f>
        <v>4.4380105824279497</v>
      </c>
      <c r="D11" s="36">
        <v>288</v>
      </c>
      <c r="E11" s="37">
        <v>3710</v>
      </c>
      <c r="F11" s="38">
        <f>PI()*0.805*E11/60</f>
        <v>156.37539232630996</v>
      </c>
      <c r="G11" s="39">
        <f>C11/4.636</f>
        <v>0.9572930505668571</v>
      </c>
      <c r="H11" s="40">
        <f>D11/193.4</f>
        <v>1.4891416752843847</v>
      </c>
      <c r="I11" s="41">
        <f>1-0.427*G11*H11^(-3.688)</f>
        <v>0.90587938705686877</v>
      </c>
      <c r="J11" s="40">
        <f>C11*10^6/(I11*511*D11)</f>
        <v>33.2892927188255</v>
      </c>
      <c r="K11" s="42">
        <f>A11*0.682*10^6/(3600*24*J11)</f>
        <v>17.596070807092566</v>
      </c>
      <c r="L11" s="43">
        <f>A11*0.682*10^6/(3600*24*J11*2)</f>
        <v>8.7980354035462831</v>
      </c>
      <c r="M11" s="43">
        <f>A11*0.682*10^6/(3600*24*J11*3)</f>
        <v>5.8653569356975233</v>
      </c>
      <c r="N11" s="43">
        <f>A11*0.682*10^6/(3600*24*J11*4)</f>
        <v>4.3990177017731416</v>
      </c>
      <c r="O11" s="43">
        <f>A11*0.682*10^6/(3600*24*J11*5)</f>
        <v>3.5192141614185131</v>
      </c>
      <c r="P11" s="44">
        <f>A11*0.682*10^6/(3600*24*J11*6)</f>
        <v>2.9326784678487616</v>
      </c>
      <c r="Q11" s="39">
        <f>4*K11/(PI()*0.805^2*F11)</f>
        <v>0.22108824207632052</v>
      </c>
      <c r="R11" s="41">
        <f>4*L11/(PI()*0.805^2*F11)</f>
        <v>0.11054412103816026</v>
      </c>
      <c r="S11" s="41">
        <f>4*M11/(PI()*0.805^2*F11)</f>
        <v>7.3696080692106855E-2</v>
      </c>
      <c r="T11" s="41">
        <f>4*N11/(PI()*0.805^2*F11)</f>
        <v>5.5272060519080131E-2</v>
      </c>
      <c r="U11" s="41">
        <f>4*O11/(PI()*0.805^2*F11)</f>
        <v>4.4217648415264106E-2</v>
      </c>
      <c r="V11" s="45">
        <f>4*P11/(PI()*0.805^2*F11)</f>
        <v>3.6848040346053428E-2</v>
      </c>
      <c r="W11" s="46" t="str">
        <f>IF(OR(0.0344&gt;Q11,0.0739&lt;Q11),"-",296863066.116789*Q11^(6)+-107812010.926391*Q11^(5)+ 15691057.2875856*Q11^(4)+-1178721.4640784*Q11^(3)+ 48205.3447935692*Q11^(2)+-1012.39184418295*Q11+ 9.28608011129995)</f>
        <v>-</v>
      </c>
      <c r="X11" s="47" t="str">
        <f t="shared" ref="X11:AB15" si="7">IF(OR(0.0344&gt;R11,0.0739&lt;R11),"-",296863066.116789*R11^(6)+-107812010.926391*R11^(5)+ 15691057.2875856*R11^(4)+-1178721.4640784*R11^(3)+ 48205.3447935692*R11^(2)+-1012.39184418295*R11+ 9.28608011129995)</f>
        <v>-</v>
      </c>
      <c r="Y11" s="47">
        <f t="shared" si="7"/>
        <v>0.73382152809180745</v>
      </c>
      <c r="Z11" s="47">
        <f t="shared" si="7"/>
        <v>0.85598174265633808</v>
      </c>
      <c r="AA11" s="47">
        <f t="shared" si="7"/>
        <v>0.84469050670356971</v>
      </c>
      <c r="AB11" s="48">
        <f t="shared" si="7"/>
        <v>0.80710086579882123</v>
      </c>
      <c r="AC11" s="46" t="str">
        <f>IF(W11="-","-",798988351.621543*Q11^(6)+-280371531.586419*Q11^(5)+ 39883138.3982318*Q11^(4)+-2943110.23585554*Q11^(3)+ 118497.513034966*Q11^(2)+-2463.54413936218*Q11+ 21.5852365235991)</f>
        <v>-</v>
      </c>
      <c r="AD11" s="47" t="str">
        <f t="shared" ref="AD11:AH15" si="8">IF(X11="-","-",798988351.621543*R11^(6)+-280371531.586419*R11^(5)+ 39883138.3982318*R11^(4)+-2943110.23585554*R11^(3)+ 118497.513034966*R11^(2)+-2463.54413936218*R11+ 21.5852365235991)</f>
        <v>-</v>
      </c>
      <c r="AE11" s="47">
        <f t="shared" si="8"/>
        <v>0.57641166355887918</v>
      </c>
      <c r="AF11" s="47">
        <f t="shared" si="8"/>
        <v>0.84800879581849387</v>
      </c>
      <c r="AG11" s="47">
        <f t="shared" si="8"/>
        <v>0.93952961945657165</v>
      </c>
      <c r="AH11" s="48">
        <f t="shared" si="8"/>
        <v>0.93458543161909091</v>
      </c>
      <c r="AI11" s="49">
        <f>(F11^2)/2</f>
        <v>12226.631662603681</v>
      </c>
      <c r="AJ11" s="49" t="str">
        <f t="shared" ref="AJ11:AO15" si="9">IF(W11="-","-",4*$AI11*$J11*K11*AC11/(W11*1000))</f>
        <v>-</v>
      </c>
      <c r="AK11" s="50" t="str">
        <f t="shared" si="9"/>
        <v>-</v>
      </c>
      <c r="AL11" s="50">
        <f t="shared" si="9"/>
        <v>7500.8096787332615</v>
      </c>
      <c r="AM11" s="50">
        <f t="shared" si="9"/>
        <v>7095.1724102208982</v>
      </c>
      <c r="AN11" s="50">
        <f t="shared" si="9"/>
        <v>6372.7949913156417</v>
      </c>
      <c r="AO11" s="51">
        <f t="shared" si="9"/>
        <v>5528.7510205483313</v>
      </c>
      <c r="AP11" s="52" t="str">
        <f>IF(AJ11="-","-",(AJ11*W11/2.04/$I11/$D11/$A11+((AJ11*W11/2.04/$I11/$D11/$A11)^2+4)^0.5)/2)</f>
        <v>-</v>
      </c>
      <c r="AQ11" s="52" t="str">
        <f>IF(AK11="-","-",(2*AK11*X11/2.04/$I11/$D11/$A11+((2*AK11*X11/2.04/$I11/$D11/$A11)^2+4)^0.5)/2)</f>
        <v>-</v>
      </c>
      <c r="AR11" s="52">
        <f>IF(AL11="-","-",(3*AL11*Y11/2.04/$I11/$D11/$A11+((3*AL11*Y11/2.04/$I11/$D11/$A11)^2+4)^0.5)/2)</f>
        <v>1.2306655650015093</v>
      </c>
      <c r="AS11" s="52">
        <f>IF(AM11="-","-",(4*AM11*Z11/2.04/$I11/$D11/$A11+((4*AM11*Z11/2.04/$I11/$D11/$A11)^2+4)^0.5)/2)</f>
        <v>1.3537742494718032</v>
      </c>
      <c r="AT11" s="52">
        <f>IF(AN11="-","-",(5*AN11*AA11/2.04/$I11/$D11/$A11+((5*AN11*AA11/2.04/$I11/$D11/$A11)^2+4)^0.5)/2)</f>
        <v>1.3971999625894194</v>
      </c>
      <c r="AU11" s="53">
        <f>IF(AO11="-","-",(6*AO11*AB11/2.04/$I11/$D11/$A11+((6*AO11*AB11/2.04/$I11/$D11/$A11)^2+4)^0.5)/2)</f>
        <v>1.394829868512943</v>
      </c>
      <c r="AV11" s="54" t="str">
        <f>IF(AP11="-","-",C11*AP11)</f>
        <v>-</v>
      </c>
      <c r="AW11" s="55" t="str">
        <f>IF(AQ11="-","-",C11*AQ11)</f>
        <v>-</v>
      </c>
      <c r="AX11" s="55">
        <f>IF(AR11="-","-",C11*AR11)</f>
        <v>5.4617068009063701</v>
      </c>
      <c r="AY11" s="56">
        <f>IF(AS11="-","-",C11*AS11)</f>
        <v>6.0080644453743179</v>
      </c>
      <c r="AZ11" s="56">
        <f>IF(AT11="-","-",C11*AT11)</f>
        <v>6.2007882197397786</v>
      </c>
      <c r="BA11" s="57">
        <f>IF(AU11="-","-",C11*AU11)</f>
        <v>6.1902697171470269</v>
      </c>
      <c r="BB11" s="58" t="str">
        <f>IF(W11="-","-",D11*AP11^(0.312/(1.312*W11))-273)</f>
        <v>-</v>
      </c>
      <c r="BC11" s="59" t="str">
        <f>IF(X11="-","-",D11*AQ11^(0.312/(1.312*X11))-273)</f>
        <v>-</v>
      </c>
      <c r="BD11" s="59">
        <f>IF(Y11="-","-",D11*AR11^(0.312/(1.312*Y11))-273)</f>
        <v>35.037507356200024</v>
      </c>
      <c r="BE11" s="59">
        <f>IF(Z11="-","-",D11*AS11^(0.312/(1.312*Z11))-273)</f>
        <v>40.283885578776733</v>
      </c>
      <c r="BF11" s="59">
        <f>IF(AA11="-","-",D11*AT11^(0.312/(1.312*AA11))-273)</f>
        <v>43.436802287330636</v>
      </c>
      <c r="BG11" s="60">
        <f>IF(AB11="-","-",D11*AU11^(0.312/(1.312*AB11))-273)</f>
        <v>44.668642460437525</v>
      </c>
      <c r="BI11" s="43">
        <f>A11</f>
        <v>74.207813717579256</v>
      </c>
      <c r="BJ11" s="43">
        <f>C11</f>
        <v>4.4380105824279497</v>
      </c>
      <c r="BK11" s="43">
        <f>AW16</f>
        <v>5.4451244842767901</v>
      </c>
      <c r="BL11" s="50">
        <f>AT16</f>
        <v>3700</v>
      </c>
      <c r="BM11" s="50">
        <f>AU16</f>
        <v>7429.848961683947</v>
      </c>
      <c r="BN11" s="43">
        <f>AV16</f>
        <v>1.2269291348327223</v>
      </c>
      <c r="BO11" s="61">
        <f>AS16</f>
        <v>3</v>
      </c>
      <c r="BP11" s="121">
        <v>9</v>
      </c>
      <c r="BQ11" s="43">
        <f>AI16</f>
        <v>62.49888</v>
      </c>
      <c r="BR11" s="43">
        <f>AJ16</f>
        <v>3.3475860696455082</v>
      </c>
      <c r="BS11" s="43">
        <f>AO16</f>
        <v>4.4980105824279493</v>
      </c>
      <c r="BT11" s="50">
        <f>AL16</f>
        <v>3500</v>
      </c>
      <c r="BU11" s="50">
        <f>AM16</f>
        <v>6984.1887158239906</v>
      </c>
      <c r="BV11" s="43">
        <f>AN16</f>
        <v>1.343657934060009</v>
      </c>
      <c r="BW11" s="61">
        <f>AK16</f>
        <v>3</v>
      </c>
    </row>
    <row r="12" spans="1:75" s="69" customFormat="1" hidden="1" x14ac:dyDescent="0.2">
      <c r="A12" s="42">
        <f>A11</f>
        <v>74.207813717579256</v>
      </c>
      <c r="B12" s="62">
        <f>B11</f>
        <v>4.4980105824279493</v>
      </c>
      <c r="C12" s="62">
        <f>C11</f>
        <v>4.4380105824279497</v>
      </c>
      <c r="D12" s="63">
        <f>D11</f>
        <v>288</v>
      </c>
      <c r="E12" s="37">
        <v>4000</v>
      </c>
      <c r="F12" s="62">
        <f>PI()*0.805*E12/60</f>
        <v>168.59880574265225</v>
      </c>
      <c r="G12" s="39">
        <f t="shared" ref="G12:P12" si="10">G11</f>
        <v>0.9572930505668571</v>
      </c>
      <c r="H12" s="40">
        <f t="shared" si="10"/>
        <v>1.4891416752843847</v>
      </c>
      <c r="I12" s="41">
        <f t="shared" si="10"/>
        <v>0.90587938705686877</v>
      </c>
      <c r="J12" s="40">
        <f t="shared" si="10"/>
        <v>33.2892927188255</v>
      </c>
      <c r="K12" s="42">
        <f t="shared" si="10"/>
        <v>17.596070807092566</v>
      </c>
      <c r="L12" s="43">
        <f t="shared" si="10"/>
        <v>8.7980354035462831</v>
      </c>
      <c r="M12" s="43">
        <f t="shared" si="10"/>
        <v>5.8653569356975233</v>
      </c>
      <c r="N12" s="43">
        <f t="shared" si="10"/>
        <v>4.3990177017731416</v>
      </c>
      <c r="O12" s="43">
        <f t="shared" si="10"/>
        <v>3.5192141614185131</v>
      </c>
      <c r="P12" s="44">
        <f t="shared" si="10"/>
        <v>2.9326784678487616</v>
      </c>
      <c r="Q12" s="39">
        <f t="shared" ref="Q12:Q15" si="11">4*K12/(PI()*0.805^2*F12)</f>
        <v>0.20505934452578731</v>
      </c>
      <c r="R12" s="41">
        <f t="shared" ref="R12:R15" si="12">4*L12/(PI()*0.805^2*F12)</f>
        <v>0.10252967226289365</v>
      </c>
      <c r="S12" s="41">
        <f t="shared" ref="S12:S15" si="13">4*M12/(PI()*0.805^2*F12)</f>
        <v>6.8353114841929116E-2</v>
      </c>
      <c r="T12" s="41">
        <f t="shared" ref="T12:T15" si="14">4*N12/(PI()*0.805^2*F12)</f>
        <v>5.1264836131446827E-2</v>
      </c>
      <c r="U12" s="41">
        <f t="shared" ref="U12:U15" si="15">4*O12/(PI()*0.805^2*F12)</f>
        <v>4.1011868905157456E-2</v>
      </c>
      <c r="V12" s="45">
        <f t="shared" ref="V12:V15" si="16">4*P12/(PI()*0.805^2*F12)</f>
        <v>3.4176557420964558E-2</v>
      </c>
      <c r="W12" s="64" t="str">
        <f t="shared" ref="W12:W15" si="17">IF(OR(0.0344&gt;Q12,0.0739&lt;Q12),"-",296863066.116789*Q12^(6)+-107812010.926391*Q12^(5)+ 15691057.2875856*Q12^(4)+-1178721.4640784*Q12^(3)+ 48205.3447935692*Q12^(2)+-1012.39184418295*Q12+ 9.28608011129995)</f>
        <v>-</v>
      </c>
      <c r="X12" s="65" t="str">
        <f t="shared" si="7"/>
        <v>-</v>
      </c>
      <c r="Y12" s="65">
        <f t="shared" si="7"/>
        <v>0.80902487850485549</v>
      </c>
      <c r="Z12" s="65">
        <f t="shared" si="7"/>
        <v>0.85669829777466155</v>
      </c>
      <c r="AA12" s="65">
        <f t="shared" si="7"/>
        <v>0.83121501020882782</v>
      </c>
      <c r="AB12" s="66" t="str">
        <f t="shared" si="7"/>
        <v>-</v>
      </c>
      <c r="AC12" s="64" t="str">
        <f t="shared" ref="AC12:AC15" si="18">IF(W12="-","-",798988351.621543*Q12^(6)+-280371531.586419*Q12^(5)+ 39883138.3982318*Q12^(4)+-2943110.23585554*Q12^(3)+ 118497.513034966*Q12^(2)+-2463.54413936218*Q12+ 21.5852365235991)</f>
        <v>-</v>
      </c>
      <c r="AD12" s="65" t="str">
        <f t="shared" si="8"/>
        <v>-</v>
      </c>
      <c r="AE12" s="65">
        <f t="shared" si="8"/>
        <v>0.69166661790345785</v>
      </c>
      <c r="AF12" s="65">
        <f t="shared" si="8"/>
        <v>0.88887390915035525</v>
      </c>
      <c r="AG12" s="65">
        <f t="shared" si="8"/>
        <v>0.94486458612239943</v>
      </c>
      <c r="AH12" s="66" t="str">
        <f t="shared" si="8"/>
        <v>-</v>
      </c>
      <c r="AI12" s="49">
        <f>(F12^2)/2</f>
        <v>14212.778648924294</v>
      </c>
      <c r="AJ12" s="49" t="str">
        <f t="shared" si="9"/>
        <v>-</v>
      </c>
      <c r="AK12" s="50" t="str">
        <f t="shared" si="9"/>
        <v>-</v>
      </c>
      <c r="AL12" s="50">
        <f t="shared" si="9"/>
        <v>9490.1469367756799</v>
      </c>
      <c r="AM12" s="50">
        <f t="shared" si="9"/>
        <v>8637.96651109288</v>
      </c>
      <c r="AN12" s="50">
        <f t="shared" si="9"/>
        <v>7570.8639671325036</v>
      </c>
      <c r="AO12" s="51" t="str">
        <f t="shared" si="9"/>
        <v>-</v>
      </c>
      <c r="AP12" s="43" t="str">
        <f>IF(AJ12="-","-",(AJ12*W12/2.04/$I12/$D12/$A12+((AJ12*W12/2.04/$I12/$D12/$A12)^2+4)^0.5)/2)</f>
        <v>-</v>
      </c>
      <c r="AQ12" s="43" t="str">
        <f>IF(AK12="-","-",(2*AK12*X12/2.04/$I12/$D12/$A12+((2*AK12*X12/2.04/$I12/$D12/$A12)^2+4)^0.5)/2)</f>
        <v>-</v>
      </c>
      <c r="AR12" s="43">
        <f>IF(AL12="-","-",(3*AL12*Y12/2.04/$I12/$D12/$A12+((3*AL12*Y12/2.04/$I12/$D12/$A12)^2+4)^0.5)/2)</f>
        <v>1.3332444642890215</v>
      </c>
      <c r="AS12" s="43">
        <f>IF(AM12="-","-",(4*AM12*Z12/2.04/$I12/$D12/$A12+((4*AM12*Z12/2.04/$I12/$D12/$A12)^2+4)^0.5)/2)</f>
        <v>1.4426453497646023</v>
      </c>
      <c r="AT12" s="43">
        <f>IF(AN12="-","-",(5*AN12*AA12/2.04/$I12/$D12/$A12+((5*AN12*AA12/2.04/$I12/$D12/$A12)^2+4)^0.5)/2)</f>
        <v>1.4747603714486937</v>
      </c>
      <c r="AU12" s="44" t="str">
        <f>IF(AO12="-","-",(6*AO12*AB12/2.04/$I12/$D12/$A12+((6*AO12*AB12/2.04/$I12/$D12/$A12)^2+4)^0.5)/2)</f>
        <v>-</v>
      </c>
      <c r="AV12" s="67" t="str">
        <f>IF(AP12="-","-",C12*AP12)</f>
        <v>-</v>
      </c>
      <c r="AW12" s="68" t="str">
        <f>IF(AQ12="-","-",C12*AQ12)</f>
        <v>-</v>
      </c>
      <c r="AX12" s="68">
        <f>IF(AR12="-","-",C12*AR12)</f>
        <v>5.9169530414781599</v>
      </c>
      <c r="AY12" s="41">
        <f>IF(AS12="-","-",C12*AS12)</f>
        <v>6.4024753289457763</v>
      </c>
      <c r="AZ12" s="41">
        <f>IF(AT12="-","-",C12*AT12)</f>
        <v>6.5450021350346761</v>
      </c>
      <c r="BA12" s="45" t="str">
        <f>IF(AU12="-","-",C12*AU12)</f>
        <v>-</v>
      </c>
      <c r="BB12" s="58" t="str">
        <f>IF(W12="-","-",D12*AP12^(0.312/(1.312*W12))-273)</f>
        <v>-</v>
      </c>
      <c r="BC12" s="59" t="str">
        <f>IF(X12="-","-",D12*AQ12^(0.312/(1.312*X12))-273)</f>
        <v>-</v>
      </c>
      <c r="BD12" s="59">
        <f>IF(Y12="-","-",D12*AR12^(0.312/(1.312*Y12))-273)</f>
        <v>40.406852169026138</v>
      </c>
      <c r="BE12" s="59">
        <f>IF(Z12="-","-",D12*AS12^(0.312/(1.312*Z12))-273)</f>
        <v>45.839765082043471</v>
      </c>
      <c r="BF12" s="59">
        <f>IF(AA12="-","-",D12*AT12^(0.312/(1.312*AA12))-273)</f>
        <v>48.8566841999384</v>
      </c>
      <c r="BG12" s="60" t="str">
        <f>IF(AB12="-","-",D12*AU12^(0.312/(1.312*AB12))-273)</f>
        <v>-</v>
      </c>
      <c r="BP12" s="1">
        <v>10</v>
      </c>
    </row>
    <row r="13" spans="1:75" s="89" customFormat="1" hidden="1" x14ac:dyDescent="0.2">
      <c r="A13" s="70">
        <f>A11</f>
        <v>74.207813717579256</v>
      </c>
      <c r="B13" s="71">
        <f>B11</f>
        <v>4.4980105824279493</v>
      </c>
      <c r="C13" s="71">
        <f>C11</f>
        <v>4.4380105824279497</v>
      </c>
      <c r="D13" s="72">
        <f>D11</f>
        <v>288</v>
      </c>
      <c r="E13" s="73">
        <v>3700</v>
      </c>
      <c r="F13" s="71">
        <f>PI()*0.805*E13/60</f>
        <v>155.95389531195332</v>
      </c>
      <c r="G13" s="74">
        <f t="shared" ref="G13:P13" si="19">G11</f>
        <v>0.9572930505668571</v>
      </c>
      <c r="H13" s="75">
        <f t="shared" si="19"/>
        <v>1.4891416752843847</v>
      </c>
      <c r="I13" s="76">
        <f t="shared" si="19"/>
        <v>0.90587938705686877</v>
      </c>
      <c r="J13" s="75">
        <f t="shared" si="19"/>
        <v>33.2892927188255</v>
      </c>
      <c r="K13" s="70">
        <f t="shared" si="19"/>
        <v>17.596070807092566</v>
      </c>
      <c r="L13" s="77">
        <f t="shared" si="19"/>
        <v>8.7980354035462831</v>
      </c>
      <c r="M13" s="77">
        <f t="shared" si="19"/>
        <v>5.8653569356975233</v>
      </c>
      <c r="N13" s="77">
        <f t="shared" si="19"/>
        <v>4.3990177017731416</v>
      </c>
      <c r="O13" s="77">
        <f t="shared" si="19"/>
        <v>3.5192141614185131</v>
      </c>
      <c r="P13" s="78">
        <f t="shared" si="19"/>
        <v>2.9326784678487616</v>
      </c>
      <c r="Q13" s="74">
        <f t="shared" si="11"/>
        <v>0.221685777865716</v>
      </c>
      <c r="R13" s="76">
        <f t="shared" si="12"/>
        <v>0.110842888932858</v>
      </c>
      <c r="S13" s="76">
        <f t="shared" si="13"/>
        <v>7.3895259288572018E-2</v>
      </c>
      <c r="T13" s="76">
        <f t="shared" si="14"/>
        <v>5.5421444466429E-2</v>
      </c>
      <c r="U13" s="76">
        <f t="shared" si="15"/>
        <v>4.4337155573143196E-2</v>
      </c>
      <c r="V13" s="79">
        <f t="shared" si="16"/>
        <v>3.6947629644286009E-2</v>
      </c>
      <c r="W13" s="80" t="str">
        <f t="shared" si="17"/>
        <v>-</v>
      </c>
      <c r="X13" s="81" t="str">
        <f t="shared" si="7"/>
        <v>-</v>
      </c>
      <c r="Y13" s="81">
        <f t="shared" si="7"/>
        <v>0.72982477940997903</v>
      </c>
      <c r="Z13" s="81">
        <f t="shared" si="7"/>
        <v>0.85588011112048257</v>
      </c>
      <c r="AA13" s="81">
        <f t="shared" si="7"/>
        <v>0.84508738031753516</v>
      </c>
      <c r="AB13" s="82">
        <f t="shared" si="7"/>
        <v>0.80772039949363794</v>
      </c>
      <c r="AC13" s="80" t="str">
        <f t="shared" si="18"/>
        <v>-</v>
      </c>
      <c r="AD13" s="81" t="str">
        <f t="shared" si="8"/>
        <v>-</v>
      </c>
      <c r="AE13" s="81">
        <f t="shared" si="8"/>
        <v>0.57092245756829385</v>
      </c>
      <c r="AF13" s="81">
        <f t="shared" si="8"/>
        <v>0.8464402280786274</v>
      </c>
      <c r="AG13" s="81">
        <f t="shared" si="8"/>
        <v>0.93907918469241025</v>
      </c>
      <c r="AH13" s="82">
        <f t="shared" si="8"/>
        <v>0.9349708875834537</v>
      </c>
      <c r="AI13" s="83">
        <f>(F13^2)/2</f>
        <v>12160.808731485848</v>
      </c>
      <c r="AJ13" s="83" t="str">
        <f t="shared" si="9"/>
        <v>-</v>
      </c>
      <c r="AK13" s="84" t="str">
        <f t="shared" si="9"/>
        <v>-</v>
      </c>
      <c r="AL13" s="84">
        <f t="shared" si="9"/>
        <v>7429.848961683947</v>
      </c>
      <c r="AM13" s="84">
        <f t="shared" si="9"/>
        <v>7044.7581460525325</v>
      </c>
      <c r="AN13" s="84">
        <f t="shared" si="9"/>
        <v>6332.472486723399</v>
      </c>
      <c r="AO13" s="85">
        <f t="shared" si="9"/>
        <v>5497.0350315875094</v>
      </c>
      <c r="AP13" s="77" t="str">
        <f>IF(AJ13="-","-",(AJ13*W13/2.04/$I13/$D13/$A13+((AJ13*W13/2.04/$I13/$D13/$A13)^2+4)^0.5)/2)</f>
        <v>-</v>
      </c>
      <c r="AQ13" s="77" t="str">
        <f>IF(AK13="-","-",(2*AK13*X13/2.04/$I13/$D13/$A13+((2*AK13*X13/2.04/$I13/$D13/$A13)^2+4)^0.5)/2)</f>
        <v>-</v>
      </c>
      <c r="AR13" s="77">
        <f>IF(AL13="-","-",(3*AL13*Y13/2.04/$I13/$D13/$A13+((3*AL13*Y13/2.04/$I13/$D13/$A13)^2+4)^0.5)/2)</f>
        <v>1.2269291348327223</v>
      </c>
      <c r="AS13" s="77">
        <f>IF(AM13="-","-",(4*AM13*Z13/2.04/$I13/$D13/$A13+((4*AM13*Z13/2.04/$I13/$D13/$A13)^2+4)^0.5)/2)</f>
        <v>1.3509018363220495</v>
      </c>
      <c r="AT13" s="77">
        <f>IF(AN13="-","-",(5*AN13*AA13/2.04/$I13/$D13/$A13+((5*AN13*AA13/2.04/$I13/$D13/$A13)^2+4)^0.5)/2)</f>
        <v>1.3945607094061654</v>
      </c>
      <c r="AU13" s="78">
        <f>IF(AO13="-","-",(6*AO13*AB13/2.04/$I13/$D13/$A13+((6*AO13*AB13/2.04/$I13/$D13/$A13)^2+4)^0.5)/2)</f>
        <v>1.3926042364099129</v>
      </c>
      <c r="AV13" s="74" t="str">
        <f>IF(AP13="-","-",C13*AP13)</f>
        <v>-</v>
      </c>
      <c r="AW13" s="76" t="str">
        <f>IF(AQ13="-","-",C13*AQ13)</f>
        <v>-</v>
      </c>
      <c r="AX13" s="76">
        <f>IF(AR13="-","-",C13*AR13)</f>
        <v>5.4451244842767901</v>
      </c>
      <c r="AY13" s="76">
        <f>IF(AS13="-","-",C13*AS13)</f>
        <v>5.9953166454186055</v>
      </c>
      <c r="AZ13" s="76">
        <f>IF(AT13="-","-",C13*AT13)</f>
        <v>6.1890751861827908</v>
      </c>
      <c r="BA13" s="79">
        <f>IF(AU13="-","-",C13*AU13)</f>
        <v>6.1803923383211874</v>
      </c>
      <c r="BB13" s="86" t="str">
        <f>IF(W13="-","-",D13*AP13^(0.312/(1.312*W13))-273)</f>
        <v>-</v>
      </c>
      <c r="BC13" s="87" t="str">
        <f>IF(X13="-","-",D13*AQ13^(0.312/(1.312*X13))-273)</f>
        <v>-</v>
      </c>
      <c r="BD13" s="87">
        <f>IF(Y13="-","-",D13*AR13^(0.312/(1.312*Y13))-273)</f>
        <v>34.845831661983595</v>
      </c>
      <c r="BE13" s="87">
        <f>IF(Z13="-","-",D13*AS13^(0.312/(1.312*Z13))-273)</f>
        <v>40.102181166023968</v>
      </c>
      <c r="BF13" s="87">
        <f>IF(AA13="-","-",D13*AT13^(0.312/(1.312*AA13))-273)</f>
        <v>43.254501502818982</v>
      </c>
      <c r="BG13" s="88">
        <f>IF(AB13="-","-",D13*AU13^(0.312/(1.312*AB13))-273)</f>
        <v>44.495446917862466</v>
      </c>
      <c r="BP13" s="121">
        <v>11</v>
      </c>
    </row>
    <row r="14" spans="1:75" s="89" customFormat="1" hidden="1" x14ac:dyDescent="0.2">
      <c r="A14" s="42">
        <f>A11</f>
        <v>74.207813717579256</v>
      </c>
      <c r="B14" s="62">
        <f>B11</f>
        <v>4.4980105824279493</v>
      </c>
      <c r="C14" s="62">
        <f>C11</f>
        <v>4.4380105824279497</v>
      </c>
      <c r="D14" s="63">
        <f>D11</f>
        <v>288</v>
      </c>
      <c r="E14" s="37">
        <v>5300</v>
      </c>
      <c r="F14" s="62">
        <f>PI()*0.805*E14/60</f>
        <v>223.39341760901425</v>
      </c>
      <c r="G14" s="39">
        <f t="shared" ref="G14:P14" si="20">G11</f>
        <v>0.9572930505668571</v>
      </c>
      <c r="H14" s="40">
        <f t="shared" si="20"/>
        <v>1.4891416752843847</v>
      </c>
      <c r="I14" s="41">
        <f t="shared" si="20"/>
        <v>0.90587938705686877</v>
      </c>
      <c r="J14" s="40">
        <f t="shared" si="20"/>
        <v>33.2892927188255</v>
      </c>
      <c r="K14" s="42">
        <f t="shared" si="20"/>
        <v>17.596070807092566</v>
      </c>
      <c r="L14" s="43">
        <f t="shared" si="20"/>
        <v>8.7980354035462831</v>
      </c>
      <c r="M14" s="43">
        <f t="shared" si="20"/>
        <v>5.8653569356975233</v>
      </c>
      <c r="N14" s="43">
        <f t="shared" si="20"/>
        <v>4.3990177017731416</v>
      </c>
      <c r="O14" s="43">
        <f t="shared" si="20"/>
        <v>3.5192141614185131</v>
      </c>
      <c r="P14" s="44">
        <f t="shared" si="20"/>
        <v>2.9326784678487616</v>
      </c>
      <c r="Q14" s="39">
        <f t="shared" si="11"/>
        <v>0.15476176945342437</v>
      </c>
      <c r="R14" s="41">
        <f t="shared" si="12"/>
        <v>7.7380884726712187E-2</v>
      </c>
      <c r="S14" s="41">
        <f t="shared" si="13"/>
        <v>5.1587256484474799E-2</v>
      </c>
      <c r="T14" s="41">
        <f t="shared" si="14"/>
        <v>3.8690442363356094E-2</v>
      </c>
      <c r="U14" s="41">
        <f t="shared" si="15"/>
        <v>3.0952353890684872E-2</v>
      </c>
      <c r="V14" s="45">
        <f t="shared" si="16"/>
        <v>2.5793628242237399E-2</v>
      </c>
      <c r="W14" s="64" t="str">
        <f t="shared" si="17"/>
        <v>-</v>
      </c>
      <c r="X14" s="65" t="str">
        <f t="shared" si="7"/>
        <v>-</v>
      </c>
      <c r="Y14" s="65">
        <f t="shared" si="7"/>
        <v>0.85679571557859013</v>
      </c>
      <c r="Z14" s="65">
        <f t="shared" si="7"/>
        <v>0.81839077619039635</v>
      </c>
      <c r="AA14" s="65" t="str">
        <f t="shared" si="7"/>
        <v>-</v>
      </c>
      <c r="AB14" s="66" t="str">
        <f t="shared" si="7"/>
        <v>-</v>
      </c>
      <c r="AC14" s="64" t="str">
        <f t="shared" si="18"/>
        <v>-</v>
      </c>
      <c r="AD14" s="65" t="str">
        <f t="shared" si="8"/>
        <v>-</v>
      </c>
      <c r="AE14" s="65">
        <f t="shared" si="8"/>
        <v>0.88573662497474714</v>
      </c>
      <c r="AF14" s="65">
        <f t="shared" si="8"/>
        <v>0.94096228866761322</v>
      </c>
      <c r="AG14" s="65" t="str">
        <f t="shared" si="8"/>
        <v>-</v>
      </c>
      <c r="AH14" s="66" t="str">
        <f t="shared" si="8"/>
        <v>-</v>
      </c>
      <c r="AI14" s="49">
        <f>(F14^2)/2</f>
        <v>24952.309515517718</v>
      </c>
      <c r="AJ14" s="49" t="str">
        <f t="shared" si="9"/>
        <v>-</v>
      </c>
      <c r="AK14" s="50" t="str">
        <f t="shared" si="9"/>
        <v>-</v>
      </c>
      <c r="AL14" s="50">
        <f t="shared" si="9"/>
        <v>20146.38231871312</v>
      </c>
      <c r="AM14" s="50">
        <f t="shared" si="9"/>
        <v>16805.154527374845</v>
      </c>
      <c r="AN14" s="50" t="str">
        <f t="shared" si="9"/>
        <v>-</v>
      </c>
      <c r="AO14" s="51" t="str">
        <f t="shared" si="9"/>
        <v>-</v>
      </c>
      <c r="AP14" s="43" t="str">
        <f>IF(AJ14="-","-",(AJ14*W14/2.04/$I14/$D14/$A14+((AJ14*W14/2.04/$I14/$D14/$A14)^2+4)^0.5)/2)</f>
        <v>-</v>
      </c>
      <c r="AQ14" s="43" t="str">
        <f>IF(AK14="-","-",(2*AK14*X14/2.04/$I14/$D14/$A14+((2*AK14*X14/2.04/$I14/$D14/$A14)^2+4)^0.5)/2)</f>
        <v>-</v>
      </c>
      <c r="AR14" s="43">
        <f>IF(AL14="-","-",(3*AL14*Y14/2.04/$I14/$D14/$A14+((3*AL14*Y14/2.04/$I14/$D14/$A14)^2+4)^0.5)/2)</f>
        <v>1.8513098073040219</v>
      </c>
      <c r="AS14" s="43">
        <f>IF(AM14="-","-",(4*AM14*Z14/2.04/$I14/$D14/$A14+((4*AM14*Z14/2.04/$I14/$D14/$A14)^2+4)^0.5)/2)</f>
        <v>1.9150748021647543</v>
      </c>
      <c r="AT14" s="43" t="str">
        <f>IF(AN14="-","-",(5*AN14*AA14/2.04/$I14/$D14/$A14+((5*AN14*AA14/2.04/$I14/$D14/$A14)^2+4)^0.5)/2)</f>
        <v>-</v>
      </c>
      <c r="AU14" s="44" t="str">
        <f>IF(AO14="-","-",(6*AO14*AB14/2.04/$I14/$D14/$A14+((6*AO14*AB14/2.04/$I14/$D14/$A14)^2+4)^0.5)/2)</f>
        <v>-</v>
      </c>
      <c r="AV14" s="39" t="str">
        <f>IF(AP14="-","-",C14*AP14)</f>
        <v>-</v>
      </c>
      <c r="AW14" s="41" t="str">
        <f>IF(AQ14="-","-",C14*AQ14)</f>
        <v>-</v>
      </c>
      <c r="AX14" s="41">
        <f>IF(AR14="-","-",C14*AR14)</f>
        <v>8.2161325161678977</v>
      </c>
      <c r="AY14" s="41">
        <f>IF(AS14="-","-",C14*AS14)</f>
        <v>8.499122238148292</v>
      </c>
      <c r="AZ14" s="41" t="str">
        <f>IF(AT14="-","-",C14*AT14)</f>
        <v>-</v>
      </c>
      <c r="BA14" s="45" t="str">
        <f>IF(AU14="-","-",C14*AU14)</f>
        <v>-</v>
      </c>
      <c r="BB14" s="58" t="str">
        <f>IF(W14="-","-",D14*AP14^(0.312/(1.312*W14))-273)</f>
        <v>-</v>
      </c>
      <c r="BC14" s="59" t="str">
        <f>IF(X14="-","-",D14*AQ14^(0.312/(1.312*X14))-273)</f>
        <v>-</v>
      </c>
      <c r="BD14" s="59">
        <f>IF(Y14="-","-",D14*AR14^(0.312/(1.312*Y14))-273)</f>
        <v>68.689549010508813</v>
      </c>
      <c r="BE14" s="59">
        <f>IF(Z14="-","-",D14*AS14^(0.312/(1.312*Z14))-273)</f>
        <v>74.847548579593138</v>
      </c>
      <c r="BF14" s="59" t="str">
        <f>IF(AA14="-","-",D14*AT14^(0.312/(1.312*AA14))-273)</f>
        <v>-</v>
      </c>
      <c r="BG14" s="60" t="str">
        <f>IF(AB14="-","-",D14*AU14^(0.312/(1.312*AB14))-273)</f>
        <v>-</v>
      </c>
      <c r="BP14" s="1">
        <v>12</v>
      </c>
    </row>
    <row r="15" spans="1:75" s="69" customFormat="1" hidden="1" x14ac:dyDescent="0.2">
      <c r="A15" s="90">
        <f>A11</f>
        <v>74.207813717579256</v>
      </c>
      <c r="B15" s="91">
        <f>B11</f>
        <v>4.4980105824279493</v>
      </c>
      <c r="C15" s="91">
        <f>C11</f>
        <v>4.4380105824279497</v>
      </c>
      <c r="D15" s="92">
        <f>D11</f>
        <v>288</v>
      </c>
      <c r="E15" s="93">
        <v>5565</v>
      </c>
      <c r="F15" s="91">
        <f>PI()*0.805*E15/60</f>
        <v>234.56308848946495</v>
      </c>
      <c r="G15" s="94">
        <f t="shared" ref="G15:P15" si="21">G11</f>
        <v>0.9572930505668571</v>
      </c>
      <c r="H15" s="95">
        <f t="shared" si="21"/>
        <v>1.4891416752843847</v>
      </c>
      <c r="I15" s="96">
        <f t="shared" si="21"/>
        <v>0.90587938705686877</v>
      </c>
      <c r="J15" s="95">
        <f t="shared" si="21"/>
        <v>33.2892927188255</v>
      </c>
      <c r="K15" s="90">
        <f t="shared" si="21"/>
        <v>17.596070807092566</v>
      </c>
      <c r="L15" s="97">
        <f t="shared" si="21"/>
        <v>8.7980354035462831</v>
      </c>
      <c r="M15" s="97">
        <f t="shared" si="21"/>
        <v>5.8653569356975233</v>
      </c>
      <c r="N15" s="97">
        <f t="shared" si="21"/>
        <v>4.3990177017731416</v>
      </c>
      <c r="O15" s="97">
        <f t="shared" si="21"/>
        <v>3.5192141614185131</v>
      </c>
      <c r="P15" s="98">
        <f t="shared" si="21"/>
        <v>2.9326784678487616</v>
      </c>
      <c r="Q15" s="94">
        <f t="shared" si="11"/>
        <v>0.14739216138421368</v>
      </c>
      <c r="R15" s="96">
        <f t="shared" si="12"/>
        <v>7.3696080692106841E-2</v>
      </c>
      <c r="S15" s="96">
        <f t="shared" si="13"/>
        <v>4.913072046140457E-2</v>
      </c>
      <c r="T15" s="96">
        <f t="shared" si="14"/>
        <v>3.6848040346053421E-2</v>
      </c>
      <c r="U15" s="96">
        <f t="shared" si="15"/>
        <v>2.9478432276842735E-2</v>
      </c>
      <c r="V15" s="99">
        <f t="shared" si="16"/>
        <v>2.4565360230702285E-2</v>
      </c>
      <c r="W15" s="100" t="str">
        <f t="shared" si="17"/>
        <v>-</v>
      </c>
      <c r="X15" s="101">
        <f t="shared" si="7"/>
        <v>0.73382152809176482</v>
      </c>
      <c r="Y15" s="101">
        <f t="shared" si="7"/>
        <v>0.85521863301899792</v>
      </c>
      <c r="Z15" s="101">
        <f t="shared" si="7"/>
        <v>0.80710086579881413</v>
      </c>
      <c r="AA15" s="101" t="str">
        <f t="shared" si="7"/>
        <v>-</v>
      </c>
      <c r="AB15" s="102" t="str">
        <f t="shared" si="7"/>
        <v>-</v>
      </c>
      <c r="AC15" s="100" t="str">
        <f t="shared" si="18"/>
        <v>-</v>
      </c>
      <c r="AD15" s="101">
        <f t="shared" si="8"/>
        <v>0.57641166355882234</v>
      </c>
      <c r="AE15" s="101">
        <f t="shared" si="8"/>
        <v>0.90838375188355514</v>
      </c>
      <c r="AF15" s="101">
        <f t="shared" si="8"/>
        <v>0.93458543161909091</v>
      </c>
      <c r="AG15" s="101" t="str">
        <f t="shared" si="8"/>
        <v>-</v>
      </c>
      <c r="AH15" s="102" t="str">
        <f t="shared" si="8"/>
        <v>-</v>
      </c>
      <c r="AI15" s="103">
        <f>(F15^2)/2</f>
        <v>27509.921240858283</v>
      </c>
      <c r="AJ15" s="103" t="str">
        <f t="shared" si="9"/>
        <v>-</v>
      </c>
      <c r="AK15" s="104">
        <f t="shared" si="9"/>
        <v>25315.232665723724</v>
      </c>
      <c r="AL15" s="104">
        <f t="shared" si="9"/>
        <v>22821.309221815296</v>
      </c>
      <c r="AM15" s="104">
        <f t="shared" si="9"/>
        <v>18659.534694350779</v>
      </c>
      <c r="AN15" s="104" t="str">
        <f t="shared" si="9"/>
        <v>-</v>
      </c>
      <c r="AO15" s="105" t="str">
        <f t="shared" si="9"/>
        <v>-</v>
      </c>
      <c r="AP15" s="97" t="str">
        <f>IF(AJ15="-","-",(AJ15*W15/2.04/$I15/$D15/$A15+((AJ15*W15/2.04/$I15/$D15/$A15)^2+4)^0.5)/2)</f>
        <v>-</v>
      </c>
      <c r="AQ15" s="97">
        <f>IF(AK15="-","-",(2*AK15*X15/2.04/$I15/$D15/$A15+((2*AK15*X15/2.04/$I15/$D15/$A15)^2+4)^0.5)/2)</f>
        <v>1.575455566365823</v>
      </c>
      <c r="AR15" s="97">
        <f>IF(AL15="-","-",(3*AL15*Y15/2.04/$I15/$D15/$A15+((3*AL15*Y15/2.04/$I15/$D15/$A15)^2+4)^0.5)/2)</f>
        <v>1.9860240211194038</v>
      </c>
      <c r="AS15" s="97">
        <f>IF(AM15="-","-",(4*AM15*Z15/2.04/$I15/$D15/$A15+((4*AM15*Z15/2.04/$I15/$D15/$A15)^2+4)^0.5)/2)</f>
        <v>2.0202544110736662</v>
      </c>
      <c r="AT15" s="97" t="str">
        <f>IF(AN15="-","-",(5*AN15*AA15/2.04/$I15/$D15/$A15+((5*AN15*AA15/2.04/$I15/$D15/$A15)^2+4)^0.5)/2)</f>
        <v>-</v>
      </c>
      <c r="AU15" s="98" t="str">
        <f>IF(AO15="-","-",(6*AO15*AB15/2.04/$I15/$D15/$A15+((6*AO15*AB15/2.04/$I15/$D15/$A15)^2+4)^0.5)/2)</f>
        <v>-</v>
      </c>
      <c r="AV15" s="94" t="str">
        <f>IF(AP15="-","-",C15*AP15)</f>
        <v>-</v>
      </c>
      <c r="AW15" s="96">
        <f>IF(AQ15="-","-",C15*AQ15)</f>
        <v>6.9918884756765411</v>
      </c>
      <c r="AX15" s="96">
        <f>IF(AR15="-","-",C15*AR15)</f>
        <v>8.8139956226840237</v>
      </c>
      <c r="AY15" s="96">
        <f>IF(AS15="-","-",C15*AS15)</f>
        <v>8.9659104555416764</v>
      </c>
      <c r="AZ15" s="96" t="str">
        <f>IF(AT15="-","-",C15*AT15)</f>
        <v>-</v>
      </c>
      <c r="BA15" s="99" t="str">
        <f>IF(AU15="-","-",C15*AU15)</f>
        <v>-</v>
      </c>
      <c r="BB15" s="106" t="str">
        <f>IF(W15="-","-",D15*AP15^(0.312/(1.312*W15))-273)</f>
        <v>-</v>
      </c>
      <c r="BC15" s="107">
        <f>IF(X15="-","-",D15*AQ15^(0.312/(1.312*X15))-273)</f>
        <v>60.706485302977399</v>
      </c>
      <c r="BD15" s="107">
        <f>IF(Y15="-","-",D15*AR15^(0.312/(1.312*Y15))-273)</f>
        <v>75.538716337161702</v>
      </c>
      <c r="BE15" s="107">
        <f>IF(Z15="-","-",D15*AS15^(0.312/(1.312*Z15))-273)</f>
        <v>81.305249704997323</v>
      </c>
      <c r="BF15" s="107" t="str">
        <f>IF(AA15="-","-",D15*AT15^(0.312/(1.312*AA15))-273)</f>
        <v>-</v>
      </c>
      <c r="BG15" s="108" t="str">
        <f>IF(AB15="-","-",D15*AU15^(0.312/(1.312*AB15))-273)</f>
        <v>-</v>
      </c>
      <c r="BP15" s="121">
        <v>13</v>
      </c>
    </row>
    <row r="16" spans="1:75" s="7" customFormat="1" ht="13.5" hidden="1" customHeight="1" x14ac:dyDescent="0.2">
      <c r="A16" s="8"/>
      <c r="B16" s="8"/>
      <c r="C16" s="8"/>
      <c r="D16" s="3"/>
      <c r="E16" s="4"/>
      <c r="F16" s="5"/>
      <c r="G16" s="6"/>
      <c r="I16" s="6"/>
      <c r="J16" s="6"/>
      <c r="K16" s="6"/>
      <c r="L16" s="8"/>
      <c r="M16" s="8"/>
      <c r="N16" s="8"/>
      <c r="O16" s="8"/>
      <c r="P16" s="8"/>
      <c r="Q16" s="5" t="s">
        <v>60</v>
      </c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178">
        <f>A4</f>
        <v>62.49888</v>
      </c>
      <c r="AJ16" s="179">
        <f>C4</f>
        <v>3.3475860696455082</v>
      </c>
      <c r="AK16" s="180">
        <v>3</v>
      </c>
      <c r="AL16" s="181">
        <f>E6</f>
        <v>3500</v>
      </c>
      <c r="AM16" s="181">
        <f>$AL6</f>
        <v>6984.1887158239906</v>
      </c>
      <c r="AN16" s="182">
        <f>$AR6</f>
        <v>1.343657934060009</v>
      </c>
      <c r="AO16" s="113">
        <f>$AX6</f>
        <v>4.4980105824279493</v>
      </c>
      <c r="AP16" s="114">
        <f>$BD6</f>
        <v>32.721078135298853</v>
      </c>
      <c r="AQ16" s="114">
        <f>A11</f>
        <v>74.207813717579256</v>
      </c>
      <c r="AR16" s="109">
        <f>C11</f>
        <v>4.4380105824279497</v>
      </c>
      <c r="AS16" s="110">
        <v>3</v>
      </c>
      <c r="AT16" s="111">
        <f>E13</f>
        <v>3700</v>
      </c>
      <c r="AU16" s="111">
        <f>AL13</f>
        <v>7429.848961683947</v>
      </c>
      <c r="AV16" s="112">
        <f>AR13</f>
        <v>1.2269291348327223</v>
      </c>
      <c r="AW16" s="113">
        <f>AX13</f>
        <v>5.4451244842767901</v>
      </c>
      <c r="AX16" s="114">
        <f>BD13</f>
        <v>34.845831661983595</v>
      </c>
      <c r="AZ16" s="115">
        <v>5.2100227355957029</v>
      </c>
      <c r="BB16" s="183">
        <f>M6*60</f>
        <v>392.61275985590817</v>
      </c>
      <c r="BC16" s="184">
        <f>AN16</f>
        <v>1.343657934060009</v>
      </c>
      <c r="BD16" s="185">
        <f>M13*60</f>
        <v>351.92141614185141</v>
      </c>
      <c r="BE16" s="186">
        <f>AV16</f>
        <v>1.2269291348327223</v>
      </c>
      <c r="BG16" s="187">
        <f>AL16/5300</f>
        <v>0.660377358490566</v>
      </c>
      <c r="BH16" s="188">
        <f>AT16/5300</f>
        <v>0.69811320754716977</v>
      </c>
      <c r="BI16" s="115"/>
      <c r="BJ16" s="115"/>
      <c r="BP16" s="1">
        <v>14</v>
      </c>
    </row>
    <row r="17" spans="1:75" ht="15.75" hidden="1" x14ac:dyDescent="0.2">
      <c r="A17" s="116" t="s">
        <v>62</v>
      </c>
      <c r="B17" s="1"/>
      <c r="C17" s="2" t="s">
        <v>88</v>
      </c>
      <c r="D17" s="2"/>
      <c r="E17" s="117"/>
      <c r="F17" s="117"/>
      <c r="G17" s="117"/>
      <c r="H17" s="117"/>
      <c r="I17" s="117"/>
      <c r="J17" s="117"/>
      <c r="K17" s="117"/>
      <c r="L17" s="117"/>
      <c r="M17" s="117"/>
      <c r="N17" s="117"/>
      <c r="O17" s="117"/>
      <c r="P17" s="117"/>
      <c r="Q17" s="117"/>
      <c r="R17" s="117"/>
      <c r="S17" s="117"/>
      <c r="T17" s="117"/>
      <c r="U17" s="117"/>
      <c r="V17" s="117"/>
      <c r="W17" s="117"/>
      <c r="X17" s="117"/>
      <c r="Y17" s="117"/>
      <c r="Z17" s="117"/>
      <c r="AA17" s="117"/>
      <c r="AB17" s="117"/>
      <c r="AC17" s="118"/>
      <c r="AD17" s="117"/>
      <c r="AE17" s="117"/>
      <c r="AF17" s="117"/>
      <c r="AG17" s="117"/>
      <c r="AH17" s="117"/>
      <c r="AI17" s="119"/>
      <c r="AJ17" s="117"/>
      <c r="AK17" s="117"/>
      <c r="AL17" s="117"/>
      <c r="AM17" s="117"/>
      <c r="AN17" s="117"/>
      <c r="AO17" s="117"/>
      <c r="AP17" s="117"/>
      <c r="AQ17" s="117"/>
      <c r="AR17" s="117"/>
      <c r="AS17" s="117"/>
      <c r="AT17" s="117"/>
      <c r="AU17" s="117"/>
      <c r="AV17" s="120"/>
      <c r="AW17" s="120"/>
      <c r="AX17" s="120"/>
      <c r="AY17" s="120"/>
      <c r="AZ17" s="120"/>
      <c r="BA17" s="120"/>
      <c r="BB17" s="117"/>
      <c r="BC17" s="117"/>
      <c r="BD17" s="117"/>
      <c r="BE17" s="117"/>
      <c r="BF17" s="117"/>
      <c r="BG17" s="117"/>
      <c r="BP17" s="121">
        <v>15</v>
      </c>
    </row>
    <row r="18" spans="1:75" ht="14.25" hidden="1" x14ac:dyDescent="0.2">
      <c r="A18" s="17" t="s">
        <v>1</v>
      </c>
      <c r="B18" s="18" t="s">
        <v>2</v>
      </c>
      <c r="C18" s="18" t="s">
        <v>3</v>
      </c>
      <c r="D18" s="18" t="s">
        <v>4</v>
      </c>
      <c r="E18" s="18" t="s">
        <v>5</v>
      </c>
      <c r="F18" s="18" t="s">
        <v>6</v>
      </c>
      <c r="G18" s="18" t="s">
        <v>7</v>
      </c>
      <c r="H18" s="18" t="s">
        <v>8</v>
      </c>
      <c r="I18" s="18" t="s">
        <v>9</v>
      </c>
      <c r="J18" s="24" t="s">
        <v>10</v>
      </c>
      <c r="K18" s="21" t="s">
        <v>11</v>
      </c>
      <c r="L18" s="22" t="s">
        <v>12</v>
      </c>
      <c r="M18" s="22" t="s">
        <v>13</v>
      </c>
      <c r="N18" s="22" t="s">
        <v>14</v>
      </c>
      <c r="O18" s="22" t="s">
        <v>15</v>
      </c>
      <c r="P18" s="23" t="s">
        <v>16</v>
      </c>
      <c r="Q18" s="24" t="s">
        <v>17</v>
      </c>
      <c r="R18" s="25" t="s">
        <v>18</v>
      </c>
      <c r="S18" s="25" t="s">
        <v>19</v>
      </c>
      <c r="T18" s="25" t="s">
        <v>20</v>
      </c>
      <c r="U18" s="25" t="s">
        <v>21</v>
      </c>
      <c r="V18" s="26" t="s">
        <v>22</v>
      </c>
      <c r="W18" s="24" t="s">
        <v>23</v>
      </c>
      <c r="X18" s="25" t="s">
        <v>24</v>
      </c>
      <c r="Y18" s="25" t="s">
        <v>25</v>
      </c>
      <c r="Z18" s="25" t="s">
        <v>26</v>
      </c>
      <c r="AA18" s="25" t="s">
        <v>27</v>
      </c>
      <c r="AB18" s="26" t="s">
        <v>28</v>
      </c>
      <c r="AC18" s="27" t="s">
        <v>29</v>
      </c>
      <c r="AD18" s="28" t="s">
        <v>30</v>
      </c>
      <c r="AE18" s="28" t="s">
        <v>31</v>
      </c>
      <c r="AF18" s="28" t="s">
        <v>32</v>
      </c>
      <c r="AG18" s="28" t="s">
        <v>33</v>
      </c>
      <c r="AH18" s="29" t="s">
        <v>34</v>
      </c>
      <c r="AI18" s="122" t="s">
        <v>35</v>
      </c>
      <c r="AJ18" s="21" t="s">
        <v>36</v>
      </c>
      <c r="AK18" s="22" t="s">
        <v>37</v>
      </c>
      <c r="AL18" s="22" t="s">
        <v>38</v>
      </c>
      <c r="AM18" s="22" t="s">
        <v>39</v>
      </c>
      <c r="AN18" s="22" t="s">
        <v>40</v>
      </c>
      <c r="AO18" s="23" t="s">
        <v>41</v>
      </c>
      <c r="AP18" s="28" t="s">
        <v>42</v>
      </c>
      <c r="AQ18" s="28" t="s">
        <v>43</v>
      </c>
      <c r="AR18" s="28" t="s">
        <v>44</v>
      </c>
      <c r="AS18" s="28" t="s">
        <v>45</v>
      </c>
      <c r="AT18" s="28" t="s">
        <v>46</v>
      </c>
      <c r="AU18" s="29" t="s">
        <v>47</v>
      </c>
      <c r="AV18" s="31" t="s">
        <v>48</v>
      </c>
      <c r="AW18" s="32" t="s">
        <v>49</v>
      </c>
      <c r="AX18" s="32" t="s">
        <v>50</v>
      </c>
      <c r="AY18" s="32" t="s">
        <v>51</v>
      </c>
      <c r="AZ18" s="32" t="s">
        <v>52</v>
      </c>
      <c r="BA18" s="33" t="s">
        <v>53</v>
      </c>
      <c r="BB18" s="21" t="s">
        <v>54</v>
      </c>
      <c r="BC18" s="22" t="s">
        <v>55</v>
      </c>
      <c r="BD18" s="22" t="s">
        <v>56</v>
      </c>
      <c r="BE18" s="22" t="s">
        <v>57</v>
      </c>
      <c r="BF18" s="22" t="s">
        <v>58</v>
      </c>
      <c r="BG18" s="23" t="s">
        <v>59</v>
      </c>
      <c r="BH18" s="207"/>
      <c r="BI18" s="117"/>
      <c r="BP18" s="1">
        <v>16</v>
      </c>
    </row>
    <row r="19" spans="1:75" s="1" customFormat="1" ht="18" hidden="1" customHeight="1" x14ac:dyDescent="0.2">
      <c r="A19" s="126">
        <v>61.753692000000001</v>
      </c>
      <c r="B19" s="141">
        <v>3.2610363561550781</v>
      </c>
      <c r="C19" s="141">
        <v>3.2610363561550781</v>
      </c>
      <c r="D19" s="142">
        <v>288</v>
      </c>
      <c r="E19" s="123">
        <v>3700</v>
      </c>
      <c r="F19" s="203">
        <f>PI()*0.862*E19/60</f>
        <v>166.99659348932144</v>
      </c>
      <c r="G19" s="124">
        <f>C19/4.636</f>
        <v>0.70341595257874845</v>
      </c>
      <c r="H19" s="125">
        <f>D19/193.4</f>
        <v>1.4891416752843847</v>
      </c>
      <c r="I19" s="120">
        <f>1-0.427*G19*H19^(-3.688)</f>
        <v>0.93084046669775289</v>
      </c>
      <c r="J19" s="124">
        <f>C19*10^6/(I19*514*D19)</f>
        <v>23.665995556698615</v>
      </c>
      <c r="K19" s="126">
        <f>A19*0.682*10^6/(3600*24*J19)</f>
        <v>20.597228213833414</v>
      </c>
      <c r="L19" s="127">
        <f>A19*0.682*10^6/(3600*24*J19*2)</f>
        <v>10.298614106916707</v>
      </c>
      <c r="M19" s="127">
        <f>A19*0.682*10^6/(3600*24*J19*3)</f>
        <v>6.8657427379444718</v>
      </c>
      <c r="N19" s="127">
        <f>A19*0.682*10^6/(3600*24*J19*4)</f>
        <v>5.1493070534583536</v>
      </c>
      <c r="O19" s="127">
        <f>A19*0.682*10^6/(3600*24*J19*5)</f>
        <v>4.1194456427666832</v>
      </c>
      <c r="P19" s="128">
        <f>A19*0.682*10^6/(3600*24*J19*6)</f>
        <v>3.4328713689722359</v>
      </c>
      <c r="Q19" s="124">
        <f>4*K19/(PI()*0.862^2*F19)</f>
        <v>0.21134732516107962</v>
      </c>
      <c r="R19" s="120">
        <f>4*L19/(PI()*0.862^2*F19)</f>
        <v>0.10567366258053981</v>
      </c>
      <c r="S19" s="120">
        <f>4*M19/(PI()*0.862^2*F19)</f>
        <v>7.0449108387026546E-2</v>
      </c>
      <c r="T19" s="120">
        <f>4*N19/(PI()*0.862^2*F19)</f>
        <v>5.2836831290269906E-2</v>
      </c>
      <c r="U19" s="120">
        <f>4*O19/(PI()*0.862^2*$F19)</f>
        <v>4.226946503221593E-2</v>
      </c>
      <c r="V19" s="129">
        <f>4*P19/(PI()*0.862^2*$F19)</f>
        <v>3.5224554193513273E-2</v>
      </c>
      <c r="W19" s="124" t="str">
        <f>IF(OR(0.0366&gt;Q19,0.0992&lt;Q19),"-",-43518*Q19^4 + 7101.5*Q19^3 - 404.29*Q19^2 + 11.132*Q19 + 0.6449)</f>
        <v>-</v>
      </c>
      <c r="X19" s="120" t="str">
        <f t="shared" ref="X19:AB23" si="22">IF(OR(0.0366&gt;R19,0.0992&lt;R19),"-",-43518*R19^4 + 7101.5*R19^3 - 404.29*R19^2 + 11.132*R19 + 0.6449)</f>
        <v>-</v>
      </c>
      <c r="Y19" s="120">
        <f t="shared" si="22"/>
        <v>0.83367528778399214</v>
      </c>
      <c r="Z19" s="120">
        <f t="shared" si="22"/>
        <v>0.81275723706139869</v>
      </c>
      <c r="AA19" s="120">
        <f t="shared" si="22"/>
        <v>0.79049991512844331</v>
      </c>
      <c r="AB19" s="129" t="str">
        <f t="shared" si="22"/>
        <v>-</v>
      </c>
      <c r="AC19" s="124" t="str">
        <f>IF(W19="-","-",-1957*Q19^3 + 170*Q19^2 - 5.2758*Q19 + 1.1631)</f>
        <v>-</v>
      </c>
      <c r="AD19" s="120" t="str">
        <f t="shared" ref="AD19:AH23" si="23">IF(X19="-","-",-1957*R19^3 + 170*R19^2 - 5.2758*R19 + 1.1631)</f>
        <v>-</v>
      </c>
      <c r="AE19" s="120">
        <f t="shared" si="23"/>
        <v>0.95089368789232653</v>
      </c>
      <c r="AF19" s="120">
        <f t="shared" si="23"/>
        <v>1.0702680259603965</v>
      </c>
      <c r="AG19" s="120">
        <f t="shared" si="23"/>
        <v>1.0960362025093464</v>
      </c>
      <c r="AH19" s="129" t="str">
        <f t="shared" si="23"/>
        <v>-</v>
      </c>
      <c r="AI19" s="119">
        <f>(F19^2)/2</f>
        <v>13943.931118518838</v>
      </c>
      <c r="AJ19" s="130" t="str">
        <f t="shared" ref="AJ19:AO23" si="24">IF(W19="-","-",3*$AI19*$J19*K19*AC19/(W19*1000))</f>
        <v>-</v>
      </c>
      <c r="AK19" s="119" t="str">
        <f t="shared" si="24"/>
        <v>-</v>
      </c>
      <c r="AL19" s="119">
        <f t="shared" si="24"/>
        <v>7752.715101689033</v>
      </c>
      <c r="AM19" s="119">
        <f t="shared" si="24"/>
        <v>6712.924420507492</v>
      </c>
      <c r="AN19" s="119">
        <f t="shared" si="24"/>
        <v>5654.4857034897559</v>
      </c>
      <c r="AO19" s="131" t="str">
        <f t="shared" si="24"/>
        <v>-</v>
      </c>
      <c r="AP19" s="132" t="str">
        <f>IF(AJ19="-","-",(AJ19*AC19/2.04/$I19/$D19/$A19+((AJ19*AC19/2.04/$I19/$D19/$A19)^2+4)^0.5)/2)</f>
        <v>-</v>
      </c>
      <c r="AQ19" s="132" t="str">
        <f>IF(AK19="-","-",(2*AK19*AD19/2.04/$I19/$D19/$A19+((2*AK19*AD19/2.04/$I19/$D19/$A19)^2+4)^0.5)/2)</f>
        <v>-</v>
      </c>
      <c r="AR19" s="132">
        <f>IF(AL19="-","-",(3*AL19*AE19/2.04/$I19/$D19/$A19+((3*AL19*AE19/2.04/$I19/$D19/$A19)^2+4)^0.5)/2)</f>
        <v>1.3796684274770827</v>
      </c>
      <c r="AS19" s="132">
        <f>IF(AM19="-","-",(4*AM19*AF19/2.04/$I19/$D19/$A19+((4*AM19*AF19/2.04/$I19/$D19/$A19)^2+4)^0.5)/2)</f>
        <v>1.5122257791456972</v>
      </c>
      <c r="AT19" s="132">
        <f>IF(AN19="-","-",(5*AN19*AG19/2.04/$I19/$D19/$A19+((5*AN19*AG19/2.04/$I19/$D19/$A19)^2+4)^0.5)/2)</f>
        <v>1.5589868239716766</v>
      </c>
      <c r="AU19" s="133" t="str">
        <f>IF(AO19="-","-",(6*AO19*AH19/2.04/$I19/$D19/$A19+((6*AO19*AH19/2.04/$I19/$D19/$A19)^2+4)^0.5)/2)</f>
        <v>-</v>
      </c>
      <c r="AV19" s="134" t="str">
        <f>IF(AP19="-","-",C19*AP19)</f>
        <v>-</v>
      </c>
      <c r="AW19" s="135" t="str">
        <f>IF(AQ19="-","-",C19*AQ19)</f>
        <v>-</v>
      </c>
      <c r="AX19" s="135">
        <f>IF(AR19="-","-",C19*AR19)</f>
        <v>4.4991489014420729</v>
      </c>
      <c r="AY19" s="136">
        <f>IF(AS19="-","-",C19*AS19)</f>
        <v>4.931423244509058</v>
      </c>
      <c r="AZ19" s="136">
        <f>IF(AT19="-","-",C19*AT19)</f>
        <v>5.0839127117383747</v>
      </c>
      <c r="BA19" s="137" t="str">
        <f>IF(AU19="-","-",C19*AU19)</f>
        <v>-</v>
      </c>
      <c r="BB19" s="138" t="str">
        <f>IF(W19="-","-",D19*AP19^(0.312/(1.312*W19))-273)</f>
        <v>-</v>
      </c>
      <c r="BC19" s="139" t="str">
        <f>IF(X19="-","-",D19*AQ19^(0.312/(1.312*X19))-273)</f>
        <v>-</v>
      </c>
      <c r="BD19" s="139">
        <f>IF(Y19="-","-",D19*AR19^(0.312/(1.312*Y19))-273)</f>
        <v>42.691625307524305</v>
      </c>
      <c r="BE19" s="139">
        <f>IF(Z19="-","-",D19*AS19^(0.312/(1.312*Z19))-273)</f>
        <v>52.047306989400113</v>
      </c>
      <c r="BF19" s="139">
        <f>IF(AA19="-","-",D19*AT19^(0.312/(1.312*AA19))-273)</f>
        <v>56.158432035357066</v>
      </c>
      <c r="BG19" s="140" t="str">
        <f>IF(AB19="-","-",D19*AU19^(0.312/(1.312*AB19))-273)</f>
        <v>-</v>
      </c>
      <c r="BH19" s="117"/>
      <c r="BI19" s="117"/>
      <c r="BP19" s="121">
        <v>17</v>
      </c>
    </row>
    <row r="20" spans="1:75" s="117" customFormat="1" ht="12.75" hidden="1" customHeight="1" x14ac:dyDescent="0.2">
      <c r="A20" s="126">
        <f>A19</f>
        <v>61.753692000000001</v>
      </c>
      <c r="B20" s="141"/>
      <c r="C20" s="141">
        <f>C19</f>
        <v>3.2610363561550781</v>
      </c>
      <c r="D20" s="142">
        <f>D19</f>
        <v>288</v>
      </c>
      <c r="E20" s="123">
        <v>4300</v>
      </c>
      <c r="F20" s="204">
        <f>PI()*0.862*E20/60</f>
        <v>194.07712216326544</v>
      </c>
      <c r="G20" s="124">
        <f t="shared" ref="G20:P20" si="25">G19</f>
        <v>0.70341595257874845</v>
      </c>
      <c r="H20" s="125">
        <f t="shared" si="25"/>
        <v>1.4891416752843847</v>
      </c>
      <c r="I20" s="120">
        <f t="shared" si="25"/>
        <v>0.93084046669775289</v>
      </c>
      <c r="J20" s="124">
        <f t="shared" si="25"/>
        <v>23.665995556698615</v>
      </c>
      <c r="K20" s="126">
        <f t="shared" si="25"/>
        <v>20.597228213833414</v>
      </c>
      <c r="L20" s="127">
        <f t="shared" si="25"/>
        <v>10.298614106916707</v>
      </c>
      <c r="M20" s="127">
        <f t="shared" si="25"/>
        <v>6.8657427379444718</v>
      </c>
      <c r="N20" s="127">
        <f t="shared" si="25"/>
        <v>5.1493070534583536</v>
      </c>
      <c r="O20" s="127">
        <f t="shared" si="25"/>
        <v>4.1194456427666832</v>
      </c>
      <c r="P20" s="128">
        <f t="shared" si="25"/>
        <v>3.4328713689722359</v>
      </c>
      <c r="Q20" s="124">
        <f>4*K20/(PI()*0.862^2*F20)</f>
        <v>0.18185700071999877</v>
      </c>
      <c r="R20" s="120">
        <f>4*L20/(PI()*0.862^2*F20)</f>
        <v>9.0928500359999387E-2</v>
      </c>
      <c r="S20" s="120">
        <f>4*M20/(PI()*0.862^2*F20)</f>
        <v>6.0619000239999596E-2</v>
      </c>
      <c r="T20" s="120">
        <f>4*N20/(PI()*0.862^2*F20)</f>
        <v>4.5464250179999693E-2</v>
      </c>
      <c r="U20" s="120">
        <f>4*O20/(PI()*0.862^2*F20)</f>
        <v>3.6371400143999755E-2</v>
      </c>
      <c r="V20" s="129">
        <f>4*P20/(PI()*0.862^2*$F20)</f>
        <v>3.0309500119999798E-2</v>
      </c>
      <c r="W20" s="124" t="str">
        <f>IF(OR(0.0366&gt;Q20,0.0992&lt;Q20),"-",-43518*Q20^4 + 7101.5*Q20^3 - 404.29*Q20^2 + 11.132*Q20 + 0.6449)</f>
        <v>-</v>
      </c>
      <c r="X20" s="120">
        <f t="shared" si="22"/>
        <v>0.67845253178602483</v>
      </c>
      <c r="Y20" s="120">
        <f t="shared" si="22"/>
        <v>0.82834150107710214</v>
      </c>
      <c r="Z20" s="120">
        <f t="shared" si="22"/>
        <v>0.79677159602322811</v>
      </c>
      <c r="AA20" s="120" t="str">
        <f t="shared" si="22"/>
        <v>-</v>
      </c>
      <c r="AB20" s="129" t="str">
        <f t="shared" si="22"/>
        <v>-</v>
      </c>
      <c r="AC20" s="124" t="str">
        <f>IF(W20="-","-",-1957*Q20^3 + 170*Q20^2 - 5.2758*Q20 + 1.1631)</f>
        <v>-</v>
      </c>
      <c r="AD20" s="120">
        <f t="shared" si="23"/>
        <v>0.61767306217401408</v>
      </c>
      <c r="AE20" s="120">
        <f t="shared" si="23"/>
        <v>1.0320486428239919</v>
      </c>
      <c r="AF20" s="120">
        <f t="shared" si="23"/>
        <v>1.0907212482235362</v>
      </c>
      <c r="AG20" s="120" t="str">
        <f t="shared" si="23"/>
        <v>-</v>
      </c>
      <c r="AH20" s="129" t="str">
        <f t="shared" si="23"/>
        <v>-</v>
      </c>
      <c r="AI20" s="119">
        <f>(F20^2)/2</f>
        <v>18832.964673587529</v>
      </c>
      <c r="AJ20" s="130" t="str">
        <f t="shared" si="24"/>
        <v>-</v>
      </c>
      <c r="AK20" s="119">
        <f t="shared" si="24"/>
        <v>12536.684726233703</v>
      </c>
      <c r="AL20" s="119">
        <f t="shared" si="24"/>
        <v>11437.813154617657</v>
      </c>
      <c r="AM20" s="119">
        <f t="shared" si="24"/>
        <v>9425.262290486864</v>
      </c>
      <c r="AN20" s="119" t="str">
        <f t="shared" si="24"/>
        <v>-</v>
      </c>
      <c r="AO20" s="131" t="str">
        <f t="shared" si="24"/>
        <v>-</v>
      </c>
      <c r="AP20" s="127" t="str">
        <f>IF(AJ20="-","-",(AJ20*AC20/2.04/$I20/$D20/$A20+((AJ20*AC20/2.04/$I20/$D20/$A20)^2+4)^0.5)/2)</f>
        <v>-</v>
      </c>
      <c r="AQ20" s="127">
        <f>IF(AK20="-","-",(2*AK20*AD20/2.04/$I20/$D20/$A20+((2*AK20*AD20/2.04/$I20/$D20/$A20)^2+4)^0.5)/2)</f>
        <v>1.2552372818690753</v>
      </c>
      <c r="AR20" s="127">
        <f>IF(AL20="-","-",(3*AL20*AE20/2.04/$I20/$D20/$A20+((3*AL20*AE20/2.04/$I20/$D20/$A20)^2+4)^0.5)/2)</f>
        <v>1.6533993990612974</v>
      </c>
      <c r="AS20" s="127">
        <f>IF(AM20="-","-",(4*AM20*AF20/2.04/$I20/$D20/$A20+((4*AM20*AF20/2.04/$I20/$D20/$A20)^2+4)^0.5)/2)</f>
        <v>1.7795459519371009</v>
      </c>
      <c r="AT20" s="127" t="str">
        <f>IF(AN20="-","-",(5*AN20*AG20/2.04/$I20/$D20/$A20+((5*AN20*AG20/2.04/$I20/$D20/$A20)^2+4)^0.5)/2)</f>
        <v>-</v>
      </c>
      <c r="AU20" s="128" t="str">
        <f>IF(AO20="-","-",(6*AO20*AH20/2.04/$I20/$D20/$A20+((6*AO20*AH20/2.04/$I20/$D20/$A20)^2+4)^0.5)/2)</f>
        <v>-</v>
      </c>
      <c r="AV20" s="143" t="str">
        <f>IF(AP20="-","-",C20*AP20)</f>
        <v>-</v>
      </c>
      <c r="AW20" s="144">
        <f>IF(AQ20="-","-",C20*AQ20)</f>
        <v>4.0933744117763347</v>
      </c>
      <c r="AX20" s="144">
        <f>IF(AR20="-","-",C20*AR20)</f>
        <v>5.3917955515838489</v>
      </c>
      <c r="AY20" s="120">
        <f>IF(AS20="-","-",C20*AS20)</f>
        <v>5.8031640467154828</v>
      </c>
      <c r="AZ20" s="120" t="str">
        <f>IF(AT20="-","-",C20*AT20)</f>
        <v>-</v>
      </c>
      <c r="BA20" s="129" t="str">
        <f>IF(AU20="-","-",C20*AU20)</f>
        <v>-</v>
      </c>
      <c r="BB20" s="138" t="str">
        <f>IF(W20="-","-",D20*AP20^(0.312/(1.312*W20))-273)</f>
        <v>-</v>
      </c>
      <c r="BC20" s="139">
        <f>IF(X20="-","-",D20*AQ20^(0.312/(1.312*X20))-273)</f>
        <v>38.886766883375799</v>
      </c>
      <c r="BD20" s="139">
        <f>IF(Y20="-","-",D20*AR20^(0.312/(1.312*Y20))-273)</f>
        <v>59.725121422574546</v>
      </c>
      <c r="BE20" s="139">
        <f>IF(Z20="-","-",D20*AS20^(0.312/(1.312*Z20))-273)</f>
        <v>69.058122771570993</v>
      </c>
      <c r="BF20" s="139" t="str">
        <f>IF(AA20="-","-",D20*AT20^(0.312/(1.312*AA20))-273)</f>
        <v>-</v>
      </c>
      <c r="BG20" s="140" t="str">
        <f>IF(AB20="-","-",D20*AU20^(0.312/(1.312*AB20))-273)</f>
        <v>-</v>
      </c>
      <c r="BH20" s="121"/>
      <c r="BI20" s="121"/>
      <c r="BP20" s="1">
        <v>18</v>
      </c>
    </row>
    <row r="21" spans="1:75" hidden="1" x14ac:dyDescent="0.2">
      <c r="A21" s="145">
        <f>A19</f>
        <v>61.753692000000001</v>
      </c>
      <c r="B21" s="146"/>
      <c r="C21" s="146">
        <f>C19</f>
        <v>3.2610363561550781</v>
      </c>
      <c r="D21" s="147">
        <f>D19</f>
        <v>288</v>
      </c>
      <c r="E21" s="148">
        <v>3600</v>
      </c>
      <c r="F21" s="205">
        <f>PI()*0.862*E21/60</f>
        <v>162.4831720436641</v>
      </c>
      <c r="G21" s="149">
        <f t="shared" ref="G21:P21" si="26">G19</f>
        <v>0.70341595257874845</v>
      </c>
      <c r="H21" s="150">
        <f t="shared" si="26"/>
        <v>1.4891416752843847</v>
      </c>
      <c r="I21" s="151">
        <f t="shared" si="26"/>
        <v>0.93084046669775289</v>
      </c>
      <c r="J21" s="149">
        <f t="shared" si="26"/>
        <v>23.665995556698615</v>
      </c>
      <c r="K21" s="145">
        <f t="shared" si="26"/>
        <v>20.597228213833414</v>
      </c>
      <c r="L21" s="152">
        <f t="shared" si="26"/>
        <v>10.298614106916707</v>
      </c>
      <c r="M21" s="152">
        <f t="shared" si="26"/>
        <v>6.8657427379444718</v>
      </c>
      <c r="N21" s="152">
        <f t="shared" si="26"/>
        <v>5.1493070534583536</v>
      </c>
      <c r="O21" s="152">
        <f t="shared" si="26"/>
        <v>4.1194456427666832</v>
      </c>
      <c r="P21" s="153">
        <f t="shared" si="26"/>
        <v>3.4328713689722359</v>
      </c>
      <c r="Q21" s="149">
        <f>4*K21/(PI()*0.862^2*F21)</f>
        <v>0.21721808419333183</v>
      </c>
      <c r="R21" s="151">
        <f>4*L21/(PI()*0.862^2*F21)</f>
        <v>0.10860904209666591</v>
      </c>
      <c r="S21" s="151">
        <f>4*M21/(PI()*0.862^2*F21)</f>
        <v>7.2406028064443947E-2</v>
      </c>
      <c r="T21" s="151">
        <f>4*N21/(PI()*0.862^2*F21)</f>
        <v>5.4304521048332957E-2</v>
      </c>
      <c r="U21" s="151">
        <f>4*O21/(PI()*0.862^2*F21)</f>
        <v>4.344361683866637E-2</v>
      </c>
      <c r="V21" s="154">
        <f>4*P21/(PI()*0.862^2*$F21)</f>
        <v>3.6203014032221974E-2</v>
      </c>
      <c r="W21" s="149" t="str">
        <f>IF(OR(0.0366&gt;Q21,0.0992&lt;Q21),"-",-43518*Q21^4 + 7101.5*Q21^3 - 404.29*Q21^2 + 11.132*Q21 + 0.6449)</f>
        <v>-</v>
      </c>
      <c r="X21" s="151" t="str">
        <f t="shared" si="22"/>
        <v>-</v>
      </c>
      <c r="Y21" s="151">
        <f t="shared" si="22"/>
        <v>0.83099572170144509</v>
      </c>
      <c r="Z21" s="151">
        <f t="shared" si="22"/>
        <v>0.81597611254822333</v>
      </c>
      <c r="AA21" s="151">
        <f t="shared" si="22"/>
        <v>0.79273863086655538</v>
      </c>
      <c r="AB21" s="154" t="str">
        <f t="shared" si="22"/>
        <v>-</v>
      </c>
      <c r="AC21" s="149" t="str">
        <f>IF(W21="-","-",-1957*Q21^3 + 170*Q21^2 - 5.2758*Q21 + 1.1631)</f>
        <v>-</v>
      </c>
      <c r="AD21" s="151" t="str">
        <f t="shared" si="23"/>
        <v>-</v>
      </c>
      <c r="AE21" s="151">
        <f t="shared" si="23"/>
        <v>0.92947414403183237</v>
      </c>
      <c r="AF21" s="151">
        <f t="shared" si="23"/>
        <v>1.0645271257164821</v>
      </c>
      <c r="AG21" s="151">
        <f t="shared" si="23"/>
        <v>1.094288574925407</v>
      </c>
      <c r="AH21" s="154" t="str">
        <f t="shared" si="23"/>
        <v>-</v>
      </c>
      <c r="AI21" s="155">
        <f>(F21^2)/2</f>
        <v>13200.390598685473</v>
      </c>
      <c r="AJ21" s="156" t="str">
        <f t="shared" si="24"/>
        <v>-</v>
      </c>
      <c r="AK21" s="155" t="str">
        <f t="shared" si="24"/>
        <v>-</v>
      </c>
      <c r="AL21" s="155">
        <f t="shared" si="24"/>
        <v>7197.1220399773001</v>
      </c>
      <c r="AM21" s="155">
        <f t="shared" si="24"/>
        <v>6295.9445203576215</v>
      </c>
      <c r="AN21" s="155">
        <f t="shared" si="24"/>
        <v>5329.3400811814072</v>
      </c>
      <c r="AO21" s="157" t="str">
        <f t="shared" si="24"/>
        <v>-</v>
      </c>
      <c r="AP21" s="152" t="str">
        <f>IF(AJ21="-","-",(AJ21*AC21/2.04/$I21/$D21/$A21+((AJ21*AC21/2.04/$I21/$D21/$A21)^2+4)^0.5)/2)</f>
        <v>-</v>
      </c>
      <c r="AQ21" s="152" t="str">
        <f>IF(AK21="-","-",(2*AK21*AD21/2.04/$I21/$D21/$A21+((2*AK21*AD21/2.04/$I21/$D21/$A21)^2+4)^0.5)/2)</f>
        <v>-</v>
      </c>
      <c r="AR21" s="152">
        <f>IF(AL21="-","-",(3*AL21*AE21/2.04/$I21/$D21/$A21+((3*AL21*AE21/2.04/$I21/$D21/$A21)^2+4)^0.5)/2)</f>
        <v>1.3403220906766178</v>
      </c>
      <c r="AS21" s="152">
        <f>IF(AM21="-","-",(4*AM21*AF21/2.04/$I21/$D21/$A21+((4*AM21*AF21/2.04/$I21/$D21/$A21)^2+4)^0.5)/2)</f>
        <v>1.4727926109911713</v>
      </c>
      <c r="AT21" s="152">
        <f>IF(AN21="-","-",(5*AN21*AG21/2.04/$I21/$D21/$A21+((5*AN21*AG21/2.04/$I21/$D21/$A21)^2+4)^0.5)/2)</f>
        <v>1.5209071487832422</v>
      </c>
      <c r="AU21" s="153" t="str">
        <f>IF(AO21="-","-",(6*AO21*AH21/2.04/$I21/$D21/$A21+((6*AO21*AH21/2.04/$I21/$D21/$A21)^2+4)^0.5)/2)</f>
        <v>-</v>
      </c>
      <c r="AV21" s="149" t="str">
        <f>IF(AP21="-","-",C21*AP21)</f>
        <v>-</v>
      </c>
      <c r="AW21" s="151" t="str">
        <f>IF(AQ21="-","-",C21*AQ21)</f>
        <v>-</v>
      </c>
      <c r="AX21" s="151">
        <f>IF(AR21="-","-",C21*AR21)</f>
        <v>4.3708390666542343</v>
      </c>
      <c r="AY21" s="151">
        <f>IF(AS21="-","-",C21*AS21)</f>
        <v>4.8028302495187729</v>
      </c>
      <c r="AZ21" s="151">
        <f>IF(AT21="-","-",C21*AT21)</f>
        <v>4.9597335065183135</v>
      </c>
      <c r="BA21" s="154" t="str">
        <f>IF(AU21="-","-",C21*AU21)</f>
        <v>-</v>
      </c>
      <c r="BB21" s="158" t="str">
        <f>IF(W21="-","-",D21*AP21^(0.312/(1.312*W21))-273)</f>
        <v>-</v>
      </c>
      <c r="BC21" s="159" t="str">
        <f>IF(X21="-","-",D21*AQ21^(0.312/(1.312*X21))-273)</f>
        <v>-</v>
      </c>
      <c r="BD21" s="159">
        <f>IF(Y21="-","-",D21*AR21^(0.312/(1.312*Y21))-273)</f>
        <v>40.181254038612394</v>
      </c>
      <c r="BE21" s="159">
        <f>IF(Z21="-","-",D21*AS21^(0.312/(1.312*Z21))-273)</f>
        <v>49.399986722447466</v>
      </c>
      <c r="BF21" s="159">
        <f>IF(AA21="-","-",D21*AT21^(0.312/(1.312*AA21))-273)</f>
        <v>53.602465850698309</v>
      </c>
      <c r="BG21" s="160" t="str">
        <f>IF(AB21="-","-",D21*AU21^(0.312/(1.312*AB21))-273)</f>
        <v>-</v>
      </c>
      <c r="BH21" s="161"/>
      <c r="BI21" s="161"/>
      <c r="BP21" s="121">
        <v>19</v>
      </c>
    </row>
    <row r="22" spans="1:75" s="161" customFormat="1" hidden="1" x14ac:dyDescent="0.2">
      <c r="A22" s="126">
        <f>A19</f>
        <v>61.753692000000001</v>
      </c>
      <c r="B22" s="141"/>
      <c r="C22" s="141">
        <f>C19</f>
        <v>3.2610363561550781</v>
      </c>
      <c r="D22" s="142">
        <f>D19</f>
        <v>288</v>
      </c>
      <c r="E22" s="123">
        <v>5300</v>
      </c>
      <c r="F22" s="204">
        <f>PI()*0.862*E22/60</f>
        <v>239.21133661983879</v>
      </c>
      <c r="G22" s="124">
        <f t="shared" ref="G22:P22" si="27">G19</f>
        <v>0.70341595257874845</v>
      </c>
      <c r="H22" s="125">
        <f t="shared" si="27"/>
        <v>1.4891416752843847</v>
      </c>
      <c r="I22" s="120">
        <f t="shared" si="27"/>
        <v>0.93084046669775289</v>
      </c>
      <c r="J22" s="124">
        <f t="shared" si="27"/>
        <v>23.665995556698615</v>
      </c>
      <c r="K22" s="126">
        <f t="shared" si="27"/>
        <v>20.597228213833414</v>
      </c>
      <c r="L22" s="127">
        <f t="shared" si="27"/>
        <v>10.298614106916707</v>
      </c>
      <c r="M22" s="127">
        <f t="shared" si="27"/>
        <v>6.8657427379444718</v>
      </c>
      <c r="N22" s="127">
        <f t="shared" si="27"/>
        <v>5.1493070534583536</v>
      </c>
      <c r="O22" s="127">
        <f t="shared" si="27"/>
        <v>4.1194456427666832</v>
      </c>
      <c r="P22" s="128">
        <f t="shared" si="27"/>
        <v>3.4328713689722359</v>
      </c>
      <c r="Q22" s="124">
        <f>4*K22/(PI()*0.862^2*F22)</f>
        <v>0.14754435907471597</v>
      </c>
      <c r="R22" s="120">
        <f>4*L22/(PI()*0.862^2*F22)</f>
        <v>7.3772179537357985E-2</v>
      </c>
      <c r="S22" s="120">
        <f>4*M22/(PI()*0.862^2*F22)</f>
        <v>4.9181453024905328E-2</v>
      </c>
      <c r="T22" s="120">
        <f>4*N22/(PI()*0.862^2*F22)</f>
        <v>3.6886089768678992E-2</v>
      </c>
      <c r="U22" s="120">
        <f>4*O22/(PI()*0.862^2*F22)</f>
        <v>2.9508871814943199E-2</v>
      </c>
      <c r="V22" s="129">
        <f>4*P22/(PI()*0.862^2*$F22)</f>
        <v>2.4590726512452664E-2</v>
      </c>
      <c r="W22" s="124" t="str">
        <f>IF(OR(0.0366&gt;Q22,0.0992&lt;Q22),"-",-43518*Q22^4 + 7101.5*Q22^3 - 404.29*Q22^2 + 11.132*Q22 + 0.6449)</f>
        <v>-</v>
      </c>
      <c r="X22" s="120">
        <f t="shared" si="22"/>
        <v>0.82809231755792223</v>
      </c>
      <c r="Y22" s="120">
        <f t="shared" si="22"/>
        <v>0.80467622911235548</v>
      </c>
      <c r="Z22" s="120">
        <f t="shared" si="22"/>
        <v>0.78128581755577364</v>
      </c>
      <c r="AA22" s="120" t="str">
        <f t="shared" si="22"/>
        <v>-</v>
      </c>
      <c r="AB22" s="129" t="str">
        <f t="shared" si="22"/>
        <v>-</v>
      </c>
      <c r="AC22" s="124" t="str">
        <f>IF(W22="-","-",-1957*Q22^3 + 170*Q22^2 - 5.2758*Q22 + 1.1631)</f>
        <v>-</v>
      </c>
      <c r="AD22" s="120">
        <f t="shared" si="23"/>
        <v>0.91336803759684249</v>
      </c>
      <c r="AE22" s="120">
        <f t="shared" si="23"/>
        <v>1.082020707216796</v>
      </c>
      <c r="AF22" s="120">
        <f t="shared" si="23"/>
        <v>1.1015803879643666</v>
      </c>
      <c r="AG22" s="120" t="str">
        <f t="shared" si="23"/>
        <v>-</v>
      </c>
      <c r="AH22" s="129" t="str">
        <f t="shared" si="23"/>
        <v>-</v>
      </c>
      <c r="AI22" s="119">
        <f>(F22^2)/2</f>
        <v>28611.031783724913</v>
      </c>
      <c r="AJ22" s="130" t="str">
        <f t="shared" si="24"/>
        <v>-</v>
      </c>
      <c r="AK22" s="119">
        <f t="shared" si="24"/>
        <v>23074.133057999501</v>
      </c>
      <c r="AL22" s="119">
        <f t="shared" si="24"/>
        <v>18753.463153465553</v>
      </c>
      <c r="AM22" s="119">
        <f t="shared" si="24"/>
        <v>14748.049865068073</v>
      </c>
      <c r="AN22" s="119" t="str">
        <f t="shared" si="24"/>
        <v>-</v>
      </c>
      <c r="AO22" s="131" t="str">
        <f t="shared" si="24"/>
        <v>-</v>
      </c>
      <c r="AP22" s="127" t="str">
        <f>IF(AJ22="-","-",(AJ22*AC22/2.04/$I22/$D22/$A22+((AJ22*AC22/2.04/$I22/$D22/$A22)^2+4)^0.5)/2)</f>
        <v>-</v>
      </c>
      <c r="AQ22" s="127">
        <f>IF(AK22="-","-",(2*AK22*AD22/2.04/$I22/$D22/$A22+((2*AK22*AD22/2.04/$I22/$D22/$A22)^2+4)^0.5)/2)</f>
        <v>1.8027745889052844</v>
      </c>
      <c r="AR22" s="127">
        <f>IF(AL22="-","-",(3*AL22*AE22/2.04/$I22/$D22/$A22+((3*AL22*AE22/2.04/$I22/$D22/$A22)^2+4)^0.5)/2)</f>
        <v>2.247456536561121</v>
      </c>
      <c r="AS22" s="127">
        <f>IF(AM22="-","-",(4*AM22*AF22/2.04/$I22/$D22/$A22+((4*AM22*AF22/2.04/$I22/$D22/$A22)^2+4)^0.5)/2)</f>
        <v>2.3497720290684763</v>
      </c>
      <c r="AT22" s="127" t="str">
        <f>IF(AN22="-","-",(5*AN22*AG22/2.04/$I22/$D22/$A22+((5*AN22*AG22/2.04/$I22/$D22/$A22)^2+4)^0.5)/2)</f>
        <v>-</v>
      </c>
      <c r="AU22" s="128" t="str">
        <f>IF(AO22="-","-",(6*AO22*AH22/2.04/$I22/$D22/$A22+((6*AO22*AH22/2.04/$I22/$D22/$A22)^2+4)^0.5)/2)</f>
        <v>-</v>
      </c>
      <c r="AV22" s="124" t="str">
        <f>IF(AP22="-","-",C22*AP22)</f>
        <v>-</v>
      </c>
      <c r="AW22" s="120">
        <f>IF(AQ22="-","-",C22*AQ22)</f>
        <v>5.8789134763726576</v>
      </c>
      <c r="AX22" s="120">
        <f>IF(AR22="-","-",C22*AR22)</f>
        <v>7.3290374746041902</v>
      </c>
      <c r="AY22" s="120">
        <f>IF(AS22="-","-",C22*AS22)</f>
        <v>7.662692015468588</v>
      </c>
      <c r="AZ22" s="120" t="str">
        <f>IF(AT22="-","-",C22*AT22)</f>
        <v>-</v>
      </c>
      <c r="BA22" s="129" t="str">
        <f>IF(AU22="-","-",C22*AU22)</f>
        <v>-</v>
      </c>
      <c r="BB22" s="138" t="str">
        <f>IF(W22="-","-",D22*AP22^(0.312/(1.312*W22))-273)</f>
        <v>-</v>
      </c>
      <c r="BC22" s="139">
        <f>IF(X22="-","-",D22*AQ22^(0.312/(1.312*X22))-273)</f>
        <v>68.107826661413981</v>
      </c>
      <c r="BD22" s="139">
        <f>IF(Y22="-","-",D22*AR22^(0.312/(1.312*Y22))-273)</f>
        <v>92.870456828135616</v>
      </c>
      <c r="BE22" s="139">
        <f>IF(Z22="-","-",D22*AS22^(0.312/(1.312*Z22))-273)</f>
        <v>100.52865379485843</v>
      </c>
      <c r="BF22" s="139" t="str">
        <f>IF(AA22="-","-",D22*AT22^(0.312/(1.312*AA22))-273)</f>
        <v>-</v>
      </c>
      <c r="BG22" s="140" t="str">
        <f>IF(AB22="-","-",D22*AU22^(0.312/(1.312*AB22))-273)</f>
        <v>-</v>
      </c>
      <c r="BP22" s="1">
        <v>20</v>
      </c>
    </row>
    <row r="23" spans="1:75" s="161" customFormat="1" hidden="1" x14ac:dyDescent="0.2">
      <c r="A23" s="162">
        <f>A19</f>
        <v>61.753692000000001</v>
      </c>
      <c r="B23" s="163"/>
      <c r="C23" s="163">
        <f>C19</f>
        <v>3.2610363561550781</v>
      </c>
      <c r="D23" s="164">
        <f>D19</f>
        <v>288</v>
      </c>
      <c r="E23" s="165">
        <v>5560</v>
      </c>
      <c r="F23" s="206">
        <f>PI()*0.862*E23/60</f>
        <v>250.94623237854788</v>
      </c>
      <c r="G23" s="166">
        <f t="shared" ref="G23:P23" si="28">G19</f>
        <v>0.70341595257874845</v>
      </c>
      <c r="H23" s="167">
        <f t="shared" si="28"/>
        <v>1.4891416752843847</v>
      </c>
      <c r="I23" s="168">
        <f t="shared" si="28"/>
        <v>0.93084046669775289</v>
      </c>
      <c r="J23" s="166">
        <f t="shared" si="28"/>
        <v>23.665995556698615</v>
      </c>
      <c r="K23" s="162">
        <f t="shared" si="28"/>
        <v>20.597228213833414</v>
      </c>
      <c r="L23" s="169">
        <f t="shared" si="28"/>
        <v>10.298614106916707</v>
      </c>
      <c r="M23" s="169">
        <f t="shared" si="28"/>
        <v>6.8657427379444718</v>
      </c>
      <c r="N23" s="169">
        <f t="shared" si="28"/>
        <v>5.1493070534583536</v>
      </c>
      <c r="O23" s="169">
        <f t="shared" si="28"/>
        <v>4.1194456427666832</v>
      </c>
      <c r="P23" s="170">
        <f t="shared" si="28"/>
        <v>3.4328713689722359</v>
      </c>
      <c r="Q23" s="166">
        <f>4*K23/(PI()*0.862^2*F23)</f>
        <v>0.14064480271510696</v>
      </c>
      <c r="R23" s="168">
        <f>4*L23/(PI()*0.862^2*F23)</f>
        <v>7.032240135755348E-2</v>
      </c>
      <c r="S23" s="168">
        <f>4*M23/(PI()*0.862^2*F23)</f>
        <v>4.6881600905035653E-2</v>
      </c>
      <c r="T23" s="168">
        <f>4*N23/(PI()*0.862^2*F23)</f>
        <v>3.516120067877674E-2</v>
      </c>
      <c r="U23" s="168">
        <f>4*O23/(PI()*0.862^2*F23)</f>
        <v>2.8128960543021397E-2</v>
      </c>
      <c r="V23" s="171">
        <f>4*P23/(PI()*0.862^2*$F23)</f>
        <v>2.3440800452517827E-2</v>
      </c>
      <c r="W23" s="166" t="str">
        <f>IF(OR(0.0366&gt;Q23,0.0992&lt;Q23),"-",-43518*Q23^4 + 7101.5*Q23^3 - 404.29*Q23^2 + 11.132*Q23 + 0.6449)</f>
        <v>-</v>
      </c>
      <c r="X23" s="168">
        <f t="shared" si="22"/>
        <v>0.83379363060076594</v>
      </c>
      <c r="Y23" s="168">
        <f t="shared" si="22"/>
        <v>0.79972201802450049</v>
      </c>
      <c r="Z23" s="168" t="str">
        <f t="shared" si="22"/>
        <v>-</v>
      </c>
      <c r="AA23" s="168" t="str">
        <f t="shared" si="22"/>
        <v>-</v>
      </c>
      <c r="AB23" s="171" t="str">
        <f t="shared" si="22"/>
        <v>-</v>
      </c>
      <c r="AC23" s="166" t="str">
        <f>IF(W23="-","-",-1957*Q23^3 + 170*Q23^2 - 5.2758*Q23 + 1.1631)</f>
        <v>-</v>
      </c>
      <c r="AD23" s="168">
        <f t="shared" si="23"/>
        <v>0.95221530457527881</v>
      </c>
      <c r="AE23" s="168">
        <f t="shared" si="23"/>
        <v>1.087752462074502</v>
      </c>
      <c r="AF23" s="168" t="str">
        <f t="shared" si="23"/>
        <v>-</v>
      </c>
      <c r="AG23" s="168" t="str">
        <f t="shared" si="23"/>
        <v>-</v>
      </c>
      <c r="AH23" s="171" t="str">
        <f t="shared" si="23"/>
        <v>-</v>
      </c>
      <c r="AI23" s="172">
        <f>(F23^2)/2</f>
        <v>31487.005772494074</v>
      </c>
      <c r="AJ23" s="173" t="str">
        <f t="shared" si="24"/>
        <v>-</v>
      </c>
      <c r="AK23" s="172">
        <f t="shared" si="24"/>
        <v>26292.553520531827</v>
      </c>
      <c r="AL23" s="172">
        <f t="shared" si="24"/>
        <v>20876.416131084894</v>
      </c>
      <c r="AM23" s="172" t="str">
        <f t="shared" si="24"/>
        <v>-</v>
      </c>
      <c r="AN23" s="172" t="str">
        <f t="shared" si="24"/>
        <v>-</v>
      </c>
      <c r="AO23" s="174" t="str">
        <f t="shared" si="24"/>
        <v>-</v>
      </c>
      <c r="AP23" s="169" t="str">
        <f>IF(AJ23="-","-",(AJ23*AC23/2.04/$I23/$D23/$A23+((AJ23*AC23/2.04/$I23/$D23/$A23)^2+4)^0.5)/2)</f>
        <v>-</v>
      </c>
      <c r="AQ23" s="169">
        <f>IF(AK23="-","-",(2*AK23*AD23/2.04/$I23/$D23/$A23+((2*AK23*AD23/2.04/$I23/$D23/$A23)^2+4)^0.5)/2)</f>
        <v>1.9861350971707059</v>
      </c>
      <c r="AR23" s="169">
        <f>IF(AL23="-","-",(3*AL23*AE23/2.04/$I23/$D23/$A23+((3*AL23*AE23/2.04/$I23/$D23/$A23)^2+4)^0.5)/2)</f>
        <v>2.4288976807077716</v>
      </c>
      <c r="AS23" s="169" t="str">
        <f>IF(AM23="-","-",(4*AM23*AF23/2.04/$I23/$D23/$A23+((4*AM23*AF23/2.04/$I23/$D23/$A23)^2+4)^0.5)/2)</f>
        <v>-</v>
      </c>
      <c r="AT23" s="169" t="str">
        <f>IF(AN23="-","-",(5*AN23*AG23/2.04/$I23/$D23/$A23+((5*AN23*AG23/2.04/$I23/$D23/$A23)^2+4)^0.5)/2)</f>
        <v>-</v>
      </c>
      <c r="AU23" s="170" t="str">
        <f>IF(AO23="-","-",(6*AO23*AH23/2.04/$I23/$D23/$A23+((6*AO23*AH23/2.04/$I23/$D23/$A23)^2+4)^0.5)/2)</f>
        <v>-</v>
      </c>
      <c r="AV23" s="166" t="str">
        <f>IF(AP23="-","-",C23*AP23)</f>
        <v>-</v>
      </c>
      <c r="AW23" s="168">
        <f>IF(AQ23="-","-",C23*AQ23)</f>
        <v>6.4768587601092706</v>
      </c>
      <c r="AX23" s="168">
        <f>IF(AR23="-","-",C23*AR23)</f>
        <v>7.9207236421687917</v>
      </c>
      <c r="AY23" s="168" t="str">
        <f>IF(AS23="-","-",C23*AS23)</f>
        <v>-</v>
      </c>
      <c r="AZ23" s="168" t="str">
        <f>IF(AT23="-","-",C23*AT23)</f>
        <v>-</v>
      </c>
      <c r="BA23" s="171" t="str">
        <f>IF(AU23="-","-",C23*AU23)</f>
        <v>-</v>
      </c>
      <c r="BB23" s="175" t="str">
        <f>IF(W23="-","-",D23*AP23^(0.312/(1.312*W23))-273)</f>
        <v>-</v>
      </c>
      <c r="BC23" s="176">
        <f>IF(X23="-","-",D23*AQ23^(0.312/(1.312*X23))-273)</f>
        <v>77.257200385121166</v>
      </c>
      <c r="BD23" s="176">
        <f>IF(Y23="-","-",D23*AR23^(0.312/(1.312*Y23))-273)</f>
        <v>101.97088793280938</v>
      </c>
      <c r="BE23" s="176" t="str">
        <f>IF(Z23="-","-",D23*AS23^(0.312/(1.312*Z23))-273)</f>
        <v>-</v>
      </c>
      <c r="BF23" s="176" t="str">
        <f>IF(AA23="-","-",D23*AT23^(0.312/(1.312*AA23))-273)</f>
        <v>-</v>
      </c>
      <c r="BG23" s="177" t="str">
        <f>IF(AB23="-","-",D23*AU23^(0.312/(1.312*AB23))-273)</f>
        <v>-</v>
      </c>
      <c r="BH23" s="121"/>
      <c r="BI23" s="121"/>
      <c r="BP23" s="121">
        <v>21</v>
      </c>
    </row>
    <row r="24" spans="1:75" s="7" customFormat="1" ht="15.75" hidden="1" x14ac:dyDescent="0.2">
      <c r="B24" s="1"/>
      <c r="C24" s="2" t="s">
        <v>0</v>
      </c>
      <c r="D24" s="3"/>
      <c r="E24" s="4"/>
      <c r="F24" s="5"/>
      <c r="G24" s="6"/>
      <c r="I24" s="6"/>
      <c r="J24" s="6"/>
      <c r="K24" s="6"/>
      <c r="L24" s="8"/>
      <c r="M24" s="8"/>
      <c r="N24" s="8"/>
      <c r="O24" s="8"/>
      <c r="P24" s="8"/>
      <c r="Q24" s="5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9"/>
      <c r="AJ24" s="10"/>
      <c r="AK24" s="11"/>
      <c r="AL24" s="11"/>
      <c r="AM24" s="12"/>
      <c r="AN24" s="10"/>
      <c r="AO24" s="13"/>
      <c r="AP24" s="14"/>
      <c r="AQ24" s="15"/>
      <c r="AR24" s="16"/>
      <c r="AX24" s="6"/>
      <c r="AY24" s="6"/>
      <c r="AZ24" s="6"/>
      <c r="BA24" s="6"/>
      <c r="BB24" s="5"/>
      <c r="BC24" s="5"/>
      <c r="BD24" s="5"/>
      <c r="BE24" s="5"/>
      <c r="BF24" s="5"/>
      <c r="BG24" s="8"/>
      <c r="BP24" s="1">
        <v>22</v>
      </c>
    </row>
    <row r="25" spans="1:75" s="1" customFormat="1" ht="18" hidden="1" customHeight="1" x14ac:dyDescent="0.2">
      <c r="A25" s="17" t="s">
        <v>1</v>
      </c>
      <c r="B25" s="18" t="s">
        <v>2</v>
      </c>
      <c r="C25" s="18" t="s">
        <v>3</v>
      </c>
      <c r="D25" s="18" t="s">
        <v>4</v>
      </c>
      <c r="E25" s="18" t="s">
        <v>5</v>
      </c>
      <c r="F25" s="19" t="s">
        <v>6</v>
      </c>
      <c r="G25" s="18" t="s">
        <v>7</v>
      </c>
      <c r="H25" s="18" t="s">
        <v>8</v>
      </c>
      <c r="I25" s="18" t="s">
        <v>9</v>
      </c>
      <c r="J25" s="20" t="s">
        <v>10</v>
      </c>
      <c r="K25" s="21" t="s">
        <v>11</v>
      </c>
      <c r="L25" s="22" t="s">
        <v>12</v>
      </c>
      <c r="M25" s="22" t="s">
        <v>13</v>
      </c>
      <c r="N25" s="22" t="s">
        <v>14</v>
      </c>
      <c r="O25" s="22" t="s">
        <v>15</v>
      </c>
      <c r="P25" s="23" t="s">
        <v>16</v>
      </c>
      <c r="Q25" s="24" t="s">
        <v>17</v>
      </c>
      <c r="R25" s="25" t="s">
        <v>18</v>
      </c>
      <c r="S25" s="25" t="s">
        <v>19</v>
      </c>
      <c r="T25" s="25" t="s">
        <v>20</v>
      </c>
      <c r="U25" s="25" t="s">
        <v>21</v>
      </c>
      <c r="V25" s="26" t="s">
        <v>22</v>
      </c>
      <c r="W25" s="24" t="s">
        <v>23</v>
      </c>
      <c r="X25" s="25" t="s">
        <v>24</v>
      </c>
      <c r="Y25" s="25" t="s">
        <v>25</v>
      </c>
      <c r="Z25" s="25" t="s">
        <v>26</v>
      </c>
      <c r="AA25" s="25" t="s">
        <v>27</v>
      </c>
      <c r="AB25" s="26" t="s">
        <v>28</v>
      </c>
      <c r="AC25" s="27" t="s">
        <v>29</v>
      </c>
      <c r="AD25" s="28" t="s">
        <v>30</v>
      </c>
      <c r="AE25" s="28" t="s">
        <v>31</v>
      </c>
      <c r="AF25" s="28" t="s">
        <v>32</v>
      </c>
      <c r="AG25" s="28" t="s">
        <v>33</v>
      </c>
      <c r="AH25" s="29" t="s">
        <v>34</v>
      </c>
      <c r="AI25" s="30" t="s">
        <v>35</v>
      </c>
      <c r="AJ25" s="21" t="s">
        <v>36</v>
      </c>
      <c r="AK25" s="22" t="s">
        <v>37</v>
      </c>
      <c r="AL25" s="22" t="s">
        <v>38</v>
      </c>
      <c r="AM25" s="22" t="s">
        <v>39</v>
      </c>
      <c r="AN25" s="22" t="s">
        <v>40</v>
      </c>
      <c r="AO25" s="23" t="s">
        <v>41</v>
      </c>
      <c r="AP25" s="28" t="s">
        <v>42</v>
      </c>
      <c r="AQ25" s="28" t="s">
        <v>43</v>
      </c>
      <c r="AR25" s="28" t="s">
        <v>44</v>
      </c>
      <c r="AS25" s="28" t="s">
        <v>45</v>
      </c>
      <c r="AT25" s="28" t="s">
        <v>46</v>
      </c>
      <c r="AU25" s="29" t="s">
        <v>47</v>
      </c>
      <c r="AV25" s="31" t="s">
        <v>48</v>
      </c>
      <c r="AW25" s="32" t="s">
        <v>49</v>
      </c>
      <c r="AX25" s="32" t="s">
        <v>50</v>
      </c>
      <c r="AY25" s="32" t="s">
        <v>51</v>
      </c>
      <c r="AZ25" s="32" t="s">
        <v>52</v>
      </c>
      <c r="BA25" s="33" t="s">
        <v>53</v>
      </c>
      <c r="BB25" s="21" t="s">
        <v>54</v>
      </c>
      <c r="BC25" s="22" t="s">
        <v>55</v>
      </c>
      <c r="BD25" s="22" t="s">
        <v>56</v>
      </c>
      <c r="BE25" s="22" t="s">
        <v>57</v>
      </c>
      <c r="BF25" s="22" t="s">
        <v>58</v>
      </c>
      <c r="BG25" s="23" t="s">
        <v>59</v>
      </c>
      <c r="BH25" s="34"/>
      <c r="BI25" s="43"/>
      <c r="BJ25" s="43"/>
      <c r="BK25" s="43"/>
      <c r="BL25" s="50"/>
      <c r="BM25" s="50"/>
      <c r="BN25" s="50"/>
      <c r="BO25" s="61"/>
      <c r="BP25" s="121">
        <v>23</v>
      </c>
    </row>
    <row r="26" spans="1:75" s="61" customFormat="1" ht="12.75" customHeight="1" x14ac:dyDescent="0.2">
      <c r="A26" s="35">
        <v>73.462625717579257</v>
      </c>
      <c r="B26" s="35">
        <f>AX21</f>
        <v>4.3708390666542343</v>
      </c>
      <c r="C26" s="141">
        <f>B26-0.06</f>
        <v>4.3108390666542347</v>
      </c>
      <c r="D26" s="36">
        <v>288</v>
      </c>
      <c r="E26" s="37">
        <v>3710</v>
      </c>
      <c r="F26" s="38">
        <f>PI()*0.805*E26/60</f>
        <v>156.37539232630996</v>
      </c>
      <c r="G26" s="39">
        <f>C26/4.636</f>
        <v>0.92986174863119808</v>
      </c>
      <c r="H26" s="40">
        <f>D26/193.4</f>
        <v>1.4891416752843847</v>
      </c>
      <c r="I26" s="41">
        <f>1-0.427*G26*H26^(-3.688)</f>
        <v>0.90857642006100847</v>
      </c>
      <c r="J26" s="40">
        <f>C26*10^6/(I26*511*D26)</f>
        <v>32.239400732737074</v>
      </c>
      <c r="K26" s="42">
        <f>A26*0.682*10^6/(3600*24*J26)</f>
        <v>17.986643155307679</v>
      </c>
      <c r="L26" s="43">
        <f>A26*0.682*10^6/(3600*24*J26*2)</f>
        <v>8.9933215776538393</v>
      </c>
      <c r="M26" s="43">
        <f>A26*0.682*10^6/(3600*24*J26*3)</f>
        <v>5.9955477184358932</v>
      </c>
      <c r="N26" s="43">
        <f>A26*0.682*10^6/(3600*24*J26*4)</f>
        <v>4.4966607888269197</v>
      </c>
      <c r="O26" s="43">
        <f>A26*0.682*10^6/(3600*24*J26*5)</f>
        <v>3.597328631061536</v>
      </c>
      <c r="P26" s="44">
        <f>A26*0.682*10^6/(3600*24*J26*6)</f>
        <v>2.9977738592179466</v>
      </c>
      <c r="Q26" s="39">
        <f>4*K26/(PI()*0.805^2*F26)</f>
        <v>0.22599564184852955</v>
      </c>
      <c r="R26" s="41">
        <f>4*L26/(PI()*0.805^2*F26)</f>
        <v>0.11299782092426477</v>
      </c>
      <c r="S26" s="41">
        <f>4*M26/(PI()*0.805^2*F26)</f>
        <v>7.5331880616176516E-2</v>
      </c>
      <c r="T26" s="41">
        <f>4*N26/(PI()*0.805^2*F26)</f>
        <v>5.6498910462132387E-2</v>
      </c>
      <c r="U26" s="41">
        <f>4*O26/(PI()*0.805^2*F26)</f>
        <v>4.519912836970591E-2</v>
      </c>
      <c r="V26" s="45">
        <f>4*P26/(PI()*0.805^2*F26)</f>
        <v>3.7665940308088258E-2</v>
      </c>
      <c r="W26" s="46" t="str">
        <f>IF(OR(0.0344&gt;Q26,0.0739&lt;Q26),"-",296863066.116789*Q26^(6)+-107812010.926391*Q26^(5)+ 15691057.2875856*Q26^(4)+-1178721.4640784*Q26^(3)+ 48205.3447935692*Q26^(2)+-1012.39184418295*Q26+ 9.28608011129995)</f>
        <v>-</v>
      </c>
      <c r="X26" s="47" t="str">
        <f t="shared" ref="X26:AB30" si="29">IF(OR(0.0344&gt;R26,0.0739&lt;R26),"-",296863066.116789*R26^(6)+-107812010.926391*R26^(5)+ 15691057.2875856*R26^(4)+-1178721.4640784*R26^(3)+ 48205.3447935692*R26^(2)+-1012.39184418295*R26+ 9.28608011129995)</f>
        <v>-</v>
      </c>
      <c r="Y26" s="47" t="str">
        <f t="shared" si="29"/>
        <v>-</v>
      </c>
      <c r="Z26" s="47">
        <f t="shared" si="29"/>
        <v>0.8549907559668366</v>
      </c>
      <c r="AA26" s="47">
        <f t="shared" si="29"/>
        <v>0.84772718393594992</v>
      </c>
      <c r="AB26" s="48">
        <f t="shared" si="29"/>
        <v>0.81217432024156544</v>
      </c>
      <c r="AC26" s="46" t="str">
        <f>IF(W26="-","-",798988351.621543*Q26^(6)+-280371531.586419*Q26^(5)+ 39883138.3982318*Q26^(4)+-2943110.23585554*Q26^(3)+ 118497.513034966*Q26^(2)+-2463.54413936218*Q26+ 21.5852365235991)</f>
        <v>-</v>
      </c>
      <c r="AD26" s="47" t="str">
        <f t="shared" ref="AD26:AH30" si="30">IF(X26="-","-",798988351.621543*R26^(6)+-280371531.586419*R26^(5)+ 39883138.3982318*R26^(4)+-2943110.23585554*R26^(3)+ 118497.513034966*R26^(2)+-2463.54413936218*R26+ 21.5852365235991)</f>
        <v>-</v>
      </c>
      <c r="AE26" s="47" t="str">
        <f t="shared" si="30"/>
        <v>-</v>
      </c>
      <c r="AF26" s="47">
        <f t="shared" si="30"/>
        <v>0.83509878774058421</v>
      </c>
      <c r="AG26" s="47">
        <f t="shared" si="30"/>
        <v>0.93532095664942716</v>
      </c>
      <c r="AH26" s="48">
        <f t="shared" si="30"/>
        <v>0.93764931318948896</v>
      </c>
      <c r="AI26" s="49">
        <f>(F26^2)/2</f>
        <v>12226.631662603681</v>
      </c>
      <c r="AJ26" s="49" t="str">
        <f t="shared" ref="AJ26:AO30" si="31">IF(W26="-","-",4*$AI26*$J26*K26*AC26/(W26*1000))</f>
        <v>-</v>
      </c>
      <c r="AK26" s="50" t="str">
        <f t="shared" si="31"/>
        <v>-</v>
      </c>
      <c r="AL26" s="50" t="str">
        <f t="shared" si="31"/>
        <v>-</v>
      </c>
      <c r="AM26" s="50">
        <f t="shared" si="31"/>
        <v>6925.0089983550033</v>
      </c>
      <c r="AN26" s="50">
        <f t="shared" si="31"/>
        <v>6258.0416664553331</v>
      </c>
      <c r="AO26" s="51">
        <f t="shared" si="31"/>
        <v>5456.8728595169487</v>
      </c>
      <c r="AP26" s="52" t="str">
        <f>IF(AJ26="-","-",(AJ26*W26/2.04/$I26/$D26/$A26+((AJ26*W26/2.04/$I26/$D26/$A26)^2+4)^0.5)/2)</f>
        <v>-</v>
      </c>
      <c r="AQ26" s="52" t="str">
        <f>IF(AK26="-","-",(2*AK26*X26/2.04/$I26/$D26/$A26+((2*AK26*X26/2.04/$I26/$D26/$A26)^2+4)^0.5)/2)</f>
        <v>-</v>
      </c>
      <c r="AR26" s="52" t="str">
        <f>IF(AL26="-","-",(3*AL26*Y26/2.04/$I26/$D26/$A26+((3*AL26*Y26/2.04/$I26/$D26/$A26)^2+4)^0.5)/2)</f>
        <v>-</v>
      </c>
      <c r="AS26" s="52">
        <f>IF(AM26="-","-",(4*AM26*Z26/2.04/$I26/$D26/$A26+((4*AM26*Z26/2.04/$I26/$D26/$A26)^2+4)^0.5)/2)</f>
        <v>1.3465660949457201</v>
      </c>
      <c r="AT26" s="52">
        <f>IF(AN26="-","-",(5*AN26*AA26/2.04/$I26/$D26/$A26+((5*AN26*AA26/2.04/$I26/$D26/$A26)^2+4)^0.5)/2)</f>
        <v>1.3938523204570676</v>
      </c>
      <c r="AU26" s="53">
        <f>IF(AO26="-","-",(6*AO26*AB26/2.04/$I26/$D26/$A26+((6*AO26*AB26/2.04/$I26/$D26/$A26)^2+4)^0.5)/2)</f>
        <v>1.3949642817410106</v>
      </c>
      <c r="AV26" s="54" t="str">
        <f>IF(AP26="-","-",C26*AP26)</f>
        <v>-</v>
      </c>
      <c r="AW26" s="55" t="str">
        <f>IF(AQ26="-","-",C26*AQ26)</f>
        <v>-</v>
      </c>
      <c r="AX26" s="55" t="str">
        <f>IF(AR26="-","-",C26*AR26)</f>
        <v>-</v>
      </c>
      <c r="AY26" s="56">
        <f>IF(AS26="-","-",C26*AS26)</f>
        <v>5.8048297279240453</v>
      </c>
      <c r="AZ26" s="56">
        <f>IF(AT26="-","-",C26*AT26)</f>
        <v>6.0086730361729845</v>
      </c>
      <c r="BA26" s="57">
        <f>IF(AU26="-","-",C26*AU26)</f>
        <v>6.0134665223164134</v>
      </c>
      <c r="BB26" s="58" t="str">
        <f>IF(W26="-","-",D26*AP26^(0.312/(1.312*W26))-273)</f>
        <v>-</v>
      </c>
      <c r="BC26" s="59" t="str">
        <f>IF(X26="-","-",D26*AQ26^(0.312/(1.312*X26))-273)</f>
        <v>-</v>
      </c>
      <c r="BD26" s="59" t="str">
        <f>IF(Y26="-","-",D26*AR26^(0.312/(1.312*Y26))-273)</f>
        <v>-</v>
      </c>
      <c r="BE26" s="59">
        <f>IF(Z26="-","-",D26*AS26^(0.312/(1.312*Z26))-273)</f>
        <v>39.849548929655668</v>
      </c>
      <c r="BF26" s="59">
        <f>IF(AA26="-","-",D26*AT26^(0.312/(1.312*AA26))-273)</f>
        <v>43.117290044174695</v>
      </c>
      <c r="BG26" s="60">
        <f>IF(AB26="-","-",D26*AU26^(0.312/(1.312*AB26))-273)</f>
        <v>44.483092518988769</v>
      </c>
      <c r="BI26" s="43">
        <f>A26</f>
        <v>73.462625717579257</v>
      </c>
      <c r="BJ26" s="43">
        <f>C26</f>
        <v>4.3108390666542347</v>
      </c>
      <c r="BK26" s="43">
        <f>AW31</f>
        <v>5.3468389897388988</v>
      </c>
      <c r="BL26" s="50">
        <f>AT31</f>
        <v>3790</v>
      </c>
      <c r="BM26" s="50">
        <f>AU31</f>
        <v>7741.9436627678833</v>
      </c>
      <c r="BN26" s="43">
        <f>AV31</f>
        <v>1.2403244257245569</v>
      </c>
      <c r="BO26" s="61">
        <f>AS31</f>
        <v>3</v>
      </c>
      <c r="BP26" s="1">
        <v>24</v>
      </c>
      <c r="BQ26" s="43">
        <f>AI31</f>
        <v>61.753692000000001</v>
      </c>
      <c r="BR26" s="43">
        <f>AJ31</f>
        <v>3.2610363561550781</v>
      </c>
      <c r="BS26" s="43">
        <f>AO31</f>
        <v>4.3708390666542343</v>
      </c>
      <c r="BT26" s="50">
        <f>AL31</f>
        <v>3600</v>
      </c>
      <c r="BU26" s="50">
        <f>AM31</f>
        <v>7197.1220399773001</v>
      </c>
      <c r="BV26" s="43">
        <f>AN31</f>
        <v>1.3403220906766178</v>
      </c>
      <c r="BW26" s="61">
        <f>AK31</f>
        <v>3</v>
      </c>
    </row>
    <row r="27" spans="1:75" s="69" customFormat="1" hidden="1" x14ac:dyDescent="0.2">
      <c r="A27" s="42">
        <f>A26</f>
        <v>73.462625717579257</v>
      </c>
      <c r="B27" s="62">
        <f>B26</f>
        <v>4.3708390666542343</v>
      </c>
      <c r="C27" s="62">
        <f>C26</f>
        <v>4.3108390666542347</v>
      </c>
      <c r="D27" s="63">
        <f>D26</f>
        <v>288</v>
      </c>
      <c r="E27" s="37">
        <v>4000</v>
      </c>
      <c r="F27" s="62">
        <f>PI()*0.805*E27/60</f>
        <v>168.59880574265225</v>
      </c>
      <c r="G27" s="39">
        <f t="shared" ref="G27:P27" si="32">G26</f>
        <v>0.92986174863119808</v>
      </c>
      <c r="H27" s="40">
        <f t="shared" si="32"/>
        <v>1.4891416752843847</v>
      </c>
      <c r="I27" s="41">
        <f t="shared" si="32"/>
        <v>0.90857642006100847</v>
      </c>
      <c r="J27" s="40">
        <f t="shared" si="32"/>
        <v>32.239400732737074</v>
      </c>
      <c r="K27" s="42">
        <f t="shared" si="32"/>
        <v>17.986643155307679</v>
      </c>
      <c r="L27" s="43">
        <f t="shared" si="32"/>
        <v>8.9933215776538393</v>
      </c>
      <c r="M27" s="43">
        <f t="shared" si="32"/>
        <v>5.9955477184358932</v>
      </c>
      <c r="N27" s="43">
        <f t="shared" si="32"/>
        <v>4.4966607888269197</v>
      </c>
      <c r="O27" s="43">
        <f t="shared" si="32"/>
        <v>3.597328631061536</v>
      </c>
      <c r="P27" s="44">
        <f t="shared" si="32"/>
        <v>2.9977738592179466</v>
      </c>
      <c r="Q27" s="39">
        <f t="shared" ref="Q27:Q30" si="33">4*K27/(PI()*0.805^2*F27)</f>
        <v>0.20961095781451117</v>
      </c>
      <c r="R27" s="41">
        <f t="shared" ref="R27:R30" si="34">4*L27/(PI()*0.805^2*F27)</f>
        <v>0.10480547890725558</v>
      </c>
      <c r="S27" s="41">
        <f t="shared" ref="S27:S30" si="35">4*M27/(PI()*0.805^2*F27)</f>
        <v>6.9870319271503722E-2</v>
      </c>
      <c r="T27" s="41">
        <f t="shared" ref="T27:T30" si="36">4*N27/(PI()*0.805^2*F27)</f>
        <v>5.2402739453627792E-2</v>
      </c>
      <c r="U27" s="41">
        <f t="shared" ref="U27:U30" si="37">4*O27/(PI()*0.805^2*F27)</f>
        <v>4.1922191562902236E-2</v>
      </c>
      <c r="V27" s="45">
        <f t="shared" ref="V27:V30" si="38">4*P27/(PI()*0.805^2*F27)</f>
        <v>3.4935159635751861E-2</v>
      </c>
      <c r="W27" s="64" t="str">
        <f t="shared" ref="W27:W30" si="39">IF(OR(0.0344&gt;Q27,0.0739&lt;Q27),"-",296863066.116789*Q27^(6)+-107812010.926391*Q27^(5)+ 15691057.2875856*Q27^(4)+-1178721.4640784*Q27^(3)+ 48205.3447935692*Q27^(2)+-1012.39184418295*Q27+ 9.28608011129995)</f>
        <v>-</v>
      </c>
      <c r="X27" s="65" t="str">
        <f t="shared" si="29"/>
        <v>-</v>
      </c>
      <c r="Y27" s="65">
        <f t="shared" si="29"/>
        <v>0.79319131924084552</v>
      </c>
      <c r="Z27" s="65">
        <f t="shared" si="29"/>
        <v>0.85691107473832595</v>
      </c>
      <c r="AA27" s="65">
        <f t="shared" si="29"/>
        <v>0.83558724985031851</v>
      </c>
      <c r="AB27" s="66">
        <f t="shared" si="29"/>
        <v>0.79547074103584059</v>
      </c>
      <c r="AC27" s="64" t="str">
        <f t="shared" ref="AC27:AC30" si="40">IF(W27="-","-",798988351.621543*Q27^(6)+-280371531.586419*Q27^(5)+ 39883138.3982318*Q27^(4)+-2943110.23585554*Q27^(3)+ 118497.513034966*Q27^(2)+-2463.54413936218*Q27+ 21.5852365235991)</f>
        <v>-</v>
      </c>
      <c r="AD27" s="65" t="str">
        <f t="shared" si="30"/>
        <v>-</v>
      </c>
      <c r="AE27" s="65">
        <f t="shared" si="30"/>
        <v>0.66454952270829182</v>
      </c>
      <c r="AF27" s="65">
        <f t="shared" si="30"/>
        <v>0.8776401726894747</v>
      </c>
      <c r="AG27" s="65">
        <f t="shared" si="30"/>
        <v>0.94468247270871331</v>
      </c>
      <c r="AH27" s="66">
        <f t="shared" si="30"/>
        <v>0.92732162939321228</v>
      </c>
      <c r="AI27" s="49">
        <f>(F27^2)/2</f>
        <v>14212.778648924294</v>
      </c>
      <c r="AJ27" s="49" t="str">
        <f t="shared" si="31"/>
        <v>-</v>
      </c>
      <c r="AK27" s="50" t="str">
        <f t="shared" si="31"/>
        <v>-</v>
      </c>
      <c r="AL27" s="50">
        <f t="shared" si="31"/>
        <v>9206.7045362439094</v>
      </c>
      <c r="AM27" s="50">
        <f t="shared" si="31"/>
        <v>8441.0565536303839</v>
      </c>
      <c r="AN27" s="50">
        <f t="shared" si="31"/>
        <v>7454.1840500895469</v>
      </c>
      <c r="AO27" s="51">
        <f t="shared" si="31"/>
        <v>6405.1748832041958</v>
      </c>
      <c r="AP27" s="43" t="str">
        <f>IF(AJ27="-","-",(AJ27*W27/2.04/$I27/$D27/$A27+((AJ27*W27/2.04/$I27/$D27/$A27)^2+4)^0.5)/2)</f>
        <v>-</v>
      </c>
      <c r="AQ27" s="43" t="str">
        <f>IF(AK27="-","-",(2*AK27*X27/2.04/$I27/$D27/$A27+((2*AK27*X27/2.04/$I27/$D27/$A27)^2+4)^0.5)/2)</f>
        <v>-</v>
      </c>
      <c r="AR27" s="43">
        <f>IF(AL27="-","-",(3*AL27*Y27/2.04/$I27/$D27/$A27+((3*AL27*Y27/2.04/$I27/$D27/$A27)^2+4)^0.5)/2)</f>
        <v>1.3176142508156228</v>
      </c>
      <c r="AS27" s="43">
        <f>IF(AM27="-","-",(4*AM27*Z27/2.04/$I27/$D27/$A27+((4*AM27*Z27/2.04/$I27/$D27/$A27)^2+4)^0.5)/2)</f>
        <v>1.434777740240073</v>
      </c>
      <c r="AT27" s="43">
        <f>IF(AN27="-","-",(5*AN27*AA27/2.04/$I27/$D27/$A27+((5*AN27*AA27/2.04/$I27/$D27/$A27)^2+4)^0.5)/2)</f>
        <v>1.4730361071614151</v>
      </c>
      <c r="AU27" s="44">
        <f>IF(AO27="-","-",(6*AO27*AB27/2.04/$I27/$D27/$A27+((6*AO27*AB27/2.04/$I27/$D27/$A27)^2+4)^0.5)/2)</f>
        <v>1.4630670554972216</v>
      </c>
      <c r="AV27" s="67" t="str">
        <f>IF(AP27="-","-",C27*AP27)</f>
        <v>-</v>
      </c>
      <c r="AW27" s="68" t="str">
        <f>IF(AQ27="-","-",C27*AQ27)</f>
        <v>-</v>
      </c>
      <c r="AX27" s="68">
        <f>IF(AR27="-","-",C27*AR27)</f>
        <v>5.6800229871963381</v>
      </c>
      <c r="AY27" s="41">
        <f>IF(AS27="-","-",C27*AS27)</f>
        <v>6.1850959345927885</v>
      </c>
      <c r="AZ27" s="41">
        <f>IF(AT27="-","-",C27*AT27)</f>
        <v>6.3500215973437015</v>
      </c>
      <c r="BA27" s="45">
        <f>IF(AU27="-","-",C27*AU27)</f>
        <v>6.3070466199722022</v>
      </c>
      <c r="BB27" s="58" t="str">
        <f>IF(W27="-","-",D27*AP27^(0.312/(1.312*W27))-273)</f>
        <v>-</v>
      </c>
      <c r="BC27" s="59" t="str">
        <f>IF(X27="-","-",D27*AQ27^(0.312/(1.312*X27))-273)</f>
        <v>-</v>
      </c>
      <c r="BD27" s="59">
        <f>IF(Y27="-","-",D27*AR27^(0.312/(1.312*Y27))-273)</f>
        <v>39.828231453231751</v>
      </c>
      <c r="BE27" s="59">
        <f>IF(Z27="-","-",D27*AS27^(0.312/(1.312*Z27))-273)</f>
        <v>45.348221718205195</v>
      </c>
      <c r="BF27" s="59">
        <f>IF(AA27="-","-",D27*AT27^(0.312/(1.312*AA27))-273)</f>
        <v>48.562476220038661</v>
      </c>
      <c r="BG27" s="60">
        <f>IF(AB27="-","-",D27*AU27^(0.312/(1.312*AB27))-273)</f>
        <v>49.699283521960922</v>
      </c>
      <c r="BP27" s="121">
        <v>25</v>
      </c>
    </row>
    <row r="28" spans="1:75" s="89" customFormat="1" hidden="1" x14ac:dyDescent="0.2">
      <c r="A28" s="70">
        <f>A26</f>
        <v>73.462625717579257</v>
      </c>
      <c r="B28" s="71">
        <f>B26</f>
        <v>4.3708390666542343</v>
      </c>
      <c r="C28" s="71">
        <f>C26</f>
        <v>4.3108390666542347</v>
      </c>
      <c r="D28" s="72">
        <f>D26</f>
        <v>288</v>
      </c>
      <c r="E28" s="73">
        <v>3790</v>
      </c>
      <c r="F28" s="71">
        <f>PI()*0.805*E28/60</f>
        <v>159.74736844116302</v>
      </c>
      <c r="G28" s="74">
        <f t="shared" ref="G28:P28" si="41">G26</f>
        <v>0.92986174863119808</v>
      </c>
      <c r="H28" s="75">
        <f t="shared" si="41"/>
        <v>1.4891416752843847</v>
      </c>
      <c r="I28" s="76">
        <f t="shared" si="41"/>
        <v>0.90857642006100847</v>
      </c>
      <c r="J28" s="75">
        <f t="shared" si="41"/>
        <v>32.239400732737074</v>
      </c>
      <c r="K28" s="70">
        <f t="shared" si="41"/>
        <v>17.986643155307679</v>
      </c>
      <c r="L28" s="77">
        <f t="shared" si="41"/>
        <v>8.9933215776538393</v>
      </c>
      <c r="M28" s="77">
        <f t="shared" si="41"/>
        <v>5.9955477184358932</v>
      </c>
      <c r="N28" s="77">
        <f t="shared" si="41"/>
        <v>4.4966607888269197</v>
      </c>
      <c r="O28" s="77">
        <f t="shared" si="41"/>
        <v>3.597328631061536</v>
      </c>
      <c r="P28" s="78">
        <f t="shared" si="41"/>
        <v>2.9977738592179466</v>
      </c>
      <c r="Q28" s="74">
        <f t="shared" si="33"/>
        <v>0.22122528529236002</v>
      </c>
      <c r="R28" s="76">
        <f t="shared" si="34"/>
        <v>0.11061264264618001</v>
      </c>
      <c r="S28" s="76">
        <f t="shared" si="35"/>
        <v>7.3741761764120006E-2</v>
      </c>
      <c r="T28" s="76">
        <f t="shared" si="36"/>
        <v>5.5306321323090005E-2</v>
      </c>
      <c r="U28" s="76">
        <f t="shared" si="37"/>
        <v>4.4245057058472009E-2</v>
      </c>
      <c r="V28" s="79">
        <f t="shared" si="38"/>
        <v>3.6870880882060003E-2</v>
      </c>
      <c r="W28" s="80" t="str">
        <f t="shared" si="39"/>
        <v>-</v>
      </c>
      <c r="X28" s="81" t="str">
        <f t="shared" si="29"/>
        <v>-</v>
      </c>
      <c r="Y28" s="81">
        <f t="shared" si="29"/>
        <v>0.73291368853290173</v>
      </c>
      <c r="Z28" s="81">
        <f t="shared" si="29"/>
        <v>0.85595889332946307</v>
      </c>
      <c r="AA28" s="81">
        <f t="shared" si="29"/>
        <v>0.84478219928002396</v>
      </c>
      <c r="AB28" s="82">
        <f t="shared" si="29"/>
        <v>0.80724295448528771</v>
      </c>
      <c r="AC28" s="80" t="str">
        <f t="shared" si="40"/>
        <v>-</v>
      </c>
      <c r="AD28" s="81" t="str">
        <f t="shared" si="30"/>
        <v>-</v>
      </c>
      <c r="AE28" s="81">
        <f t="shared" si="30"/>
        <v>0.57516121751013571</v>
      </c>
      <c r="AF28" s="81">
        <f t="shared" si="30"/>
        <v>0.84764916063210904</v>
      </c>
      <c r="AG28" s="81">
        <f t="shared" si="30"/>
        <v>0.93942786257944277</v>
      </c>
      <c r="AH28" s="82">
        <f t="shared" si="30"/>
        <v>0.93467404400602305</v>
      </c>
      <c r="AI28" s="83">
        <f>(F28^2)/2</f>
        <v>12759.610861938343</v>
      </c>
      <c r="AJ28" s="83" t="str">
        <f t="shared" si="31"/>
        <v>-</v>
      </c>
      <c r="AK28" s="84" t="str">
        <f t="shared" si="31"/>
        <v>-</v>
      </c>
      <c r="AL28" s="84">
        <f t="shared" si="31"/>
        <v>7741.9436627678833</v>
      </c>
      <c r="AM28" s="84">
        <f t="shared" si="31"/>
        <v>7327.1947777124542</v>
      </c>
      <c r="AN28" s="84">
        <f t="shared" si="31"/>
        <v>6582.3834556685506</v>
      </c>
      <c r="AO28" s="85">
        <f t="shared" si="31"/>
        <v>5711.3551776857876</v>
      </c>
      <c r="AP28" s="77" t="str">
        <f>IF(AJ28="-","-",(AJ28*W28/2.04/$I28/$D28/$A28+((AJ28*W28/2.04/$I28/$D28/$A28)^2+4)^0.5)/2)</f>
        <v>-</v>
      </c>
      <c r="AQ28" s="77" t="str">
        <f>IF(AK28="-","-",(2*AK28*X28/2.04/$I28/$D28/$A28+((2*AK28*X28/2.04/$I28/$D28/$A28)^2+4)^0.5)/2)</f>
        <v>-</v>
      </c>
      <c r="AR28" s="77">
        <f>IF(AL28="-","-",(3*AL28*Y28/2.04/$I28/$D28/$A28+((3*AL28*Y28/2.04/$I28/$D28/$A28)^2+4)^0.5)/2)</f>
        <v>1.2403244257245569</v>
      </c>
      <c r="AS28" s="77">
        <f>IF(AM28="-","-",(4*AM28*Z28/2.04/$I28/$D28/$A28+((4*AM28*Z28/2.04/$I28/$D28/$A28)^2+4)^0.5)/2)</f>
        <v>1.3697794672177412</v>
      </c>
      <c r="AT28" s="77">
        <f>IF(AN28="-","-",(5*AN28*AA28/2.04/$I28/$D28/$A28+((5*AN28*AA28/2.04/$I28/$D28/$A28)^2+4)^0.5)/2)</f>
        <v>1.4154773229443982</v>
      </c>
      <c r="AU28" s="78">
        <f>IF(AO28="-","-",(6*AO28*AB28/2.04/$I28/$D28/$A28+((6*AO28*AB28/2.04/$I28/$D28/$A28)^2+4)^0.5)/2)</f>
        <v>1.4130853896966387</v>
      </c>
      <c r="AV28" s="74" t="str">
        <f>IF(AP28="-","-",C28*AP28)</f>
        <v>-</v>
      </c>
      <c r="AW28" s="76" t="str">
        <f>IF(AQ28="-","-",C28*AQ28)</f>
        <v>-</v>
      </c>
      <c r="AX28" s="76">
        <f>IF(AR28="-","-",C28*AR28)</f>
        <v>5.3468389897388988</v>
      </c>
      <c r="AY28" s="76">
        <f>IF(AS28="-","-",C28*AS28)</f>
        <v>5.9048988399830629</v>
      </c>
      <c r="AZ28" s="76">
        <f>IF(AT28="-","-",C28*AT28)</f>
        <v>6.1018949417118646</v>
      </c>
      <c r="BA28" s="79">
        <f>IF(AU28="-","-",C28*AU28)</f>
        <v>6.0915837024225929</v>
      </c>
      <c r="BB28" s="86" t="str">
        <f>IF(W28="-","-",D28*AP28^(0.312/(1.312*W28))-273)</f>
        <v>-</v>
      </c>
      <c r="BC28" s="87" t="str">
        <f>IF(X28="-","-",D28*AQ28^(0.312/(1.312*X28))-273)</f>
        <v>-</v>
      </c>
      <c r="BD28" s="87">
        <f>IF(Y28="-","-",D28*AR28^(0.312/(1.312*Y28))-273)</f>
        <v>35.845602883136451</v>
      </c>
      <c r="BE28" s="87">
        <f>IF(Z28="-","-",D28*AS28^(0.312/(1.312*Z28))-273)</f>
        <v>41.309242210595642</v>
      </c>
      <c r="BF28" s="87">
        <f>IF(AA28="-","-",D28*AT28^(0.312/(1.312*AA28))-273)</f>
        <v>44.593367660198851</v>
      </c>
      <c r="BG28" s="88">
        <f>IF(AB28="-","-",D28*AU28^(0.312/(1.312*AB28))-273)</f>
        <v>45.882323090760167</v>
      </c>
      <c r="BP28" s="1">
        <v>26</v>
      </c>
    </row>
    <row r="29" spans="1:75" s="89" customFormat="1" hidden="1" x14ac:dyDescent="0.2">
      <c r="A29" s="42">
        <f>A26</f>
        <v>73.462625717579257</v>
      </c>
      <c r="B29" s="62">
        <f>B26</f>
        <v>4.3708390666542343</v>
      </c>
      <c r="C29" s="62">
        <f>C26</f>
        <v>4.3108390666542347</v>
      </c>
      <c r="D29" s="63">
        <f>D26</f>
        <v>288</v>
      </c>
      <c r="E29" s="37">
        <v>5300</v>
      </c>
      <c r="F29" s="62">
        <f>PI()*0.805*E29/60</f>
        <v>223.39341760901425</v>
      </c>
      <c r="G29" s="39">
        <f t="shared" ref="G29:P29" si="42">G26</f>
        <v>0.92986174863119808</v>
      </c>
      <c r="H29" s="40">
        <f t="shared" si="42"/>
        <v>1.4891416752843847</v>
      </c>
      <c r="I29" s="41">
        <f t="shared" si="42"/>
        <v>0.90857642006100847</v>
      </c>
      <c r="J29" s="40">
        <f t="shared" si="42"/>
        <v>32.239400732737074</v>
      </c>
      <c r="K29" s="42">
        <f t="shared" si="42"/>
        <v>17.986643155307679</v>
      </c>
      <c r="L29" s="43">
        <f t="shared" si="42"/>
        <v>8.9933215776538393</v>
      </c>
      <c r="M29" s="43">
        <f t="shared" si="42"/>
        <v>5.9955477184358932</v>
      </c>
      <c r="N29" s="43">
        <f t="shared" si="42"/>
        <v>4.4966607888269197</v>
      </c>
      <c r="O29" s="43">
        <f t="shared" si="42"/>
        <v>3.597328631061536</v>
      </c>
      <c r="P29" s="44">
        <f t="shared" si="42"/>
        <v>2.9977738592179466</v>
      </c>
      <c r="Q29" s="39">
        <f t="shared" si="33"/>
        <v>0.15819694929397068</v>
      </c>
      <c r="R29" s="41">
        <f t="shared" si="34"/>
        <v>7.9098474646985342E-2</v>
      </c>
      <c r="S29" s="41">
        <f t="shared" si="35"/>
        <v>5.2732316431323562E-2</v>
      </c>
      <c r="T29" s="41">
        <f t="shared" si="36"/>
        <v>3.9549237323492671E-2</v>
      </c>
      <c r="U29" s="41">
        <f t="shared" si="37"/>
        <v>3.1639389858794137E-2</v>
      </c>
      <c r="V29" s="45">
        <f t="shared" si="38"/>
        <v>2.6366158215661781E-2</v>
      </c>
      <c r="W29" s="64" t="str">
        <f t="shared" si="39"/>
        <v>-</v>
      </c>
      <c r="X29" s="65" t="str">
        <f t="shared" si="29"/>
        <v>-</v>
      </c>
      <c r="Y29" s="65">
        <f t="shared" si="29"/>
        <v>0.85690695440339759</v>
      </c>
      <c r="Z29" s="65">
        <f t="shared" si="29"/>
        <v>0.82338010228219893</v>
      </c>
      <c r="AA29" s="65" t="str">
        <f t="shared" si="29"/>
        <v>-</v>
      </c>
      <c r="AB29" s="66" t="str">
        <f t="shared" si="29"/>
        <v>-</v>
      </c>
      <c r="AC29" s="64" t="str">
        <f t="shared" si="40"/>
        <v>-</v>
      </c>
      <c r="AD29" s="65" t="str">
        <f t="shared" si="30"/>
        <v>-</v>
      </c>
      <c r="AE29" s="65">
        <f t="shared" si="30"/>
        <v>0.87431241242115476</v>
      </c>
      <c r="AF29" s="65">
        <f t="shared" si="30"/>
        <v>0.94307177009128651</v>
      </c>
      <c r="AG29" s="65" t="str">
        <f t="shared" si="30"/>
        <v>-</v>
      </c>
      <c r="AH29" s="66" t="str">
        <f t="shared" si="30"/>
        <v>-</v>
      </c>
      <c r="AI29" s="49">
        <f>(F29^2)/2</f>
        <v>24952.309515517718</v>
      </c>
      <c r="AJ29" s="49" t="str">
        <f t="shared" si="31"/>
        <v>-</v>
      </c>
      <c r="AK29" s="50" t="str">
        <f t="shared" si="31"/>
        <v>-</v>
      </c>
      <c r="AL29" s="50">
        <f t="shared" si="31"/>
        <v>19684.280323305182</v>
      </c>
      <c r="AM29" s="50">
        <f t="shared" si="31"/>
        <v>16572.659413385096</v>
      </c>
      <c r="AN29" s="50" t="str">
        <f t="shared" si="31"/>
        <v>-</v>
      </c>
      <c r="AO29" s="51" t="str">
        <f t="shared" si="31"/>
        <v>-</v>
      </c>
      <c r="AP29" s="43" t="str">
        <f>IF(AJ29="-","-",(AJ29*W29/2.04/$I29/$D29/$A29+((AJ29*W29/2.04/$I29/$D29/$A29)^2+4)^0.5)/2)</f>
        <v>-</v>
      </c>
      <c r="AQ29" s="43" t="str">
        <f>IF(AK29="-","-",(2*AK29*X29/2.04/$I29/$D29/$A29+((2*AK29*X29/2.04/$I29/$D29/$A29)^2+4)^0.5)/2)</f>
        <v>-</v>
      </c>
      <c r="AR29" s="43">
        <f>IF(AL29="-","-",(3*AL29*Y29/2.04/$I29/$D29/$A29+((3*AL29*Y29/2.04/$I29/$D29/$A29)^2+4)^0.5)/2)</f>
        <v>1.8352758633431359</v>
      </c>
      <c r="AS29" s="43">
        <f>IF(AM29="-","-",(4*AM29*Z29/2.04/$I29/$D29/$A29+((4*AM29*Z29/2.04/$I29/$D29/$A29)^2+4)^0.5)/2)</f>
        <v>1.9142723634530148</v>
      </c>
      <c r="AT29" s="43" t="str">
        <f>IF(AN29="-","-",(5*AN29*AA29/2.04/$I29/$D29/$A29+((5*AN29*AA29/2.04/$I29/$D29/$A29)^2+4)^0.5)/2)</f>
        <v>-</v>
      </c>
      <c r="AU29" s="44" t="str">
        <f>IF(AO29="-","-",(6*AO29*AB29/2.04/$I29/$D29/$A29+((6*AO29*AB29/2.04/$I29/$D29/$A29)^2+4)^0.5)/2)</f>
        <v>-</v>
      </c>
      <c r="AV29" s="39" t="str">
        <f>IF(AP29="-","-",C29*AP29)</f>
        <v>-</v>
      </c>
      <c r="AW29" s="41" t="str">
        <f>IF(AQ29="-","-",C29*AQ29)</f>
        <v>-</v>
      </c>
      <c r="AX29" s="41">
        <f>IF(AR29="-","-",C29*AR29)</f>
        <v>7.9115788897871688</v>
      </c>
      <c r="AY29" s="41">
        <f>IF(AS29="-","-",C29*AS29)</f>
        <v>8.2521200885897894</v>
      </c>
      <c r="AZ29" s="41" t="str">
        <f>IF(AT29="-","-",C29*AT29)</f>
        <v>-</v>
      </c>
      <c r="BA29" s="45" t="str">
        <f>IF(AU29="-","-",C29*AU29)</f>
        <v>-</v>
      </c>
      <c r="BB29" s="58" t="str">
        <f>IF(W29="-","-",D29*AP29^(0.312/(1.312*W29))-273)</f>
        <v>-</v>
      </c>
      <c r="BC29" s="59" t="str">
        <f>IF(X29="-","-",D29*AQ29^(0.312/(1.312*X29))-273)</f>
        <v>-</v>
      </c>
      <c r="BD29" s="59">
        <f>IF(Y29="-","-",D29*AR29^(0.312/(1.312*Y29))-273)</f>
        <v>67.858143911580839</v>
      </c>
      <c r="BE29" s="59">
        <f>IF(Z29="-","-",D29*AS29^(0.312/(1.312*Z29))-273)</f>
        <v>74.407760845318194</v>
      </c>
      <c r="BF29" s="59" t="str">
        <f>IF(AA29="-","-",D29*AT29^(0.312/(1.312*AA29))-273)</f>
        <v>-</v>
      </c>
      <c r="BG29" s="60" t="str">
        <f>IF(AB29="-","-",D29*AU29^(0.312/(1.312*AB29))-273)</f>
        <v>-</v>
      </c>
      <c r="BP29" s="121">
        <v>27</v>
      </c>
    </row>
    <row r="30" spans="1:75" s="69" customFormat="1" hidden="1" x14ac:dyDescent="0.2">
      <c r="A30" s="90">
        <f>A26</f>
        <v>73.462625717579257</v>
      </c>
      <c r="B30" s="91">
        <f>B26</f>
        <v>4.3708390666542343</v>
      </c>
      <c r="C30" s="91">
        <f>C26</f>
        <v>4.3108390666542347</v>
      </c>
      <c r="D30" s="92">
        <f>D26</f>
        <v>288</v>
      </c>
      <c r="E30" s="93">
        <v>5565</v>
      </c>
      <c r="F30" s="91">
        <f>PI()*0.805*E30/60</f>
        <v>234.56308848946495</v>
      </c>
      <c r="G30" s="94">
        <f t="shared" ref="G30:P30" si="43">G26</f>
        <v>0.92986174863119808</v>
      </c>
      <c r="H30" s="95">
        <f t="shared" si="43"/>
        <v>1.4891416752843847</v>
      </c>
      <c r="I30" s="96">
        <f t="shared" si="43"/>
        <v>0.90857642006100847</v>
      </c>
      <c r="J30" s="95">
        <f t="shared" si="43"/>
        <v>32.239400732737074</v>
      </c>
      <c r="K30" s="90">
        <f t="shared" si="43"/>
        <v>17.986643155307679</v>
      </c>
      <c r="L30" s="97">
        <f t="shared" si="43"/>
        <v>8.9933215776538393</v>
      </c>
      <c r="M30" s="97">
        <f t="shared" si="43"/>
        <v>5.9955477184358932</v>
      </c>
      <c r="N30" s="97">
        <f t="shared" si="43"/>
        <v>4.4966607888269197</v>
      </c>
      <c r="O30" s="97">
        <f t="shared" si="43"/>
        <v>3.597328631061536</v>
      </c>
      <c r="P30" s="98">
        <f t="shared" si="43"/>
        <v>2.9977738592179466</v>
      </c>
      <c r="Q30" s="94">
        <f t="shared" si="33"/>
        <v>0.15066376123235303</v>
      </c>
      <c r="R30" s="96">
        <f t="shared" si="34"/>
        <v>7.5331880616176516E-2</v>
      </c>
      <c r="S30" s="96">
        <f t="shared" si="35"/>
        <v>5.0221253744117678E-2</v>
      </c>
      <c r="T30" s="96">
        <f t="shared" si="36"/>
        <v>3.7665940308088258E-2</v>
      </c>
      <c r="U30" s="96">
        <f t="shared" si="37"/>
        <v>3.0132752246470607E-2</v>
      </c>
      <c r="V30" s="99">
        <f t="shared" si="38"/>
        <v>2.5110626872058839E-2</v>
      </c>
      <c r="W30" s="100" t="str">
        <f t="shared" si="39"/>
        <v>-</v>
      </c>
      <c r="X30" s="101" t="str">
        <f t="shared" si="29"/>
        <v>-</v>
      </c>
      <c r="Y30" s="101">
        <f t="shared" si="29"/>
        <v>0.85616525860273462</v>
      </c>
      <c r="Z30" s="101">
        <f t="shared" si="29"/>
        <v>0.81217432024156544</v>
      </c>
      <c r="AA30" s="101" t="str">
        <f t="shared" si="29"/>
        <v>-</v>
      </c>
      <c r="AB30" s="102" t="str">
        <f t="shared" si="29"/>
        <v>-</v>
      </c>
      <c r="AC30" s="100" t="str">
        <f t="shared" si="40"/>
        <v>-</v>
      </c>
      <c r="AD30" s="101" t="str">
        <f t="shared" si="30"/>
        <v>-</v>
      </c>
      <c r="AE30" s="101">
        <f t="shared" si="30"/>
        <v>0.89871946209260756</v>
      </c>
      <c r="AF30" s="101">
        <f t="shared" si="30"/>
        <v>0.93764931318948896</v>
      </c>
      <c r="AG30" s="101" t="str">
        <f t="shared" si="30"/>
        <v>-</v>
      </c>
      <c r="AH30" s="102" t="str">
        <f t="shared" si="30"/>
        <v>-</v>
      </c>
      <c r="AI30" s="103">
        <f>(F30^2)/2</f>
        <v>27509.921240858283</v>
      </c>
      <c r="AJ30" s="103" t="str">
        <f t="shared" si="31"/>
        <v>-</v>
      </c>
      <c r="AK30" s="104" t="str">
        <f t="shared" si="31"/>
        <v>-</v>
      </c>
      <c r="AL30" s="104">
        <f t="shared" si="31"/>
        <v>22327.068677497435</v>
      </c>
      <c r="AM30" s="104">
        <f t="shared" si="31"/>
        <v>18416.945900869705</v>
      </c>
      <c r="AN30" s="104" t="str">
        <f t="shared" si="31"/>
        <v>-</v>
      </c>
      <c r="AO30" s="105" t="str">
        <f t="shared" si="31"/>
        <v>-</v>
      </c>
      <c r="AP30" s="97" t="str">
        <f>IF(AJ30="-","-",(AJ30*W30/2.04/$I30/$D30/$A30+((AJ30*W30/2.04/$I30/$D30/$A30)^2+4)^0.5)/2)</f>
        <v>-</v>
      </c>
      <c r="AQ30" s="97" t="str">
        <f>IF(AK30="-","-",(2*AK30*X30/2.04/$I30/$D30/$A30+((2*AK30*X30/2.04/$I30/$D30/$A30)^2+4)^0.5)/2)</f>
        <v>-</v>
      </c>
      <c r="AR30" s="97">
        <f>IF(AL30="-","-",(3*AL30*Y30/2.04/$I30/$D30/$A30+((3*AL30*Y30/2.04/$I30/$D30/$A30)^2+4)^0.5)/2)</f>
        <v>1.9699947603347656</v>
      </c>
      <c r="AS30" s="97">
        <f>IF(AM30="-","-",(4*AM30*Z30/2.04/$I30/$D30/$A30+((4*AM30*Z30/2.04/$I30/$D30/$A30)^2+4)^0.5)/2)</f>
        <v>2.0206221810013258</v>
      </c>
      <c r="AT30" s="97" t="str">
        <f>IF(AN30="-","-",(5*AN30*AA30/2.04/$I30/$D30/$A30+((5*AN30*AA30/2.04/$I30/$D30/$A30)^2+4)^0.5)/2)</f>
        <v>-</v>
      </c>
      <c r="AU30" s="98" t="str">
        <f>IF(AO30="-","-",(6*AO30*AB30/2.04/$I30/$D30/$A30+((6*AO30*AB30/2.04/$I30/$D30/$A30)^2+4)^0.5)/2)</f>
        <v>-</v>
      </c>
      <c r="AV30" s="94" t="str">
        <f>IF(AP30="-","-",C30*AP30)</f>
        <v>-</v>
      </c>
      <c r="AW30" s="96" t="str">
        <f>IF(AQ30="-","-",C30*AQ30)</f>
        <v>-</v>
      </c>
      <c r="AX30" s="96">
        <f>IF(AR30="-","-",C30*AR30)</f>
        <v>8.4923303739552534</v>
      </c>
      <c r="AY30" s="96">
        <f>IF(AS30="-","-",C30*AS30)</f>
        <v>8.7105770368085995</v>
      </c>
      <c r="AZ30" s="96" t="str">
        <f>IF(AT30="-","-",C30*AT30)</f>
        <v>-</v>
      </c>
      <c r="BA30" s="99" t="str">
        <f>IF(AU30="-","-",C30*AU30)</f>
        <v>-</v>
      </c>
      <c r="BB30" s="106" t="str">
        <f>IF(W30="-","-",D30*AP30^(0.312/(1.312*W30))-273)</f>
        <v>-</v>
      </c>
      <c r="BC30" s="107" t="str">
        <f>IF(X30="-","-",D30*AQ30^(0.312/(1.312*X30))-273)</f>
        <v>-</v>
      </c>
      <c r="BD30" s="107">
        <f>IF(Y30="-","-",D30*AR30^(0.312/(1.312*Y30))-273)</f>
        <v>74.6817325776953</v>
      </c>
      <c r="BE30" s="107">
        <f>IF(Z30="-","-",D30*AS30^(0.312/(1.312*Z30))-273)</f>
        <v>80.865822347857602</v>
      </c>
      <c r="BF30" s="107" t="str">
        <f>IF(AA30="-","-",D30*AT30^(0.312/(1.312*AA30))-273)</f>
        <v>-</v>
      </c>
      <c r="BG30" s="108" t="str">
        <f>IF(AB30="-","-",D30*AU30^(0.312/(1.312*AB30))-273)</f>
        <v>-</v>
      </c>
      <c r="BP30" s="1">
        <v>28</v>
      </c>
    </row>
    <row r="31" spans="1:75" s="7" customFormat="1" ht="13.5" hidden="1" customHeight="1" x14ac:dyDescent="0.2">
      <c r="A31" s="8"/>
      <c r="B31" s="8"/>
      <c r="C31" s="8"/>
      <c r="D31" s="3"/>
      <c r="E31" s="4"/>
      <c r="F31" s="5"/>
      <c r="G31" s="6"/>
      <c r="I31" s="6"/>
      <c r="J31" s="6"/>
      <c r="K31" s="6"/>
      <c r="L31" s="8"/>
      <c r="M31" s="8"/>
      <c r="N31" s="8"/>
      <c r="O31" s="8"/>
      <c r="P31" s="8"/>
      <c r="Q31" s="5" t="s">
        <v>60</v>
      </c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178">
        <f>A19</f>
        <v>61.753692000000001</v>
      </c>
      <c r="AJ31" s="179">
        <f>C19</f>
        <v>3.2610363561550781</v>
      </c>
      <c r="AK31" s="180">
        <v>3</v>
      </c>
      <c r="AL31" s="181">
        <f>E21</f>
        <v>3600</v>
      </c>
      <c r="AM31" s="181">
        <f>$AL21</f>
        <v>7197.1220399773001</v>
      </c>
      <c r="AN31" s="182">
        <f>$AR21</f>
        <v>1.3403220906766178</v>
      </c>
      <c r="AO31" s="113">
        <f>$AX21</f>
        <v>4.3708390666542343</v>
      </c>
      <c r="AP31" s="114">
        <f>$BD21</f>
        <v>40.181254038612394</v>
      </c>
      <c r="AQ31" s="114">
        <f>A26</f>
        <v>73.462625717579257</v>
      </c>
      <c r="AR31" s="109">
        <f>C26</f>
        <v>4.3108390666542347</v>
      </c>
      <c r="AS31" s="110">
        <v>3</v>
      </c>
      <c r="AT31" s="111">
        <f>E28</f>
        <v>3790</v>
      </c>
      <c r="AU31" s="111">
        <f>AL28</f>
        <v>7741.9436627678833</v>
      </c>
      <c r="AV31" s="112">
        <f>AR28</f>
        <v>1.2403244257245569</v>
      </c>
      <c r="AW31" s="113">
        <f>AX28</f>
        <v>5.3468389897388988</v>
      </c>
      <c r="AX31" s="114">
        <f>BD28</f>
        <v>35.845602883136451</v>
      </c>
      <c r="BB31" s="183">
        <f>M21*60</f>
        <v>411.9445642766683</v>
      </c>
      <c r="BC31" s="184">
        <f>AN31</f>
        <v>1.3403220906766178</v>
      </c>
      <c r="BD31" s="185">
        <f>M28*60</f>
        <v>359.73286310615362</v>
      </c>
      <c r="BE31" s="186">
        <f>AV31</f>
        <v>1.2403244257245569</v>
      </c>
      <c r="BG31" s="187">
        <f>AL31/5300</f>
        <v>0.67924528301886788</v>
      </c>
      <c r="BH31" s="188">
        <f>AT31/5300</f>
        <v>0.71509433962264146</v>
      </c>
      <c r="BI31" s="115"/>
      <c r="BP31" s="121">
        <v>29</v>
      </c>
    </row>
    <row r="32" spans="1:75" ht="15.75" hidden="1" x14ac:dyDescent="0.2">
      <c r="A32" s="116" t="s">
        <v>63</v>
      </c>
      <c r="B32" s="1"/>
      <c r="C32" s="2" t="s">
        <v>88</v>
      </c>
      <c r="D32" s="2"/>
      <c r="E32" s="117"/>
      <c r="F32" s="117"/>
      <c r="G32" s="117"/>
      <c r="H32" s="117"/>
      <c r="I32" s="117"/>
      <c r="J32" s="117"/>
      <c r="K32" s="117"/>
      <c r="L32" s="117"/>
      <c r="M32" s="117"/>
      <c r="N32" s="117"/>
      <c r="O32" s="117"/>
      <c r="P32" s="117"/>
      <c r="Q32" s="117"/>
      <c r="R32" s="117"/>
      <c r="S32" s="117"/>
      <c r="T32" s="117"/>
      <c r="U32" s="117"/>
      <c r="V32" s="117"/>
      <c r="W32" s="117"/>
      <c r="X32" s="117"/>
      <c r="Y32" s="117"/>
      <c r="Z32" s="117"/>
      <c r="AA32" s="117"/>
      <c r="AB32" s="117"/>
      <c r="AC32" s="118"/>
      <c r="AD32" s="117"/>
      <c r="AE32" s="117"/>
      <c r="AF32" s="117"/>
      <c r="AG32" s="117"/>
      <c r="AH32" s="117"/>
      <c r="AI32" s="119"/>
      <c r="AJ32" s="117"/>
      <c r="AK32" s="117"/>
      <c r="AL32" s="117"/>
      <c r="AM32" s="117"/>
      <c r="AN32" s="117"/>
      <c r="AO32" s="117"/>
      <c r="AP32" s="117"/>
      <c r="AQ32" s="117"/>
      <c r="AR32" s="117"/>
      <c r="AS32" s="117"/>
      <c r="AT32" s="117"/>
      <c r="AU32" s="117"/>
      <c r="AV32" s="120"/>
      <c r="AW32" s="120"/>
      <c r="AX32" s="120"/>
      <c r="AY32" s="120"/>
      <c r="AZ32" s="120"/>
      <c r="BA32" s="120"/>
      <c r="BB32" s="117"/>
      <c r="BC32" s="117"/>
      <c r="BD32" s="117"/>
      <c r="BE32" s="117"/>
      <c r="BF32" s="117"/>
      <c r="BG32" s="117"/>
      <c r="BP32" s="1">
        <v>30</v>
      </c>
    </row>
    <row r="33" spans="1:75" ht="14.25" hidden="1" x14ac:dyDescent="0.2">
      <c r="A33" s="17" t="s">
        <v>1</v>
      </c>
      <c r="B33" s="18" t="s">
        <v>2</v>
      </c>
      <c r="C33" s="18" t="s">
        <v>3</v>
      </c>
      <c r="D33" s="18" t="s">
        <v>4</v>
      </c>
      <c r="E33" s="18" t="s">
        <v>5</v>
      </c>
      <c r="F33" s="18" t="s">
        <v>6</v>
      </c>
      <c r="G33" s="18" t="s">
        <v>7</v>
      </c>
      <c r="H33" s="18" t="s">
        <v>8</v>
      </c>
      <c r="I33" s="18" t="s">
        <v>9</v>
      </c>
      <c r="J33" s="24" t="s">
        <v>10</v>
      </c>
      <c r="K33" s="21" t="s">
        <v>11</v>
      </c>
      <c r="L33" s="22" t="s">
        <v>12</v>
      </c>
      <c r="M33" s="22" t="s">
        <v>13</v>
      </c>
      <c r="N33" s="22" t="s">
        <v>14</v>
      </c>
      <c r="O33" s="22" t="s">
        <v>15</v>
      </c>
      <c r="P33" s="23" t="s">
        <v>16</v>
      </c>
      <c r="Q33" s="24" t="s">
        <v>17</v>
      </c>
      <c r="R33" s="25" t="s">
        <v>18</v>
      </c>
      <c r="S33" s="25" t="s">
        <v>19</v>
      </c>
      <c r="T33" s="25" t="s">
        <v>20</v>
      </c>
      <c r="U33" s="25" t="s">
        <v>21</v>
      </c>
      <c r="V33" s="26" t="s">
        <v>22</v>
      </c>
      <c r="W33" s="24" t="s">
        <v>23</v>
      </c>
      <c r="X33" s="25" t="s">
        <v>24</v>
      </c>
      <c r="Y33" s="25" t="s">
        <v>25</v>
      </c>
      <c r="Z33" s="25" t="s">
        <v>26</v>
      </c>
      <c r="AA33" s="25" t="s">
        <v>27</v>
      </c>
      <c r="AB33" s="26" t="s">
        <v>28</v>
      </c>
      <c r="AC33" s="27" t="s">
        <v>29</v>
      </c>
      <c r="AD33" s="28" t="s">
        <v>30</v>
      </c>
      <c r="AE33" s="28" t="s">
        <v>31</v>
      </c>
      <c r="AF33" s="28" t="s">
        <v>32</v>
      </c>
      <c r="AG33" s="28" t="s">
        <v>33</v>
      </c>
      <c r="AH33" s="29" t="s">
        <v>34</v>
      </c>
      <c r="AI33" s="122" t="s">
        <v>35</v>
      </c>
      <c r="AJ33" s="21" t="s">
        <v>36</v>
      </c>
      <c r="AK33" s="22" t="s">
        <v>37</v>
      </c>
      <c r="AL33" s="22" t="s">
        <v>38</v>
      </c>
      <c r="AM33" s="22" t="s">
        <v>39</v>
      </c>
      <c r="AN33" s="22" t="s">
        <v>40</v>
      </c>
      <c r="AO33" s="23" t="s">
        <v>41</v>
      </c>
      <c r="AP33" s="28" t="s">
        <v>42</v>
      </c>
      <c r="AQ33" s="28" t="s">
        <v>43</v>
      </c>
      <c r="AR33" s="28" t="s">
        <v>44</v>
      </c>
      <c r="AS33" s="28" t="s">
        <v>45</v>
      </c>
      <c r="AT33" s="28" t="s">
        <v>46</v>
      </c>
      <c r="AU33" s="29" t="s">
        <v>47</v>
      </c>
      <c r="AV33" s="31" t="s">
        <v>48</v>
      </c>
      <c r="AW33" s="32" t="s">
        <v>49</v>
      </c>
      <c r="AX33" s="32" t="s">
        <v>50</v>
      </c>
      <c r="AY33" s="32" t="s">
        <v>51</v>
      </c>
      <c r="AZ33" s="32" t="s">
        <v>52</v>
      </c>
      <c r="BA33" s="33" t="s">
        <v>53</v>
      </c>
      <c r="BB33" s="21" t="s">
        <v>54</v>
      </c>
      <c r="BC33" s="22" t="s">
        <v>55</v>
      </c>
      <c r="BD33" s="22" t="s">
        <v>56</v>
      </c>
      <c r="BE33" s="22" t="s">
        <v>57</v>
      </c>
      <c r="BF33" s="22" t="s">
        <v>58</v>
      </c>
      <c r="BG33" s="23" t="s">
        <v>59</v>
      </c>
      <c r="BH33" s="207"/>
      <c r="BI33" s="117"/>
      <c r="BP33" s="121">
        <v>31</v>
      </c>
    </row>
    <row r="34" spans="1:75" s="1" customFormat="1" ht="18" hidden="1" customHeight="1" x14ac:dyDescent="0.2">
      <c r="A34" s="126">
        <v>52.569516</v>
      </c>
      <c r="B34" s="141">
        <v>3.3625813809124998</v>
      </c>
      <c r="C34" s="141">
        <v>3.3625813809124998</v>
      </c>
      <c r="D34" s="142">
        <v>288</v>
      </c>
      <c r="E34" s="123">
        <v>3700</v>
      </c>
      <c r="F34" s="203">
        <f>PI()*0.862*E34/60</f>
        <v>166.99659348932144</v>
      </c>
      <c r="G34" s="124">
        <f>C34/4.636</f>
        <v>0.72531953859199738</v>
      </c>
      <c r="H34" s="125">
        <f>D34/193.4</f>
        <v>1.4891416752843847</v>
      </c>
      <c r="I34" s="120">
        <f>1-0.427*G34*H34^(-3.688)</f>
        <v>0.92868691618362464</v>
      </c>
      <c r="J34" s="124">
        <f>C34*10^6/(I34*514*D34)</f>
        <v>24.459516622919757</v>
      </c>
      <c r="K34" s="126">
        <f>A34*0.682*10^6/(3600*24*J34)</f>
        <v>16.965112371301704</v>
      </c>
      <c r="L34" s="127">
        <f>A34*0.682*10^6/(3600*24*J34*2)</f>
        <v>8.4825561856508518</v>
      </c>
      <c r="M34" s="127">
        <f>A34*0.682*10^6/(3600*24*J34*3)</f>
        <v>5.6550374571005673</v>
      </c>
      <c r="N34" s="127">
        <f>A34*0.682*10^6/(3600*24*J34*4)</f>
        <v>4.2412780928254259</v>
      </c>
      <c r="O34" s="127">
        <f>A34*0.682*10^6/(3600*24*J34*5)</f>
        <v>3.3930224742603405</v>
      </c>
      <c r="P34" s="128">
        <f>A34*0.682*10^6/(3600*24*J34*6)</f>
        <v>2.8275187285502836</v>
      </c>
      <c r="Q34" s="124">
        <f>4*K34/(PI()*0.862^2*F34)</f>
        <v>0.17407833148751822</v>
      </c>
      <c r="R34" s="120">
        <f>4*L34/(PI()*0.862^2*F34)</f>
        <v>8.7039165743759112E-2</v>
      </c>
      <c r="S34" s="120">
        <f>4*M34/(PI()*0.862^2*F34)</f>
        <v>5.8026110495839396E-2</v>
      </c>
      <c r="T34" s="120">
        <f>4*N34/(PI()*0.862^2*F34)</f>
        <v>4.3519582871879556E-2</v>
      </c>
      <c r="U34" s="120">
        <f>4*O34/(PI()*0.862^2*$F34)</f>
        <v>3.4815666297503642E-2</v>
      </c>
      <c r="V34" s="129">
        <f>4*P34/(PI()*0.862^2*$F34)</f>
        <v>2.9013055247919698E-2</v>
      </c>
      <c r="W34" s="124" t="str">
        <f>IF(OR(0.0366&gt;Q34,0.0992&lt;Q34),"-",-43518*Q34^4 + 7101.5*Q34^3 - 404.29*Q34^2 + 11.132*Q34 + 0.6449)</f>
        <v>-</v>
      </c>
      <c r="X34" s="120">
        <f t="shared" ref="X34:AB38" si="44">IF(OR(0.0366&gt;R34,0.0992&lt;R34),"-",-43518*R34^4 + 7101.5*R34^3 - 404.29*R34^2 + 11.132*R34 + 0.6449)</f>
        <v>0.73604241219583499</v>
      </c>
      <c r="Y34" s="120">
        <f t="shared" si="44"/>
        <v>0.82369163545822199</v>
      </c>
      <c r="Z34" s="120">
        <f t="shared" si="44"/>
        <v>0.79288621752548782</v>
      </c>
      <c r="AA34" s="120" t="str">
        <f t="shared" si="44"/>
        <v>-</v>
      </c>
      <c r="AB34" s="129" t="str">
        <f t="shared" si="44"/>
        <v>-</v>
      </c>
      <c r="AC34" s="124" t="str">
        <f>IF(W34="-","-",-1957*Q34^3 + 170*Q34^2 - 5.2758*Q34 + 1.1631)</f>
        <v>-</v>
      </c>
      <c r="AD34" s="120">
        <f t="shared" ref="AD34:AH38" si="45">IF(X34="-","-",-1957*R34^3 + 170*R34^2 - 5.2758*R34 + 1.1631)</f>
        <v>0.70135596659944421</v>
      </c>
      <c r="AE34" s="120">
        <f t="shared" si="45"/>
        <v>1.0470107614954673</v>
      </c>
      <c r="AF34" s="120">
        <f t="shared" si="45"/>
        <v>1.0941676322724372</v>
      </c>
      <c r="AG34" s="120" t="str">
        <f t="shared" si="45"/>
        <v>-</v>
      </c>
      <c r="AH34" s="129" t="str">
        <f t="shared" si="45"/>
        <v>-</v>
      </c>
      <c r="AI34" s="119">
        <f>(F34^2)/2</f>
        <v>13943.931118518838</v>
      </c>
      <c r="AJ34" s="130" t="str">
        <f t="shared" ref="AJ34:AO38" si="46">IF(W34="-","-",3*$AI34*$J34*K34*AC34/(W34*1000))</f>
        <v>-</v>
      </c>
      <c r="AK34" s="119">
        <f t="shared" si="46"/>
        <v>8270.214134429867</v>
      </c>
      <c r="AL34" s="119">
        <f t="shared" si="46"/>
        <v>7354.8924966309469</v>
      </c>
      <c r="AM34" s="119">
        <f t="shared" si="46"/>
        <v>5988.5833353335511</v>
      </c>
      <c r="AN34" s="119" t="str">
        <f t="shared" si="46"/>
        <v>-</v>
      </c>
      <c r="AO34" s="131" t="str">
        <f t="shared" si="46"/>
        <v>-</v>
      </c>
      <c r="AP34" s="132" t="str">
        <f>IF(AJ34="-","-",(AJ34*AC34/2.04/$I34/$D34/$A34+((AJ34*AC34/2.04/$I34/$D34/$A34)^2+4)^0.5)/2)</f>
        <v>-</v>
      </c>
      <c r="AQ34" s="132">
        <f>IF(AK34="-","-",(2*AK34*AD34/2.04/$I34/$D34/$A34+((2*AK34*AD34/2.04/$I34/$D34/$A34)^2+4)^0.5)/2)</f>
        <v>1.2224644950812513</v>
      </c>
      <c r="AR34" s="132">
        <f>IF(AL34="-","-",(3*AL34*AE34/2.04/$I34/$D34/$A34+((3*AL34*AE34/2.04/$I34/$D34/$A34)^2+4)^0.5)/2)</f>
        <v>1.4807528237752583</v>
      </c>
      <c r="AS34" s="132">
        <f>IF(AM34="-","-",(4*AM34*AF34/2.04/$I34/$D34/$A34+((4*AM34*AF34/2.04/$I34/$D34/$A34)^2+4)^0.5)/2)</f>
        <v>1.5563214872245836</v>
      </c>
      <c r="AT34" s="132" t="str">
        <f>IF(AN34="-","-",(5*AN34*AG34/2.04/$I34/$D34/$A34+((5*AN34*AG34/2.04/$I34/$D34/$A34)^2+4)^0.5)/2)</f>
        <v>-</v>
      </c>
      <c r="AU34" s="133" t="str">
        <f>IF(AO34="-","-",(6*AO34*AH34/2.04/$I34/$D34/$A34+((6*AO34*AH34/2.04/$I34/$D34/$A34)^2+4)^0.5)/2)</f>
        <v>-</v>
      </c>
      <c r="AV34" s="134" t="str">
        <f>IF(AP34="-","-",C34*AP34)</f>
        <v>-</v>
      </c>
      <c r="AW34" s="135">
        <f>IF(AQ34="-","-",C34*AQ34)</f>
        <v>4.1106363499868159</v>
      </c>
      <c r="AX34" s="135">
        <f>IF(AR34="-","-",C34*AR34)</f>
        <v>4.9791518749602917</v>
      </c>
      <c r="AY34" s="136">
        <f>IF(AS34="-","-",C34*AS34)</f>
        <v>5.2332576556554358</v>
      </c>
      <c r="AZ34" s="136" t="str">
        <f>IF(AT34="-","-",C34*AT34)</f>
        <v>-</v>
      </c>
      <c r="BA34" s="137" t="str">
        <f>IF(AU34="-","-",C34*AU34)</f>
        <v>-</v>
      </c>
      <c r="BB34" s="138" t="str">
        <f>IF(W34="-","-",D34*AP34^(0.312/(1.312*W34))-273)</f>
        <v>-</v>
      </c>
      <c r="BC34" s="139">
        <f>IF(X34="-","-",D34*AQ34^(0.312/(1.312*X34))-273)</f>
        <v>34.310419851084475</v>
      </c>
      <c r="BD34" s="139">
        <f>IF(Y34="-","-",D34*AR34^(0.312/(1.312*Y34))-273)</f>
        <v>49.561003650083137</v>
      </c>
      <c r="BE34" s="139">
        <f>IF(Z34="-","-",D34*AS34^(0.312/(1.312*Z34))-273)</f>
        <v>55.857314482404263</v>
      </c>
      <c r="BF34" s="139" t="str">
        <f>IF(AA34="-","-",D34*AT34^(0.312/(1.312*AA34))-273)</f>
        <v>-</v>
      </c>
      <c r="BG34" s="140" t="str">
        <f>IF(AB34="-","-",D34*AU34^(0.312/(1.312*AB34))-273)</f>
        <v>-</v>
      </c>
      <c r="BH34" s="117"/>
      <c r="BI34" s="117"/>
      <c r="BP34" s="1">
        <v>32</v>
      </c>
    </row>
    <row r="35" spans="1:75" s="117" customFormat="1" ht="12.75" hidden="1" customHeight="1" x14ac:dyDescent="0.2">
      <c r="A35" s="126">
        <f>A34</f>
        <v>52.569516</v>
      </c>
      <c r="B35" s="141"/>
      <c r="C35" s="141">
        <f>C34</f>
        <v>3.3625813809124998</v>
      </c>
      <c r="D35" s="142">
        <f>D34</f>
        <v>288</v>
      </c>
      <c r="E35" s="123">
        <v>4300</v>
      </c>
      <c r="F35" s="204">
        <f>PI()*0.862*E35/60</f>
        <v>194.07712216326544</v>
      </c>
      <c r="G35" s="124">
        <f t="shared" ref="G35:P35" si="47">G34</f>
        <v>0.72531953859199738</v>
      </c>
      <c r="H35" s="125">
        <f t="shared" si="47"/>
        <v>1.4891416752843847</v>
      </c>
      <c r="I35" s="120">
        <f t="shared" si="47"/>
        <v>0.92868691618362464</v>
      </c>
      <c r="J35" s="124">
        <f t="shared" si="47"/>
        <v>24.459516622919757</v>
      </c>
      <c r="K35" s="126">
        <f t="shared" si="47"/>
        <v>16.965112371301704</v>
      </c>
      <c r="L35" s="127">
        <f t="shared" si="47"/>
        <v>8.4825561856508518</v>
      </c>
      <c r="M35" s="127">
        <f t="shared" si="47"/>
        <v>5.6550374571005673</v>
      </c>
      <c r="N35" s="127">
        <f t="shared" si="47"/>
        <v>4.2412780928254259</v>
      </c>
      <c r="O35" s="127">
        <f t="shared" si="47"/>
        <v>3.3930224742603405</v>
      </c>
      <c r="P35" s="128">
        <f t="shared" si="47"/>
        <v>2.8275187285502836</v>
      </c>
      <c r="Q35" s="124">
        <f>4*K35/(PI()*0.862^2*F35)</f>
        <v>0.14978833174507383</v>
      </c>
      <c r="R35" s="120">
        <f>4*L35/(PI()*0.862^2*F35)</f>
        <v>7.4894165872536916E-2</v>
      </c>
      <c r="S35" s="120">
        <f>4*M35/(PI()*0.862^2*F35)</f>
        <v>4.9929443915024602E-2</v>
      </c>
      <c r="T35" s="120">
        <f>4*N35/(PI()*0.862^2*F35)</f>
        <v>3.7447082936268458E-2</v>
      </c>
      <c r="U35" s="120">
        <f>4*O35/(PI()*0.862^2*F35)</f>
        <v>2.9957666349014766E-2</v>
      </c>
      <c r="V35" s="129">
        <f>4*P35/(PI()*0.862^2*$F35)</f>
        <v>2.4964721957512301E-2</v>
      </c>
      <c r="W35" s="124" t="str">
        <f>IF(OR(0.0366&gt;Q35,0.0992&lt;Q35),"-",-43518*Q35^4 + 7101.5*Q35^3 - 404.29*Q35^2 + 11.132*Q35 + 0.6449)</f>
        <v>-</v>
      </c>
      <c r="X35" s="120">
        <f t="shared" si="44"/>
        <v>0.82500344570271067</v>
      </c>
      <c r="Y35" s="120">
        <f t="shared" si="44"/>
        <v>0.80631944740193595</v>
      </c>
      <c r="Z35" s="120">
        <f t="shared" si="44"/>
        <v>0.78216773866296063</v>
      </c>
      <c r="AA35" s="120" t="str">
        <f t="shared" si="44"/>
        <v>-</v>
      </c>
      <c r="AB35" s="129" t="str">
        <f t="shared" si="44"/>
        <v>-</v>
      </c>
      <c r="AC35" s="124" t="str">
        <f>IF(W35="-","-",-1957*Q35^3 + 170*Q35^2 - 5.2758*Q35 + 1.1631)</f>
        <v>-</v>
      </c>
      <c r="AD35" s="120">
        <f t="shared" si="45"/>
        <v>0.89940729479922821</v>
      </c>
      <c r="AE35" s="120">
        <f t="shared" si="45"/>
        <v>1.0798927589213263</v>
      </c>
      <c r="AF35" s="120">
        <f t="shared" si="45"/>
        <v>1.10116006347057</v>
      </c>
      <c r="AG35" s="120" t="str">
        <f t="shared" si="45"/>
        <v>-</v>
      </c>
      <c r="AH35" s="129" t="str">
        <f t="shared" si="45"/>
        <v>-</v>
      </c>
      <c r="AI35" s="119">
        <f>(F35^2)/2</f>
        <v>18832.964673587529</v>
      </c>
      <c r="AJ35" s="130" t="str">
        <f t="shared" si="46"/>
        <v>-</v>
      </c>
      <c r="AK35" s="119">
        <f t="shared" si="46"/>
        <v>12779.539503669932</v>
      </c>
      <c r="AL35" s="119">
        <f t="shared" si="46"/>
        <v>10466.38719408197</v>
      </c>
      <c r="AM35" s="119">
        <f t="shared" si="46"/>
        <v>8251.5420842404965</v>
      </c>
      <c r="AN35" s="119" t="str">
        <f t="shared" si="46"/>
        <v>-</v>
      </c>
      <c r="AO35" s="131" t="str">
        <f t="shared" si="46"/>
        <v>-</v>
      </c>
      <c r="AP35" s="127" t="str">
        <f>IF(AJ35="-","-",(AJ35*AC35/2.04/$I35/$D35/$A35+((AJ35*AC35/2.04/$I35/$D35/$A35)^2+4)^0.5)/2)</f>
        <v>-</v>
      </c>
      <c r="AQ35" s="127">
        <f>IF(AK35="-","-",(2*AK35*AD35/2.04/$I35/$D35/$A35+((2*AK35*AD35/2.04/$I35/$D35/$A35)^2+4)^0.5)/2)</f>
        <v>1.4780264325797297</v>
      </c>
      <c r="AR35" s="127">
        <f>IF(AL35="-","-",(3*AL35*AE35/2.04/$I35/$D35/$A35+((3*AL35*AE35/2.04/$I35/$D35/$A35)^2+4)^0.5)/2)</f>
        <v>1.7526989892809894</v>
      </c>
      <c r="AS35" s="127">
        <f>IF(AM35="-","-",(4*AM35*AF35/2.04/$I35/$D35/$A35+((4*AM35*AF35/2.04/$I35/$D35/$A35)^2+4)^0.5)/2)</f>
        <v>1.8173708440347955</v>
      </c>
      <c r="AT35" s="127" t="str">
        <f>IF(AN35="-","-",(5*AN35*AG35/2.04/$I35/$D35/$A35+((5*AN35*AG35/2.04/$I35/$D35/$A35)^2+4)^0.5)/2)</f>
        <v>-</v>
      </c>
      <c r="AU35" s="128" t="str">
        <f>IF(AO35="-","-",(6*AO35*AH35/2.04/$I35/$D35/$A35+((6*AO35*AH35/2.04/$I35/$D35/$A35)^2+4)^0.5)/2)</f>
        <v>-</v>
      </c>
      <c r="AV35" s="143" t="str">
        <f>IF(AP35="-","-",C35*AP35)</f>
        <v>-</v>
      </c>
      <c r="AW35" s="144">
        <f>IF(AQ35="-","-",C35*AQ35)</f>
        <v>4.9699841626891228</v>
      </c>
      <c r="AX35" s="144">
        <f>IF(AR35="-","-",C35*AR35)</f>
        <v>5.8935929877004121</v>
      </c>
      <c r="AY35" s="120">
        <f>IF(AS35="-","-",C35*AS35)</f>
        <v>6.1110573623646385</v>
      </c>
      <c r="AZ35" s="120" t="str">
        <f>IF(AT35="-","-",C35*AT35)</f>
        <v>-</v>
      </c>
      <c r="BA35" s="129" t="str">
        <f>IF(AU35="-","-",C35*AU35)</f>
        <v>-</v>
      </c>
      <c r="BB35" s="138" t="str">
        <f>IF(W35="-","-",D35*AP35^(0.312/(1.312*W35))-273)</f>
        <v>-</v>
      </c>
      <c r="BC35" s="139">
        <f>IF(X35="-","-",D35*AQ35^(0.312/(1.312*X35))-273)</f>
        <v>49.331608728654146</v>
      </c>
      <c r="BD35" s="139">
        <f>IF(Y35="-","-",D35*AR35^(0.312/(1.312*Y35))-273)</f>
        <v>66.835082614790053</v>
      </c>
      <c r="BE35" s="139">
        <f>IF(Z35="-","-",D35*AS35^(0.312/(1.312*Z35))-273)</f>
        <v>72.359904120599708</v>
      </c>
      <c r="BF35" s="139" t="str">
        <f>IF(AA35="-","-",D35*AT35^(0.312/(1.312*AA35))-273)</f>
        <v>-</v>
      </c>
      <c r="BG35" s="140" t="str">
        <f>IF(AB35="-","-",D35*AU35^(0.312/(1.312*AB35))-273)</f>
        <v>-</v>
      </c>
      <c r="BH35" s="121"/>
      <c r="BI35" s="121"/>
      <c r="BP35" s="121">
        <v>33</v>
      </c>
    </row>
    <row r="36" spans="1:75" hidden="1" x14ac:dyDescent="0.2">
      <c r="A36" s="145">
        <f>A34</f>
        <v>52.569516</v>
      </c>
      <c r="B36" s="146"/>
      <c r="C36" s="146">
        <f>C34</f>
        <v>3.3625813809124998</v>
      </c>
      <c r="D36" s="147">
        <f>D34</f>
        <v>288</v>
      </c>
      <c r="E36" s="148">
        <v>3640</v>
      </c>
      <c r="F36" s="205">
        <f>PI()*0.862*E36/60</f>
        <v>164.28854062192704</v>
      </c>
      <c r="G36" s="149">
        <f t="shared" ref="G36:P36" si="48">G34</f>
        <v>0.72531953859199738</v>
      </c>
      <c r="H36" s="150">
        <f t="shared" si="48"/>
        <v>1.4891416752843847</v>
      </c>
      <c r="I36" s="151">
        <f t="shared" si="48"/>
        <v>0.92868691618362464</v>
      </c>
      <c r="J36" s="149">
        <f t="shared" si="48"/>
        <v>24.459516622919757</v>
      </c>
      <c r="K36" s="145">
        <f t="shared" si="48"/>
        <v>16.965112371301704</v>
      </c>
      <c r="L36" s="152">
        <f t="shared" si="48"/>
        <v>8.4825561856508518</v>
      </c>
      <c r="M36" s="152">
        <f t="shared" si="48"/>
        <v>5.6550374571005673</v>
      </c>
      <c r="N36" s="152">
        <f t="shared" si="48"/>
        <v>4.2412780928254259</v>
      </c>
      <c r="O36" s="152">
        <f t="shared" si="48"/>
        <v>3.3930224742603405</v>
      </c>
      <c r="P36" s="153">
        <f t="shared" si="48"/>
        <v>2.8275187285502836</v>
      </c>
      <c r="Q36" s="149">
        <f>4*K36/(PI()*0.862^2*F36)</f>
        <v>0.17694775453401576</v>
      </c>
      <c r="R36" s="151">
        <f>4*L36/(PI()*0.862^2*F36)</f>
        <v>8.847387726700788E-2</v>
      </c>
      <c r="S36" s="151">
        <f>4*M36/(PI()*0.862^2*F36)</f>
        <v>5.8982584844671913E-2</v>
      </c>
      <c r="T36" s="151">
        <f>4*N36/(PI()*0.862^2*F36)</f>
        <v>4.423693863350394E-2</v>
      </c>
      <c r="U36" s="151">
        <f>4*O36/(PI()*0.862^2*F36)</f>
        <v>3.5389550906803152E-2</v>
      </c>
      <c r="V36" s="154">
        <f>4*P36/(PI()*0.862^2*$F36)</f>
        <v>2.9491292422335957E-2</v>
      </c>
      <c r="W36" s="149" t="str">
        <f>IF(OR(0.0366&gt;Q36,0.0992&lt;Q36),"-",-43518*Q36^4 + 7101.5*Q36^3 - 404.29*Q36^2 + 11.132*Q36 + 0.6449)</f>
        <v>-</v>
      </c>
      <c r="X36" s="151">
        <f t="shared" si="44"/>
        <v>0.7168125610312327</v>
      </c>
      <c r="Y36" s="151">
        <f t="shared" si="44"/>
        <v>0.8254981710409558</v>
      </c>
      <c r="Z36" s="151">
        <f t="shared" si="44"/>
        <v>0.79429584206920989</v>
      </c>
      <c r="AA36" s="151" t="str">
        <f t="shared" si="44"/>
        <v>-</v>
      </c>
      <c r="AB36" s="154" t="str">
        <f t="shared" si="44"/>
        <v>-</v>
      </c>
      <c r="AC36" s="149" t="str">
        <f>IF(W36="-","-",-1957*Q36^3 + 170*Q36^2 - 5.2758*Q36 + 1.1631)</f>
        <v>-</v>
      </c>
      <c r="AD36" s="151">
        <f t="shared" si="45"/>
        <v>0.67172432941590698</v>
      </c>
      <c r="AE36" s="151">
        <f t="shared" si="45"/>
        <v>1.0417694870504299</v>
      </c>
      <c r="AF36" s="151">
        <f t="shared" si="45"/>
        <v>1.0929761834164817</v>
      </c>
      <c r="AG36" s="151" t="str">
        <f t="shared" si="45"/>
        <v>-</v>
      </c>
      <c r="AH36" s="154" t="str">
        <f t="shared" si="45"/>
        <v>-</v>
      </c>
      <c r="AI36" s="155">
        <f>(F36^2)/2</f>
        <v>13495.362289841285</v>
      </c>
      <c r="AJ36" s="156" t="str">
        <f t="shared" si="46"/>
        <v>-</v>
      </c>
      <c r="AK36" s="155">
        <f t="shared" si="46"/>
        <v>7871.6520556172636</v>
      </c>
      <c r="AL36" s="155">
        <f t="shared" si="46"/>
        <v>7067.1559712304561</v>
      </c>
      <c r="AM36" s="155">
        <f t="shared" si="46"/>
        <v>5779.3478053577219</v>
      </c>
      <c r="AN36" s="155" t="str">
        <f t="shared" si="46"/>
        <v>-</v>
      </c>
      <c r="AO36" s="157" t="str">
        <f t="shared" si="46"/>
        <v>-</v>
      </c>
      <c r="AP36" s="152" t="str">
        <f>IF(AJ36="-","-",(AJ36*AC36/2.04/$I36/$D36/$A36+((AJ36*AC36/2.04/$I36/$D36/$A36)^2+4)^0.5)/2)</f>
        <v>-</v>
      </c>
      <c r="AQ36" s="152">
        <f>IF(AK36="-","-",(2*AK36*AD36/2.04/$I36/$D36/$A36+((2*AK36*AD36/2.04/$I36/$D36/$A36)^2+4)^0.5)/2)</f>
        <v>1.2011944067688594</v>
      </c>
      <c r="AR36" s="152">
        <f>IF(AL36="-","-",(3*AL36*AE36/2.04/$I36/$D36/$A36+((3*AL36*AE36/2.04/$I36/$D36/$A36)^2+4)^0.5)/2)</f>
        <v>1.4565777707507017</v>
      </c>
      <c r="AS36" s="152">
        <f>IF(AM36="-","-",(4*AM36*AF36/2.04/$I36/$D36/$A36+((4*AM36*AF36/2.04/$I36/$D36/$A36)^2+4)^0.5)/2)</f>
        <v>1.5331469933981168</v>
      </c>
      <c r="AT36" s="152" t="str">
        <f>IF(AN36="-","-",(5*AN36*AG36/2.04/$I36/$D36/$A36+((5*AN36*AG36/2.04/$I36/$D36/$A36)^2+4)^0.5)/2)</f>
        <v>-</v>
      </c>
      <c r="AU36" s="153" t="str">
        <f>IF(AO36="-","-",(6*AO36*AH36/2.04/$I36/$D36/$A36+((6*AO36*AH36/2.04/$I36/$D36/$A36)^2+4)^0.5)/2)</f>
        <v>-</v>
      </c>
      <c r="AV36" s="149" t="str">
        <f>IF(AP36="-","-",C36*AP36)</f>
        <v>-</v>
      </c>
      <c r="AW36" s="151">
        <f>IF(AQ36="-","-",C36*AQ36)</f>
        <v>4.0391139470572019</v>
      </c>
      <c r="AX36" s="151">
        <f>IF(AR36="-","-",C36*AR36)</f>
        <v>4.8978612917773452</v>
      </c>
      <c r="AY36" s="151">
        <f>IF(AS36="-","-",C36*AS36)</f>
        <v>5.155331534202487</v>
      </c>
      <c r="AZ36" s="151" t="str">
        <f>IF(AT36="-","-",C36*AT36)</f>
        <v>-</v>
      </c>
      <c r="BA36" s="154" t="str">
        <f>IF(AU36="-","-",C36*AU36)</f>
        <v>-</v>
      </c>
      <c r="BB36" s="158" t="str">
        <f>IF(W36="-","-",D36*AP36^(0.312/(1.312*W36))-273)</f>
        <v>-</v>
      </c>
      <c r="BC36" s="159">
        <f>IF(X36="-","-",D36*AQ36^(0.312/(1.312*X36))-273)</f>
        <v>33.058508240605875</v>
      </c>
      <c r="BD36" s="159">
        <f>IF(Y36="-","-",D36*AR36^(0.312/(1.312*Y36))-273)</f>
        <v>47.955436633835575</v>
      </c>
      <c r="BE36" s="159">
        <f>IF(Z36="-","-",D36*AS36^(0.312/(1.312*Z36))-273)</f>
        <v>54.306455668977776</v>
      </c>
      <c r="BF36" s="159" t="str">
        <f>IF(AA36="-","-",D36*AT36^(0.312/(1.312*AA36))-273)</f>
        <v>-</v>
      </c>
      <c r="BG36" s="160" t="str">
        <f>IF(AB36="-","-",D36*AU36^(0.312/(1.312*AB36))-273)</f>
        <v>-</v>
      </c>
      <c r="BH36" s="161"/>
      <c r="BI36" s="161"/>
      <c r="BP36" s="1">
        <v>34</v>
      </c>
    </row>
    <row r="37" spans="1:75" s="161" customFormat="1" hidden="1" x14ac:dyDescent="0.2">
      <c r="A37" s="126">
        <f>A34</f>
        <v>52.569516</v>
      </c>
      <c r="B37" s="141"/>
      <c r="C37" s="141">
        <f>C34</f>
        <v>3.3625813809124998</v>
      </c>
      <c r="D37" s="142">
        <f>D34</f>
        <v>288</v>
      </c>
      <c r="E37" s="123">
        <v>5300</v>
      </c>
      <c r="F37" s="204">
        <f>PI()*0.862*E37/60</f>
        <v>239.21133661983879</v>
      </c>
      <c r="G37" s="124">
        <f t="shared" ref="G37:P37" si="49">G34</f>
        <v>0.72531953859199738</v>
      </c>
      <c r="H37" s="125">
        <f t="shared" si="49"/>
        <v>1.4891416752843847</v>
      </c>
      <c r="I37" s="120">
        <f t="shared" si="49"/>
        <v>0.92868691618362464</v>
      </c>
      <c r="J37" s="124">
        <f t="shared" si="49"/>
        <v>24.459516622919757</v>
      </c>
      <c r="K37" s="126">
        <f t="shared" si="49"/>
        <v>16.965112371301704</v>
      </c>
      <c r="L37" s="127">
        <f t="shared" si="49"/>
        <v>8.4825561856508518</v>
      </c>
      <c r="M37" s="127">
        <f t="shared" si="49"/>
        <v>5.6550374571005673</v>
      </c>
      <c r="N37" s="127">
        <f t="shared" si="49"/>
        <v>4.2412780928254259</v>
      </c>
      <c r="O37" s="127">
        <f t="shared" si="49"/>
        <v>3.3930224742603405</v>
      </c>
      <c r="P37" s="128">
        <f t="shared" si="49"/>
        <v>2.8275187285502836</v>
      </c>
      <c r="Q37" s="124">
        <f>4*K37/(PI()*0.862^2*F37)</f>
        <v>0.12152638235921084</v>
      </c>
      <c r="R37" s="120">
        <f>4*L37/(PI()*0.862^2*F37)</f>
        <v>6.0763191179605422E-2</v>
      </c>
      <c r="S37" s="120">
        <f>4*M37/(PI()*0.862^2*F37)</f>
        <v>4.0508794119736943E-2</v>
      </c>
      <c r="T37" s="120">
        <f>4*N37/(PI()*0.862^2*F37)</f>
        <v>3.0381595589802711E-2</v>
      </c>
      <c r="U37" s="120">
        <f>4*O37/(PI()*0.862^2*F37)</f>
        <v>2.4305276471842167E-2</v>
      </c>
      <c r="V37" s="129">
        <f>4*P37/(PI()*0.862^2*$F37)</f>
        <v>2.0254397059868472E-2</v>
      </c>
      <c r="W37" s="124" t="str">
        <f>IF(OR(0.0366&gt;Q37,0.0992&lt;Q37),"-",-43518*Q37^4 + 7101.5*Q37^3 - 404.29*Q37^2 + 11.132*Q37 + 0.6449)</f>
        <v>-</v>
      </c>
      <c r="X37" s="120">
        <f t="shared" si="44"/>
        <v>0.82857476539574271</v>
      </c>
      <c r="Y37" s="120">
        <f t="shared" si="44"/>
        <v>0.78729668907008299</v>
      </c>
      <c r="Z37" s="120" t="str">
        <f t="shared" si="44"/>
        <v>-</v>
      </c>
      <c r="AA37" s="120" t="str">
        <f t="shared" si="44"/>
        <v>-</v>
      </c>
      <c r="AB37" s="129" t="str">
        <f t="shared" si="44"/>
        <v>-</v>
      </c>
      <c r="AC37" s="124" t="str">
        <f>IF(W37="-","-",-1957*Q37^3 + 170*Q37^2 - 5.2758*Q37 + 1.1631)</f>
        <v>-</v>
      </c>
      <c r="AD37" s="120">
        <f t="shared" si="45"/>
        <v>1.0311451232986615</v>
      </c>
      <c r="AE37" s="120">
        <f t="shared" si="45"/>
        <v>1.0982588525822066</v>
      </c>
      <c r="AF37" s="120" t="str">
        <f t="shared" si="45"/>
        <v>-</v>
      </c>
      <c r="AG37" s="120" t="str">
        <f t="shared" si="45"/>
        <v>-</v>
      </c>
      <c r="AH37" s="129" t="str">
        <f t="shared" si="45"/>
        <v>-</v>
      </c>
      <c r="AI37" s="119">
        <f>(F37^2)/2</f>
        <v>28611.031783724913</v>
      </c>
      <c r="AJ37" s="130" t="str">
        <f t="shared" si="46"/>
        <v>-</v>
      </c>
      <c r="AK37" s="119">
        <f t="shared" si="46"/>
        <v>22162.435221703912</v>
      </c>
      <c r="AL37" s="119">
        <f t="shared" si="46"/>
        <v>16561.68110679428</v>
      </c>
      <c r="AM37" s="119" t="str">
        <f t="shared" si="46"/>
        <v>-</v>
      </c>
      <c r="AN37" s="119" t="str">
        <f t="shared" si="46"/>
        <v>-</v>
      </c>
      <c r="AO37" s="131" t="str">
        <f t="shared" si="46"/>
        <v>-</v>
      </c>
      <c r="AP37" s="127" t="str">
        <f>IF(AJ37="-","-",(AJ37*AC37/2.04/$I37/$D37/$A37+((AJ37*AC37/2.04/$I37/$D37/$A37)^2+4)^0.5)/2)</f>
        <v>-</v>
      </c>
      <c r="AQ37" s="127">
        <f>IF(AK37="-","-",(2*AK37*AD37/2.04/$I37/$D37/$A37+((2*AK37*AD37/2.04/$I37/$D37/$A37)^2+4)^0.5)/2)</f>
        <v>2.0753150620474283</v>
      </c>
      <c r="AR37" s="127">
        <f>IF(AL37="-","-",(3*AL37*AE37/2.04/$I37/$D37/$A37+((3*AL37*AE37/2.04/$I37/$D37/$A37)^2+4)^0.5)/2)</f>
        <v>2.3313477686561366</v>
      </c>
      <c r="AS37" s="127" t="str">
        <f>IF(AM37="-","-",(4*AM37*AF37/2.04/$I37/$D37/$A37+((4*AM37*AF37/2.04/$I37/$D37/$A37)^2+4)^0.5)/2)</f>
        <v>-</v>
      </c>
      <c r="AT37" s="127" t="str">
        <f>IF(AN37="-","-",(5*AN37*AG37/2.04/$I37/$D37/$A37+((5*AN37*AG37/2.04/$I37/$D37/$A37)^2+4)^0.5)/2)</f>
        <v>-</v>
      </c>
      <c r="AU37" s="128" t="str">
        <f>IF(AO37="-","-",(6*AO37*AH37/2.04/$I37/$D37/$A37+((6*AO37*AH37/2.04/$I37/$D37/$A37)^2+4)^0.5)/2)</f>
        <v>-</v>
      </c>
      <c r="AV37" s="124" t="str">
        <f>IF(AP37="-","-",C37*AP37)</f>
        <v>-</v>
      </c>
      <c r="AW37" s="120">
        <f>IF(AQ37="-","-",C37*AQ37)</f>
        <v>6.9784157871679522</v>
      </c>
      <c r="AX37" s="120">
        <f>IF(AR37="-","-",C37*AR37)</f>
        <v>7.8393465993150269</v>
      </c>
      <c r="AY37" s="120" t="str">
        <f>IF(AS37="-","-",C37*AS37)</f>
        <v>-</v>
      </c>
      <c r="AZ37" s="120" t="str">
        <f>IF(AT37="-","-",C37*AT37)</f>
        <v>-</v>
      </c>
      <c r="BA37" s="129" t="str">
        <f>IF(AU37="-","-",C37*AU37)</f>
        <v>-</v>
      </c>
      <c r="BB37" s="138" t="str">
        <f>IF(W37="-","-",D37*AP37^(0.312/(1.312*W37))-273)</f>
        <v>-</v>
      </c>
      <c r="BC37" s="139">
        <f>IF(X37="-","-",D37*AQ37^(0.312/(1.312*X37))-273)</f>
        <v>82.137969234195737</v>
      </c>
      <c r="BD37" s="139">
        <f>IF(Y37="-","-",D37*AR37^(0.312/(1.312*Y37))-273)</f>
        <v>98.902496949530359</v>
      </c>
      <c r="BE37" s="139" t="str">
        <f>IF(Z37="-","-",D37*AS37^(0.312/(1.312*Z37))-273)</f>
        <v>-</v>
      </c>
      <c r="BF37" s="139" t="str">
        <f>IF(AA37="-","-",D37*AT37^(0.312/(1.312*AA37))-273)</f>
        <v>-</v>
      </c>
      <c r="BG37" s="140" t="str">
        <f>IF(AB37="-","-",D37*AU37^(0.312/(1.312*AB37))-273)</f>
        <v>-</v>
      </c>
      <c r="BP37" s="121">
        <v>35</v>
      </c>
    </row>
    <row r="38" spans="1:75" s="161" customFormat="1" hidden="1" x14ac:dyDescent="0.2">
      <c r="A38" s="162">
        <f>A34</f>
        <v>52.569516</v>
      </c>
      <c r="B38" s="163"/>
      <c r="C38" s="163">
        <f>C34</f>
        <v>3.3625813809124998</v>
      </c>
      <c r="D38" s="164">
        <f>D34</f>
        <v>288</v>
      </c>
      <c r="E38" s="165">
        <v>5560</v>
      </c>
      <c r="F38" s="206">
        <f>PI()*0.862*E38/60</f>
        <v>250.94623237854788</v>
      </c>
      <c r="G38" s="166">
        <f t="shared" ref="G38:P38" si="50">G34</f>
        <v>0.72531953859199738</v>
      </c>
      <c r="H38" s="167">
        <f t="shared" si="50"/>
        <v>1.4891416752843847</v>
      </c>
      <c r="I38" s="168">
        <f t="shared" si="50"/>
        <v>0.92868691618362464</v>
      </c>
      <c r="J38" s="166">
        <f t="shared" si="50"/>
        <v>24.459516622919757</v>
      </c>
      <c r="K38" s="162">
        <f t="shared" si="50"/>
        <v>16.965112371301704</v>
      </c>
      <c r="L38" s="169">
        <f t="shared" si="50"/>
        <v>8.4825561856508518</v>
      </c>
      <c r="M38" s="169">
        <f t="shared" si="50"/>
        <v>5.6550374571005673</v>
      </c>
      <c r="N38" s="169">
        <f t="shared" si="50"/>
        <v>4.2412780928254259</v>
      </c>
      <c r="O38" s="169">
        <f t="shared" si="50"/>
        <v>3.3930224742603405</v>
      </c>
      <c r="P38" s="170">
        <f t="shared" si="50"/>
        <v>2.8275187285502836</v>
      </c>
      <c r="Q38" s="166">
        <f>4*K38/(PI()*0.862^2*F38)</f>
        <v>0.11584349397550674</v>
      </c>
      <c r="R38" s="168">
        <f>4*L38/(PI()*0.862^2*F38)</f>
        <v>5.7921746987753368E-2</v>
      </c>
      <c r="S38" s="168">
        <f>4*M38/(PI()*0.862^2*F38)</f>
        <v>3.8614497991835577E-2</v>
      </c>
      <c r="T38" s="168">
        <f>4*N38/(PI()*0.862^2*F38)</f>
        <v>2.8960873493876684E-2</v>
      </c>
      <c r="U38" s="168">
        <f>4*O38/(PI()*0.862^2*F38)</f>
        <v>2.3168698795101347E-2</v>
      </c>
      <c r="V38" s="171">
        <f>4*P38/(PI()*0.862^2*$F38)</f>
        <v>1.9307248995917788E-2</v>
      </c>
      <c r="W38" s="166" t="str">
        <f>IF(OR(0.0366&gt;Q38,0.0992&lt;Q38),"-",-43518*Q38^4 + 7101.5*Q38^3 - 404.29*Q38^2 + 11.132*Q38 + 0.6449)</f>
        <v>-</v>
      </c>
      <c r="X38" s="168">
        <f t="shared" si="44"/>
        <v>0.82348900345913512</v>
      </c>
      <c r="Y38" s="168">
        <f t="shared" si="44"/>
        <v>0.78405881531377131</v>
      </c>
      <c r="Z38" s="168" t="str">
        <f t="shared" si="44"/>
        <v>-</v>
      </c>
      <c r="AA38" s="168" t="str">
        <f t="shared" si="44"/>
        <v>-</v>
      </c>
      <c r="AB38" s="171" t="str">
        <f t="shared" si="44"/>
        <v>-</v>
      </c>
      <c r="AC38" s="166" t="str">
        <f>IF(W38="-","-",-1957*Q38^3 + 170*Q38^2 - 5.2758*Q38 + 1.1631)</f>
        <v>-</v>
      </c>
      <c r="AD38" s="168">
        <f t="shared" si="45"/>
        <v>1.0475635710405178</v>
      </c>
      <c r="AE38" s="168">
        <f t="shared" si="45"/>
        <v>1.1001823928570853</v>
      </c>
      <c r="AF38" s="168" t="str">
        <f t="shared" si="45"/>
        <v>-</v>
      </c>
      <c r="AG38" s="168" t="str">
        <f t="shared" si="45"/>
        <v>-</v>
      </c>
      <c r="AH38" s="171" t="str">
        <f t="shared" si="45"/>
        <v>-</v>
      </c>
      <c r="AI38" s="172">
        <f>(F38^2)/2</f>
        <v>31487.005772494074</v>
      </c>
      <c r="AJ38" s="173" t="str">
        <f t="shared" si="46"/>
        <v>-</v>
      </c>
      <c r="AK38" s="172">
        <f t="shared" si="46"/>
        <v>24931.580846356959</v>
      </c>
      <c r="AL38" s="172">
        <f t="shared" si="46"/>
        <v>18333.780300478596</v>
      </c>
      <c r="AM38" s="172" t="str">
        <f t="shared" si="46"/>
        <v>-</v>
      </c>
      <c r="AN38" s="172" t="str">
        <f t="shared" si="46"/>
        <v>-</v>
      </c>
      <c r="AO38" s="174" t="str">
        <f t="shared" si="46"/>
        <v>-</v>
      </c>
      <c r="AP38" s="169" t="str">
        <f>IF(AJ38="-","-",(AJ38*AC38/2.04/$I38/$D38/$A38+((AJ38*AC38/2.04/$I38/$D38/$A38)^2+4)^0.5)/2)</f>
        <v>-</v>
      </c>
      <c r="AQ38" s="169">
        <f>IF(AK38="-","-",(2*AK38*AD38/2.04/$I38/$D38/$A38+((2*AK38*AD38/2.04/$I38/$D38/$A38)^2+4)^0.5)/2)</f>
        <v>2.2629942774759413</v>
      </c>
      <c r="AR38" s="169">
        <f>IF(AL38="-","-",(3*AL38*AE38/2.04/$I38/$D38/$A38+((3*AL38*AE38/2.04/$I38/$D38/$A38)^2+4)^0.5)/2)</f>
        <v>2.5083294685327351</v>
      </c>
      <c r="AS38" s="169" t="str">
        <f>IF(AM38="-","-",(4*AM38*AF38/2.04/$I38/$D38/$A38+((4*AM38*AF38/2.04/$I38/$D38/$A38)^2+4)^0.5)/2)</f>
        <v>-</v>
      </c>
      <c r="AT38" s="169" t="str">
        <f>IF(AN38="-","-",(5*AN38*AG38/2.04/$I38/$D38/$A38+((5*AN38*AG38/2.04/$I38/$D38/$A38)^2+4)^0.5)/2)</f>
        <v>-</v>
      </c>
      <c r="AU38" s="170" t="str">
        <f>IF(AO38="-","-",(6*AO38*AH38/2.04/$I38/$D38/$A38+((6*AO38*AH38/2.04/$I38/$D38/$A38)^2+4)^0.5)/2)</f>
        <v>-</v>
      </c>
      <c r="AV38" s="166" t="str">
        <f>IF(AP38="-","-",C38*AP38)</f>
        <v>-</v>
      </c>
      <c r="AW38" s="168">
        <f>IF(AQ38="-","-",C38*AQ38)</f>
        <v>7.6095024225521355</v>
      </c>
      <c r="AX38" s="168">
        <f>IF(AR38="-","-",C38*AR38)</f>
        <v>8.4344619680823207</v>
      </c>
      <c r="AY38" s="168" t="str">
        <f>IF(AS38="-","-",C38*AS38)</f>
        <v>-</v>
      </c>
      <c r="AZ38" s="168" t="str">
        <f>IF(AT38="-","-",C38*AT38)</f>
        <v>-</v>
      </c>
      <c r="BA38" s="171" t="str">
        <f>IF(AU38="-","-",C38*AU38)</f>
        <v>-</v>
      </c>
      <c r="BB38" s="175" t="str">
        <f>IF(W38="-","-",D38*AP38^(0.312/(1.312*W38))-273)</f>
        <v>-</v>
      </c>
      <c r="BC38" s="176">
        <f>IF(X38="-","-",D38*AQ38^(0.312/(1.312*X38))-273)</f>
        <v>91.600278165083125</v>
      </c>
      <c r="BD38" s="176">
        <f>IF(Y38="-","-",D38*AR38^(0.312/(1.312*Y38))-273)</f>
        <v>107.64992553243712</v>
      </c>
      <c r="BE38" s="176" t="str">
        <f>IF(Z38="-","-",D38*AS38^(0.312/(1.312*Z38))-273)</f>
        <v>-</v>
      </c>
      <c r="BF38" s="176" t="str">
        <f>IF(AA38="-","-",D38*AT38^(0.312/(1.312*AA38))-273)</f>
        <v>-</v>
      </c>
      <c r="BG38" s="177" t="str">
        <f>IF(AB38="-","-",D38*AU38^(0.312/(1.312*AB38))-273)</f>
        <v>-</v>
      </c>
      <c r="BH38" s="121"/>
      <c r="BI38" s="121"/>
      <c r="BP38" s="1">
        <v>36</v>
      </c>
    </row>
    <row r="39" spans="1:75" s="7" customFormat="1" ht="15.75" hidden="1" x14ac:dyDescent="0.2">
      <c r="B39" s="1"/>
      <c r="C39" s="2" t="s">
        <v>0</v>
      </c>
      <c r="D39" s="3"/>
      <c r="E39" s="4"/>
      <c r="F39" s="5"/>
      <c r="G39" s="6"/>
      <c r="I39" s="6"/>
      <c r="J39" s="6"/>
      <c r="K39" s="6"/>
      <c r="L39" s="8"/>
      <c r="M39" s="8"/>
      <c r="N39" s="8"/>
      <c r="O39" s="8"/>
      <c r="P39" s="8"/>
      <c r="Q39" s="5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9"/>
      <c r="AJ39" s="10"/>
      <c r="AK39" s="11"/>
      <c r="AL39" s="11"/>
      <c r="AM39" s="12"/>
      <c r="AN39" s="10"/>
      <c r="AO39" s="13"/>
      <c r="AP39" s="14"/>
      <c r="AQ39" s="15"/>
      <c r="AR39" s="16"/>
      <c r="AX39" s="6"/>
      <c r="AY39" s="6"/>
      <c r="AZ39" s="6"/>
      <c r="BA39" s="6"/>
      <c r="BB39" s="5"/>
      <c r="BC39" s="5"/>
      <c r="BD39" s="5"/>
      <c r="BE39" s="5"/>
      <c r="BF39" s="5"/>
      <c r="BG39" s="8"/>
      <c r="BP39" s="121">
        <v>37</v>
      </c>
    </row>
    <row r="40" spans="1:75" s="1" customFormat="1" ht="18" hidden="1" customHeight="1" x14ac:dyDescent="0.2">
      <c r="A40" s="17" t="s">
        <v>1</v>
      </c>
      <c r="B40" s="18" t="s">
        <v>2</v>
      </c>
      <c r="C40" s="18" t="s">
        <v>3</v>
      </c>
      <c r="D40" s="18" t="s">
        <v>4</v>
      </c>
      <c r="E40" s="18" t="s">
        <v>5</v>
      </c>
      <c r="F40" s="19" t="s">
        <v>6</v>
      </c>
      <c r="G40" s="18" t="s">
        <v>7</v>
      </c>
      <c r="H40" s="18" t="s">
        <v>8</v>
      </c>
      <c r="I40" s="18" t="s">
        <v>9</v>
      </c>
      <c r="J40" s="20" t="s">
        <v>10</v>
      </c>
      <c r="K40" s="21" t="s">
        <v>11</v>
      </c>
      <c r="L40" s="22" t="s">
        <v>12</v>
      </c>
      <c r="M40" s="22" t="s">
        <v>13</v>
      </c>
      <c r="N40" s="22" t="s">
        <v>14</v>
      </c>
      <c r="O40" s="22" t="s">
        <v>15</v>
      </c>
      <c r="P40" s="23" t="s">
        <v>16</v>
      </c>
      <c r="Q40" s="24" t="s">
        <v>17</v>
      </c>
      <c r="R40" s="25" t="s">
        <v>18</v>
      </c>
      <c r="S40" s="25" t="s">
        <v>19</v>
      </c>
      <c r="T40" s="25" t="s">
        <v>20</v>
      </c>
      <c r="U40" s="25" t="s">
        <v>21</v>
      </c>
      <c r="V40" s="26" t="s">
        <v>22</v>
      </c>
      <c r="W40" s="24" t="s">
        <v>23</v>
      </c>
      <c r="X40" s="25" t="s">
        <v>24</v>
      </c>
      <c r="Y40" s="25" t="s">
        <v>25</v>
      </c>
      <c r="Z40" s="25" t="s">
        <v>26</v>
      </c>
      <c r="AA40" s="25" t="s">
        <v>27</v>
      </c>
      <c r="AB40" s="26" t="s">
        <v>28</v>
      </c>
      <c r="AC40" s="27" t="s">
        <v>29</v>
      </c>
      <c r="AD40" s="28" t="s">
        <v>30</v>
      </c>
      <c r="AE40" s="28" t="s">
        <v>31</v>
      </c>
      <c r="AF40" s="28" t="s">
        <v>32</v>
      </c>
      <c r="AG40" s="28" t="s">
        <v>33</v>
      </c>
      <c r="AH40" s="29" t="s">
        <v>34</v>
      </c>
      <c r="AI40" s="30" t="s">
        <v>35</v>
      </c>
      <c r="AJ40" s="21" t="s">
        <v>36</v>
      </c>
      <c r="AK40" s="22" t="s">
        <v>37</v>
      </c>
      <c r="AL40" s="22" t="s">
        <v>38</v>
      </c>
      <c r="AM40" s="22" t="s">
        <v>39</v>
      </c>
      <c r="AN40" s="22" t="s">
        <v>40</v>
      </c>
      <c r="AO40" s="23" t="s">
        <v>41</v>
      </c>
      <c r="AP40" s="28" t="s">
        <v>42</v>
      </c>
      <c r="AQ40" s="28" t="s">
        <v>43</v>
      </c>
      <c r="AR40" s="28" t="s">
        <v>44</v>
      </c>
      <c r="AS40" s="28" t="s">
        <v>45</v>
      </c>
      <c r="AT40" s="28" t="s">
        <v>46</v>
      </c>
      <c r="AU40" s="29" t="s">
        <v>47</v>
      </c>
      <c r="AV40" s="31" t="s">
        <v>48</v>
      </c>
      <c r="AW40" s="32" t="s">
        <v>49</v>
      </c>
      <c r="AX40" s="32" t="s">
        <v>50</v>
      </c>
      <c r="AY40" s="32" t="s">
        <v>51</v>
      </c>
      <c r="AZ40" s="32" t="s">
        <v>52</v>
      </c>
      <c r="BA40" s="33" t="s">
        <v>53</v>
      </c>
      <c r="BB40" s="21" t="s">
        <v>54</v>
      </c>
      <c r="BC40" s="22" t="s">
        <v>55</v>
      </c>
      <c r="BD40" s="22" t="s">
        <v>56</v>
      </c>
      <c r="BE40" s="22" t="s">
        <v>57</v>
      </c>
      <c r="BF40" s="22" t="s">
        <v>58</v>
      </c>
      <c r="BG40" s="23" t="s">
        <v>59</v>
      </c>
      <c r="BH40" s="34"/>
      <c r="BM40" s="50"/>
      <c r="BP40" s="1">
        <v>38</v>
      </c>
    </row>
    <row r="41" spans="1:75" s="61" customFormat="1" ht="12.75" customHeight="1" x14ac:dyDescent="0.2">
      <c r="A41" s="35">
        <v>64.27844971757925</v>
      </c>
      <c r="B41" s="35">
        <f>AW36</f>
        <v>4.0391139470572019</v>
      </c>
      <c r="C41" s="141">
        <f>B41-0.06</f>
        <v>3.9791139470572019</v>
      </c>
      <c r="D41" s="36">
        <v>288</v>
      </c>
      <c r="E41" s="37">
        <v>3710</v>
      </c>
      <c r="F41" s="38">
        <f>PI()*0.805*E41/60</f>
        <v>156.37539232630996</v>
      </c>
      <c r="G41" s="39">
        <f>C41/4.636</f>
        <v>0.85830758133244212</v>
      </c>
      <c r="H41" s="40">
        <f>D41/193.4</f>
        <v>1.4891416752843847</v>
      </c>
      <c r="I41" s="41">
        <f>1-0.427*G41*H41^(-3.688)</f>
        <v>0.9156115929172266</v>
      </c>
      <c r="J41" s="40">
        <f>C41*10^6/(I41*511*D41)</f>
        <v>29.529881568528264</v>
      </c>
      <c r="K41" s="42">
        <f>A41*0.682*10^6/(3600*24*J41)</f>
        <v>17.182023978319009</v>
      </c>
      <c r="L41" s="43">
        <f>A41*0.682*10^6/(3600*24*J41*2)</f>
        <v>8.5910119891595045</v>
      </c>
      <c r="M41" s="43">
        <f>A41*0.682*10^6/(3600*24*J41*3)</f>
        <v>5.7273413261063366</v>
      </c>
      <c r="N41" s="43">
        <f>A41*0.682*10^6/(3600*24*J41*4)</f>
        <v>4.2955059945797522</v>
      </c>
      <c r="O41" s="43">
        <f>A41*0.682*10^6/(3600*24*J41*5)</f>
        <v>3.4364047956638024</v>
      </c>
      <c r="P41" s="44">
        <f>A41*0.682*10^6/(3600*24*J41*6)</f>
        <v>2.8636706630531683</v>
      </c>
      <c r="Q41" s="39">
        <f>4*K41/(PI()*0.805^2*F41)</f>
        <v>0.21588589397745275</v>
      </c>
      <c r="R41" s="41">
        <f>4*L41/(PI()*0.805^2*F41)</f>
        <v>0.10794294698872638</v>
      </c>
      <c r="S41" s="41">
        <f>4*M41/(PI()*0.805^2*F41)</f>
        <v>7.1961964659150918E-2</v>
      </c>
      <c r="T41" s="41">
        <f>4*N41/(PI()*0.805^2*F41)</f>
        <v>5.3971473494363188E-2</v>
      </c>
      <c r="U41" s="41">
        <f>4*O41/(PI()*0.805^2*F41)</f>
        <v>4.3177178795490559E-2</v>
      </c>
      <c r="V41" s="45">
        <f>4*P41/(PI()*0.805^2*F41)</f>
        <v>3.5980982329575459E-2</v>
      </c>
      <c r="W41" s="46" t="str">
        <f>IF(OR(0.0344&gt;Q41,0.0739&lt;Q41),"-",296863066.116789*Q41^(6)+-107812010.926391*Q41^(5)+ 15691057.2875856*Q41^(4)+-1178721.4640784*Q41^(3)+ 48205.3447935692*Q41^(2)+-1012.39184418295*Q41+ 9.28608011129995)</f>
        <v>-</v>
      </c>
      <c r="X41" s="47" t="str">
        <f t="shared" ref="X41:AB45" si="51">IF(OR(0.0344&gt;R41,0.0739&lt;R41),"-",296863066.116789*R41^(6)+-107812010.926391*R41^(5)+ 15691057.2875856*R41^(4)+-1178721.4640784*R41^(3)+ 48205.3447935692*R41^(2)+-1012.39184418295*R41+ 9.28608011129995)</f>
        <v>-</v>
      </c>
      <c r="Y41" s="47">
        <f t="shared" si="51"/>
        <v>0.76460252972836251</v>
      </c>
      <c r="Z41" s="47">
        <f t="shared" si="51"/>
        <v>0.85664730231063935</v>
      </c>
      <c r="AA41" s="47">
        <f t="shared" si="51"/>
        <v>0.84091272066729594</v>
      </c>
      <c r="AB41" s="48">
        <f t="shared" si="51"/>
        <v>0.80173235938749876</v>
      </c>
      <c r="AC41" s="46" t="str">
        <f>IF(W41="-","-",798988351.621543*Q41^(6)+-280371531.586419*Q41^(5)+ 39883138.3982318*Q41^(4)+-2943110.23585554*Q41^(3)+ 118497.513034966*Q41^(2)+-2463.54413936218*Q41+ 21.5852365235991)</f>
        <v>-</v>
      </c>
      <c r="AD41" s="47" t="str">
        <f t="shared" ref="AD41:AH45" si="52">IF(X41="-","-",798988351.621543*R41^(6)+-280371531.586419*R41^(5)+ 39883138.3982318*R41^(4)+-2943110.23585554*R41^(3)+ 118497.513034966*R41^(2)+-2463.54413936218*R41+ 21.5852365235991)</f>
        <v>-</v>
      </c>
      <c r="AE41" s="47">
        <f t="shared" si="52"/>
        <v>0.62026238164754233</v>
      </c>
      <c r="AF41" s="47">
        <f t="shared" si="52"/>
        <v>0.8615903015932318</v>
      </c>
      <c r="AG41" s="47">
        <f t="shared" si="52"/>
        <v>0.94269836368246018</v>
      </c>
      <c r="AH41" s="48">
        <f t="shared" si="52"/>
        <v>0.9311857822631211</v>
      </c>
      <c r="AI41" s="49">
        <f>(F41^2)/2</f>
        <v>12226.631662603681</v>
      </c>
      <c r="AJ41" s="49" t="str">
        <f t="shared" ref="AJ41:AO45" si="53">IF(W41="-","-",4*$AI41*$J41*K41*AC41/(W41*1000))</f>
        <v>-</v>
      </c>
      <c r="AK41" s="50" t="str">
        <f t="shared" si="53"/>
        <v>-</v>
      </c>
      <c r="AL41" s="50">
        <f t="shared" si="53"/>
        <v>6709.9811995425443</v>
      </c>
      <c r="AM41" s="50">
        <f t="shared" si="53"/>
        <v>6239.3824217783513</v>
      </c>
      <c r="AN41" s="50">
        <f t="shared" si="53"/>
        <v>5563.5843004329172</v>
      </c>
      <c r="AO41" s="51">
        <f t="shared" si="53"/>
        <v>4803.5080111409943</v>
      </c>
      <c r="AP41" s="52" t="str">
        <f>IF(AJ41="-","-",(AJ41*W41/2.04/$I41/$D41/$A41+((AJ41*W41/2.04/$I41/$D41/$A41)^2+4)^0.5)/2)</f>
        <v>-</v>
      </c>
      <c r="AQ41" s="52" t="str">
        <f>IF(AK41="-","-",(2*AK41*X41/2.04/$I41/$D41/$A41+((2*AK41*X41/2.04/$I41/$D41/$A41)^2+4)^0.5)/2)</f>
        <v>-</v>
      </c>
      <c r="AR41" s="52">
        <f>IF(AL41="-","-",(3*AL41*Y41/2.04/$I41/$D41/$A41+((3*AL41*Y41/2.04/$I41/$D41/$A41)^2+4)^0.5)/2)</f>
        <v>1.2470283090356959</v>
      </c>
      <c r="AS41" s="52">
        <f>IF(AM41="-","-",(4*AM41*Z41/2.04/$I41/$D41/$A41+((4*AM41*Z41/2.04/$I41/$D41/$A41)^2+4)^0.5)/2)</f>
        <v>1.3558512508676959</v>
      </c>
      <c r="AT41" s="52">
        <f>IF(AN41="-","-",(5*AN41*AA41/2.04/$I41/$D41/$A41+((5*AN41*AA41/2.04/$I41/$D41/$A41)^2+4)^0.5)/2)</f>
        <v>1.3939163518987869</v>
      </c>
      <c r="AU41" s="53">
        <f>IF(AO41="-","-",(6*AO41*AB41/2.04/$I41/$D41/$A41+((6*AO41*AB41/2.04/$I41/$D41/$A41)^2+4)^0.5)/2)</f>
        <v>1.3884690628630874</v>
      </c>
      <c r="AV41" s="54" t="str">
        <f>IF(AP41="-","-",C41*AP41)</f>
        <v>-</v>
      </c>
      <c r="AW41" s="55" t="str">
        <f>IF(AQ41="-","-",C41*AQ41)</f>
        <v>-</v>
      </c>
      <c r="AX41" s="55">
        <f>IF(AR41="-","-",C41*AR41)</f>
        <v>4.9620677368590966</v>
      </c>
      <c r="AY41" s="56">
        <f>IF(AS41="-","-",C41*AS41)</f>
        <v>5.3950866224626015</v>
      </c>
      <c r="AZ41" s="56">
        <f>IF(AT41="-","-",C41*AT41)</f>
        <v>5.5465519968715578</v>
      </c>
      <c r="BA41" s="57">
        <f>IF(AU41="-","-",C41*AU41)</f>
        <v>5.5248766130959535</v>
      </c>
      <c r="BB41" s="58" t="str">
        <f>IF(W41="-","-",D41*AP41^(0.312/(1.312*W41))-273)</f>
        <v>-</v>
      </c>
      <c r="BC41" s="59" t="str">
        <f>IF(X41="-","-",D41*AQ41^(0.312/(1.312*X41))-273)</f>
        <v>-</v>
      </c>
      <c r="BD41" s="59">
        <f>IF(Y41="-","-",D41*AR41^(0.312/(1.312*Y41))-273)</f>
        <v>35.469132918436117</v>
      </c>
      <c r="BE41" s="59">
        <f>IF(Z41="-","-",D41*AS41^(0.312/(1.312*Z41))-273)</f>
        <v>40.396749705247544</v>
      </c>
      <c r="BF41" s="59">
        <f>IF(AA41="-","-",D41*AT41^(0.312/(1.312*AA41))-273)</f>
        <v>43.360119895734385</v>
      </c>
      <c r="BG41" s="60">
        <f>IF(AB41="-","-",D41*AU41^(0.312/(1.312*AB41))-273)</f>
        <v>44.44660972577725</v>
      </c>
      <c r="BI41" s="43">
        <f>A41</f>
        <v>64.27844971757925</v>
      </c>
      <c r="BJ41" s="43">
        <f>C41</f>
        <v>3.9791139470572019</v>
      </c>
      <c r="BK41" s="43">
        <f>AW46</f>
        <v>5.0163409878242904</v>
      </c>
      <c r="BL41" s="50">
        <f>AT46</f>
        <v>3750</v>
      </c>
      <c r="BM41" s="50">
        <f t="shared" ref="BM41" si="54">AU46</f>
        <v>6942.024903492711</v>
      </c>
      <c r="BN41" s="43">
        <f>AV46</f>
        <v>1.2606678407724869</v>
      </c>
      <c r="BO41" s="61">
        <f>AS46</f>
        <v>3</v>
      </c>
      <c r="BP41" s="121">
        <v>39</v>
      </c>
      <c r="BQ41" s="43">
        <f>AI46</f>
        <v>52.569516</v>
      </c>
      <c r="BR41" s="43">
        <f>AJ46</f>
        <v>3.3625813809124998</v>
      </c>
      <c r="BS41" s="43">
        <f>AO46</f>
        <v>4.0391139470572019</v>
      </c>
      <c r="BT41" s="50">
        <f>AL46</f>
        <v>3640</v>
      </c>
      <c r="BU41" s="50">
        <f>AM46</f>
        <v>7871.6520556172636</v>
      </c>
      <c r="BV41" s="43">
        <f>AN46</f>
        <v>1.2011944067688594</v>
      </c>
      <c r="BW41" s="61">
        <f>AK46</f>
        <v>2</v>
      </c>
    </row>
    <row r="42" spans="1:75" s="69" customFormat="1" hidden="1" x14ac:dyDescent="0.2">
      <c r="A42" s="42">
        <f>A41</f>
        <v>64.27844971757925</v>
      </c>
      <c r="B42" s="62">
        <f>B41</f>
        <v>4.0391139470572019</v>
      </c>
      <c r="C42" s="62">
        <f>C41</f>
        <v>3.9791139470572019</v>
      </c>
      <c r="D42" s="63">
        <f>D41</f>
        <v>288</v>
      </c>
      <c r="E42" s="37">
        <v>4000</v>
      </c>
      <c r="F42" s="62">
        <f>PI()*0.805*E42/60</f>
        <v>168.59880574265225</v>
      </c>
      <c r="G42" s="39">
        <f t="shared" ref="G42:P42" si="55">G41</f>
        <v>0.85830758133244212</v>
      </c>
      <c r="H42" s="40">
        <f t="shared" si="55"/>
        <v>1.4891416752843847</v>
      </c>
      <c r="I42" s="41">
        <f t="shared" si="55"/>
        <v>0.9156115929172266</v>
      </c>
      <c r="J42" s="40">
        <f t="shared" si="55"/>
        <v>29.529881568528264</v>
      </c>
      <c r="K42" s="42">
        <f t="shared" si="55"/>
        <v>17.182023978319009</v>
      </c>
      <c r="L42" s="43">
        <f t="shared" si="55"/>
        <v>8.5910119891595045</v>
      </c>
      <c r="M42" s="43">
        <f t="shared" si="55"/>
        <v>5.7273413261063366</v>
      </c>
      <c r="N42" s="43">
        <f t="shared" si="55"/>
        <v>4.2955059945797522</v>
      </c>
      <c r="O42" s="43">
        <f t="shared" si="55"/>
        <v>3.4364047956638024</v>
      </c>
      <c r="P42" s="44">
        <f t="shared" si="55"/>
        <v>2.8636706630531683</v>
      </c>
      <c r="Q42" s="39">
        <f t="shared" ref="Q42:Q45" si="56">4*K42/(PI()*0.805^2*F42)</f>
        <v>0.20023416666408742</v>
      </c>
      <c r="R42" s="41">
        <f t="shared" ref="R42:R45" si="57">4*L42/(PI()*0.805^2*F42)</f>
        <v>0.10011708333204371</v>
      </c>
      <c r="S42" s="41">
        <f t="shared" ref="S42:S45" si="58">4*M42/(PI()*0.805^2*F42)</f>
        <v>6.6744722221362476E-2</v>
      </c>
      <c r="T42" s="41">
        <f t="shared" ref="T42:T45" si="59">4*N42/(PI()*0.805^2*F42)</f>
        <v>5.0058541666021854E-2</v>
      </c>
      <c r="U42" s="41">
        <f t="shared" ref="U42:U45" si="60">4*O42/(PI()*0.805^2*F42)</f>
        <v>4.0046833332817493E-2</v>
      </c>
      <c r="V42" s="45">
        <f t="shared" ref="V42:V45" si="61">4*P42/(PI()*0.805^2*F42)</f>
        <v>3.3372361110681238E-2</v>
      </c>
      <c r="W42" s="64" t="str">
        <f t="shared" ref="W42:W45" si="62">IF(OR(0.0344&gt;Q42,0.0739&lt;Q42),"-",296863066.116789*Q42^(6)+-107812010.926391*Q42^(5)+ 15691057.2875856*Q42^(4)+-1178721.4640784*Q42^(3)+ 48205.3447935692*Q42^(2)+-1012.39184418295*Q42+ 9.28608011129995)</f>
        <v>-</v>
      </c>
      <c r="X42" s="65" t="str">
        <f t="shared" si="51"/>
        <v>-</v>
      </c>
      <c r="Y42" s="65">
        <f t="shared" si="51"/>
        <v>0.82211122665884595</v>
      </c>
      <c r="Z42" s="65">
        <f t="shared" si="51"/>
        <v>0.85605042602448655</v>
      </c>
      <c r="AA42" s="65">
        <f t="shared" si="51"/>
        <v>0.82614846760781369</v>
      </c>
      <c r="AB42" s="66" t="str">
        <f t="shared" si="51"/>
        <v>-</v>
      </c>
      <c r="AC42" s="64" t="str">
        <f t="shared" ref="AC42:AC45" si="63">IF(W42="-","-",798988351.621543*Q42^(6)+-280371531.586419*Q42^(5)+ 39883138.3982318*Q42^(4)+-2943110.23585554*Q42^(3)+ 118497.513034966*Q42^(2)+-2463.54413936218*Q42+ 21.5852365235991)</f>
        <v>-</v>
      </c>
      <c r="AD42" s="65" t="str">
        <f t="shared" si="52"/>
        <v>-</v>
      </c>
      <c r="AE42" s="65">
        <f t="shared" si="52"/>
        <v>0.71670124679759084</v>
      </c>
      <c r="AF42" s="65">
        <f t="shared" si="52"/>
        <v>0.90020581638587061</v>
      </c>
      <c r="AG42" s="65">
        <f t="shared" si="52"/>
        <v>0.94395402630073733</v>
      </c>
      <c r="AH42" s="66" t="str">
        <f t="shared" si="52"/>
        <v>-</v>
      </c>
      <c r="AI42" s="49">
        <f>(F42^2)/2</f>
        <v>14212.778648924294</v>
      </c>
      <c r="AJ42" s="49" t="str">
        <f t="shared" si="53"/>
        <v>-</v>
      </c>
      <c r="AK42" s="50" t="str">
        <f t="shared" si="53"/>
        <v>-</v>
      </c>
      <c r="AL42" s="50">
        <f t="shared" si="53"/>
        <v>8382.2640222018854</v>
      </c>
      <c r="AM42" s="50">
        <f t="shared" si="53"/>
        <v>7583.2868687358641</v>
      </c>
      <c r="AN42" s="50">
        <f t="shared" si="53"/>
        <v>6591.7047550250572</v>
      </c>
      <c r="AO42" s="51" t="str">
        <f t="shared" si="53"/>
        <v>-</v>
      </c>
      <c r="AP42" s="43" t="str">
        <f>IF(AJ42="-","-",(AJ42*W42/2.04/$I42/$D42/$A42+((AJ42*W42/2.04/$I42/$D42/$A42)^2+4)^0.5)/2)</f>
        <v>-</v>
      </c>
      <c r="AQ42" s="43" t="str">
        <f>IF(AK42="-","-",(2*AK42*X42/2.04/$I42/$D42/$A42+((2*AK42*X42/2.04/$I42/$D42/$A42)^2+4)^0.5)/2)</f>
        <v>-</v>
      </c>
      <c r="AR42" s="43">
        <f>IF(AL42="-","-",(3*AL42*Y42/2.04/$I42/$D42/$A42+((3*AL42*Y42/2.04/$I42/$D42/$A42)^2+4)^0.5)/2)</f>
        <v>1.3426663894756765</v>
      </c>
      <c r="AS42" s="43">
        <f>IF(AM42="-","-",(4*AM42*Z42/2.04/$I42/$D42/$A42+((4*AM42*Z42/2.04/$I42/$D42/$A42)^2+4)^0.5)/2)</f>
        <v>1.4436499054970215</v>
      </c>
      <c r="AT42" s="43">
        <f>IF(AN42="-","-",(5*AN42*AA42/2.04/$I42/$D42/$A42+((5*AN42*AA42/2.04/$I42/$D42/$A42)^2+4)^0.5)/2)</f>
        <v>1.4684476546629466</v>
      </c>
      <c r="AU42" s="44" t="str">
        <f>IF(AO42="-","-",(6*AO42*AB42/2.04/$I42/$D42/$A42+((6*AO42*AB42/2.04/$I42/$D42/$A42)^2+4)^0.5)/2)</f>
        <v>-</v>
      </c>
      <c r="AV42" s="67" t="str">
        <f>IF(AP42="-","-",C42*AP42)</f>
        <v>-</v>
      </c>
      <c r="AW42" s="68" t="str">
        <f>IF(AQ42="-","-",C42*AQ42)</f>
        <v>-</v>
      </c>
      <c r="AX42" s="68">
        <f>IF(AR42="-","-",C42*AR42)</f>
        <v>5.3426225566076013</v>
      </c>
      <c r="AY42" s="41">
        <f>IF(AS42="-","-",C42*AS42)</f>
        <v>5.74444747363101</v>
      </c>
      <c r="AZ42" s="41">
        <f>IF(AT42="-","-",C42*AT42)</f>
        <v>5.843120543192768</v>
      </c>
      <c r="BA42" s="45" t="str">
        <f>IF(AU42="-","-",C42*AU42)</f>
        <v>-</v>
      </c>
      <c r="BB42" s="58" t="str">
        <f>IF(W42="-","-",D42*AP42^(0.312/(1.312*W42))-273)</f>
        <v>-</v>
      </c>
      <c r="BC42" s="59" t="str">
        <f>IF(X42="-","-",D42*AQ42^(0.312/(1.312*X42))-273)</f>
        <v>-</v>
      </c>
      <c r="BD42" s="59">
        <f>IF(Y42="-","-",D42*AR42^(0.312/(1.312*Y42))-273)</f>
        <v>40.623573305583136</v>
      </c>
      <c r="BE42" s="59">
        <f>IF(Z42="-","-",D42*AS42^(0.312/(1.312*Z42))-273)</f>
        <v>45.925977444725333</v>
      </c>
      <c r="BF42" s="59">
        <f>IF(AA42="-","-",D42*AT42^(0.312/(1.312*AA42))-273)</f>
        <v>48.67869838697851</v>
      </c>
      <c r="BG42" s="60" t="str">
        <f>IF(AB42="-","-",D42*AU42^(0.312/(1.312*AB42))-273)</f>
        <v>-</v>
      </c>
      <c r="BP42" s="1">
        <v>40</v>
      </c>
    </row>
    <row r="43" spans="1:75" s="89" customFormat="1" hidden="1" x14ac:dyDescent="0.2">
      <c r="A43" s="70">
        <f>A41</f>
        <v>64.27844971757925</v>
      </c>
      <c r="B43" s="71">
        <f>B41</f>
        <v>4.0391139470572019</v>
      </c>
      <c r="C43" s="71">
        <f>C41</f>
        <v>3.9791139470572019</v>
      </c>
      <c r="D43" s="72">
        <f>D41</f>
        <v>288</v>
      </c>
      <c r="E43" s="73">
        <v>3750</v>
      </c>
      <c r="F43" s="71">
        <f>PI()*0.805*E43/60</f>
        <v>158.06138038373649</v>
      </c>
      <c r="G43" s="74">
        <f t="shared" ref="G43:P43" si="64">G41</f>
        <v>0.85830758133244212</v>
      </c>
      <c r="H43" s="75">
        <f t="shared" si="64"/>
        <v>1.4891416752843847</v>
      </c>
      <c r="I43" s="76">
        <f t="shared" si="64"/>
        <v>0.9156115929172266</v>
      </c>
      <c r="J43" s="75">
        <f t="shared" si="64"/>
        <v>29.529881568528264</v>
      </c>
      <c r="K43" s="70">
        <f t="shared" si="64"/>
        <v>17.182023978319009</v>
      </c>
      <c r="L43" s="77">
        <f t="shared" si="64"/>
        <v>8.5910119891595045</v>
      </c>
      <c r="M43" s="77">
        <f t="shared" si="64"/>
        <v>5.7273413261063366</v>
      </c>
      <c r="N43" s="77">
        <f t="shared" si="64"/>
        <v>4.2955059945797522</v>
      </c>
      <c r="O43" s="77">
        <f t="shared" si="64"/>
        <v>3.4364047956638024</v>
      </c>
      <c r="P43" s="78">
        <f t="shared" si="64"/>
        <v>2.8636706630531683</v>
      </c>
      <c r="Q43" s="74">
        <f t="shared" si="56"/>
        <v>0.21358311110835992</v>
      </c>
      <c r="R43" s="76">
        <f t="shared" si="57"/>
        <v>0.10679155555417996</v>
      </c>
      <c r="S43" s="76">
        <f t="shared" si="58"/>
        <v>7.1194370369453308E-2</v>
      </c>
      <c r="T43" s="76">
        <f t="shared" si="59"/>
        <v>5.3395777777089981E-2</v>
      </c>
      <c r="U43" s="76">
        <f t="shared" si="60"/>
        <v>4.2716622221671989E-2</v>
      </c>
      <c r="V43" s="79">
        <f t="shared" si="61"/>
        <v>3.5597185184726654E-2</v>
      </c>
      <c r="W43" s="80" t="str">
        <f t="shared" si="62"/>
        <v>-</v>
      </c>
      <c r="X43" s="81" t="str">
        <f t="shared" si="51"/>
        <v>-</v>
      </c>
      <c r="Y43" s="81">
        <f t="shared" si="51"/>
        <v>0.7760960021514034</v>
      </c>
      <c r="Z43" s="81">
        <f t="shared" si="51"/>
        <v>0.85681474413896375</v>
      </c>
      <c r="AA43" s="81">
        <f t="shared" si="51"/>
        <v>0.8390553215211991</v>
      </c>
      <c r="AB43" s="82">
        <f t="shared" si="51"/>
        <v>0.79939434769213413</v>
      </c>
      <c r="AC43" s="80" t="str">
        <f t="shared" si="63"/>
        <v>-</v>
      </c>
      <c r="AD43" s="81" t="str">
        <f t="shared" si="52"/>
        <v>-</v>
      </c>
      <c r="AE43" s="81">
        <f t="shared" si="52"/>
        <v>0.63753686989844738</v>
      </c>
      <c r="AF43" s="81">
        <f t="shared" si="52"/>
        <v>0.86753640984697</v>
      </c>
      <c r="AG43" s="81">
        <f t="shared" si="52"/>
        <v>0.94366167457892658</v>
      </c>
      <c r="AH43" s="82">
        <f t="shared" si="52"/>
        <v>0.92970866976769884</v>
      </c>
      <c r="AI43" s="83">
        <f>(F43^2)/2</f>
        <v>12491.699984406119</v>
      </c>
      <c r="AJ43" s="83" t="str">
        <f t="shared" si="53"/>
        <v>-</v>
      </c>
      <c r="AK43" s="84" t="str">
        <f t="shared" si="53"/>
        <v>-</v>
      </c>
      <c r="AL43" s="84">
        <f t="shared" si="53"/>
        <v>6942.024903492711</v>
      </c>
      <c r="AM43" s="84">
        <f t="shared" si="53"/>
        <v>6417.3887812858666</v>
      </c>
      <c r="AN43" s="84">
        <f t="shared" si="53"/>
        <v>5702.6048505186591</v>
      </c>
      <c r="AO43" s="85">
        <f t="shared" si="53"/>
        <v>4914.1919911840178</v>
      </c>
      <c r="AP43" s="77" t="str">
        <f>IF(AJ43="-","-",(AJ43*W43/2.04/$I43/$D43/$A43+((AJ43*W43/2.04/$I43/$D43/$A43)^2+4)^0.5)/2)</f>
        <v>-</v>
      </c>
      <c r="AQ43" s="77" t="str">
        <f>IF(AK43="-","-",(2*AK43*X43/2.04/$I43/$D43/$A43+((2*AK43*X43/2.04/$I43/$D43/$A43)^2+4)^0.5)/2)</f>
        <v>-</v>
      </c>
      <c r="AR43" s="77">
        <f>IF(AL43="-","-",(3*AL43*Y43/2.04/$I43/$D43/$A43+((3*AL43*Y43/2.04/$I43/$D43/$A43)^2+4)^0.5)/2)</f>
        <v>1.2606678407724869</v>
      </c>
      <c r="AS43" s="77">
        <f>IF(AM43="-","-",(4*AM43*Z43/2.04/$I43/$D43/$A43+((4*AM43*Z43/2.04/$I43/$D43/$A43)^2+4)^0.5)/2)</f>
        <v>1.3673911462023294</v>
      </c>
      <c r="AT43" s="77">
        <f>IF(AN43="-","-",(5*AN43*AA43/2.04/$I43/$D43/$A43+((5*AN43*AA43/2.04/$I43/$D43/$A43)^2+4)^0.5)/2)</f>
        <v>1.404090707177762</v>
      </c>
      <c r="AU43" s="78">
        <f>IF(AO43="-","-",(6*AO43*AB43/2.04/$I43/$D43/$A43+((6*AO43*AB43/2.04/$I43/$D43/$A43)^2+4)^0.5)/2)</f>
        <v>1.3973143445016809</v>
      </c>
      <c r="AV43" s="74" t="str">
        <f>IF(AP43="-","-",C43*AP43)</f>
        <v>-</v>
      </c>
      <c r="AW43" s="76" t="str">
        <f>IF(AQ43="-","-",C43*AQ43)</f>
        <v>-</v>
      </c>
      <c r="AX43" s="76">
        <f>IF(AR43="-","-",C43*AR43)</f>
        <v>5.0163409878242904</v>
      </c>
      <c r="AY43" s="76">
        <f>IF(AS43="-","-",C43*AS43)</f>
        <v>5.4410051809362221</v>
      </c>
      <c r="AZ43" s="76">
        <f>IF(AT43="-","-",C43*AT43)</f>
        <v>5.5870369158644424</v>
      </c>
      <c r="BA43" s="79">
        <f>IF(AU43="-","-",C43*AU43)</f>
        <v>5.5600729966297306</v>
      </c>
      <c r="BB43" s="86" t="str">
        <f>IF(W43="-","-",D43*AP43^(0.312/(1.312*W43))-273)</f>
        <v>-</v>
      </c>
      <c r="BC43" s="87" t="str">
        <f>IF(X43="-","-",D43*AQ43^(0.312/(1.312*X43))-273)</f>
        <v>-</v>
      </c>
      <c r="BD43" s="87">
        <f>IF(Y43="-","-",D43*AR43^(0.312/(1.312*Y43))-273)</f>
        <v>36.184496683279406</v>
      </c>
      <c r="BE43" s="87">
        <f>IF(Z43="-","-",D43*AS43^(0.312/(1.312*Z43))-273)</f>
        <v>41.12961444960456</v>
      </c>
      <c r="BF43" s="87">
        <f>IF(AA43="-","-",D43*AT43^(0.312/(1.312*AA43))-273)</f>
        <v>44.078791010939312</v>
      </c>
      <c r="BG43" s="88">
        <f>IF(AB43="-","-",D43*AU43^(0.312/(1.312*AB43))-273)</f>
        <v>45.137432783995735</v>
      </c>
      <c r="BP43" s="121">
        <v>41</v>
      </c>
    </row>
    <row r="44" spans="1:75" s="89" customFormat="1" hidden="1" x14ac:dyDescent="0.2">
      <c r="A44" s="42">
        <f>A41</f>
        <v>64.27844971757925</v>
      </c>
      <c r="B44" s="62">
        <f>B41</f>
        <v>4.0391139470572019</v>
      </c>
      <c r="C44" s="62">
        <f>C41</f>
        <v>3.9791139470572019</v>
      </c>
      <c r="D44" s="63">
        <f>D41</f>
        <v>288</v>
      </c>
      <c r="E44" s="37">
        <v>5300</v>
      </c>
      <c r="F44" s="62">
        <f>PI()*0.805*E44/60</f>
        <v>223.39341760901425</v>
      </c>
      <c r="G44" s="39">
        <f t="shared" ref="G44:P44" si="65">G41</f>
        <v>0.85830758133244212</v>
      </c>
      <c r="H44" s="40">
        <f t="shared" si="65"/>
        <v>1.4891416752843847</v>
      </c>
      <c r="I44" s="41">
        <f t="shared" si="65"/>
        <v>0.9156115929172266</v>
      </c>
      <c r="J44" s="40">
        <f t="shared" si="65"/>
        <v>29.529881568528264</v>
      </c>
      <c r="K44" s="42">
        <f t="shared" si="65"/>
        <v>17.182023978319009</v>
      </c>
      <c r="L44" s="43">
        <f t="shared" si="65"/>
        <v>8.5910119891595045</v>
      </c>
      <c r="M44" s="43">
        <f t="shared" si="65"/>
        <v>5.7273413261063366</v>
      </c>
      <c r="N44" s="43">
        <f t="shared" si="65"/>
        <v>4.2955059945797522</v>
      </c>
      <c r="O44" s="43">
        <f t="shared" si="65"/>
        <v>3.4364047956638024</v>
      </c>
      <c r="P44" s="44">
        <f t="shared" si="65"/>
        <v>2.8636706630531683</v>
      </c>
      <c r="Q44" s="39">
        <f t="shared" si="56"/>
        <v>0.15112012578421691</v>
      </c>
      <c r="R44" s="41">
        <f t="shared" si="57"/>
        <v>7.5560062892108454E-2</v>
      </c>
      <c r="S44" s="41">
        <f t="shared" si="58"/>
        <v>5.0373375261405638E-2</v>
      </c>
      <c r="T44" s="41">
        <f t="shared" si="59"/>
        <v>3.7780031446054227E-2</v>
      </c>
      <c r="U44" s="41">
        <f t="shared" si="60"/>
        <v>3.0224025156843387E-2</v>
      </c>
      <c r="V44" s="45">
        <f t="shared" si="61"/>
        <v>2.5186687630702819E-2</v>
      </c>
      <c r="W44" s="64" t="str">
        <f t="shared" si="62"/>
        <v>-</v>
      </c>
      <c r="X44" s="65" t="str">
        <f t="shared" si="51"/>
        <v>-</v>
      </c>
      <c r="Y44" s="65">
        <f t="shared" si="51"/>
        <v>0.85626461822732658</v>
      </c>
      <c r="Z44" s="65">
        <f t="shared" si="51"/>
        <v>0.81287678269678132</v>
      </c>
      <c r="AA44" s="65" t="str">
        <f t="shared" si="51"/>
        <v>-</v>
      </c>
      <c r="AB44" s="66" t="str">
        <f t="shared" si="51"/>
        <v>-</v>
      </c>
      <c r="AC44" s="64" t="str">
        <f t="shared" si="63"/>
        <v>-</v>
      </c>
      <c r="AD44" s="65" t="str">
        <f t="shared" si="52"/>
        <v>-</v>
      </c>
      <c r="AE44" s="65">
        <f t="shared" si="52"/>
        <v>0.89731705850251586</v>
      </c>
      <c r="AF44" s="65">
        <f t="shared" si="52"/>
        <v>0.93805262745383544</v>
      </c>
      <c r="AG44" s="65" t="str">
        <f t="shared" si="52"/>
        <v>-</v>
      </c>
      <c r="AH44" s="66" t="str">
        <f t="shared" si="52"/>
        <v>-</v>
      </c>
      <c r="AI44" s="49">
        <f>(F44^2)/2</f>
        <v>24952.309515517718</v>
      </c>
      <c r="AJ44" s="49" t="str">
        <f t="shared" si="53"/>
        <v>-</v>
      </c>
      <c r="AK44" s="50" t="str">
        <f t="shared" si="53"/>
        <v>-</v>
      </c>
      <c r="AL44" s="50">
        <f t="shared" si="53"/>
        <v>17689.8209279082</v>
      </c>
      <c r="AM44" s="50">
        <f t="shared" si="53"/>
        <v>14609.967830008778</v>
      </c>
      <c r="AN44" s="50" t="str">
        <f t="shared" si="53"/>
        <v>-</v>
      </c>
      <c r="AO44" s="51" t="str">
        <f t="shared" si="53"/>
        <v>-</v>
      </c>
      <c r="AP44" s="43" t="str">
        <f>IF(AJ44="-","-",(AJ44*W44/2.04/$I44/$D44/$A44+((AJ44*W44/2.04/$I44/$D44/$A44)^2+4)^0.5)/2)</f>
        <v>-</v>
      </c>
      <c r="AQ44" s="43" t="str">
        <f>IF(AK44="-","-",(2*AK44*X44/2.04/$I44/$D44/$A44+((2*AK44*X44/2.04/$I44/$D44/$A44)^2+4)^0.5)/2)</f>
        <v>-</v>
      </c>
      <c r="AR44" s="43">
        <f>IF(AL44="-","-",(3*AL44*Y44/2.04/$I44/$D44/$A44+((3*AL44*Y44/2.04/$I44/$D44/$A44)^2+4)^0.5)/2)</f>
        <v>1.8536512736889494</v>
      </c>
      <c r="AS44" s="43">
        <f>IF(AM44="-","-",(4*AM44*Z44/2.04/$I44/$D44/$A44+((4*AM44*Z44/2.04/$I44/$D44/$A44)^2+4)^0.5)/2)</f>
        <v>1.9001182362192428</v>
      </c>
      <c r="AT44" s="43" t="str">
        <f>IF(AN44="-","-",(5*AN44*AA44/2.04/$I44/$D44/$A44+((5*AN44*AA44/2.04/$I44/$D44/$A44)^2+4)^0.5)/2)</f>
        <v>-</v>
      </c>
      <c r="AU44" s="44" t="str">
        <f>IF(AO44="-","-",(6*AO44*AB44/2.04/$I44/$D44/$A44+((6*AO44*AB44/2.04/$I44/$D44/$A44)^2+4)^0.5)/2)</f>
        <v>-</v>
      </c>
      <c r="AV44" s="39" t="str">
        <f>IF(AP44="-","-",C44*AP44)</f>
        <v>-</v>
      </c>
      <c r="AW44" s="41" t="str">
        <f>IF(AQ44="-","-",C44*AQ44)</f>
        <v>-</v>
      </c>
      <c r="AX44" s="41">
        <f>IF(AR44="-","-",C44*AR44)</f>
        <v>7.3758896361160451</v>
      </c>
      <c r="AY44" s="41">
        <f>IF(AS44="-","-",C44*AS44)</f>
        <v>7.5607869747977201</v>
      </c>
      <c r="AZ44" s="41" t="str">
        <f>IF(AT44="-","-",C44*AT44)</f>
        <v>-</v>
      </c>
      <c r="BA44" s="45" t="str">
        <f>IF(AU44="-","-",C44*AU44)</f>
        <v>-</v>
      </c>
      <c r="BB44" s="58" t="str">
        <f>IF(W44="-","-",D44*AP44^(0.312/(1.312*W44))-273)</f>
        <v>-</v>
      </c>
      <c r="BC44" s="59" t="str">
        <f>IF(X44="-","-",D44*AQ44^(0.312/(1.312*X44))-273)</f>
        <v>-</v>
      </c>
      <c r="BD44" s="59">
        <f>IF(Y44="-","-",D44*AR44^(0.312/(1.312*Y44))-273)</f>
        <v>68.845756984998843</v>
      </c>
      <c r="BE44" s="59">
        <f>IF(Z44="-","-",D44*AS44^(0.312/(1.312*Z44))-273)</f>
        <v>74.495349576496722</v>
      </c>
      <c r="BF44" s="59" t="str">
        <f>IF(AA44="-","-",D44*AT44^(0.312/(1.312*AA44))-273)</f>
        <v>-</v>
      </c>
      <c r="BG44" s="60" t="str">
        <f>IF(AB44="-","-",D44*AU44^(0.312/(1.312*AB44))-273)</f>
        <v>-</v>
      </c>
      <c r="BP44" s="1">
        <v>42</v>
      </c>
    </row>
    <row r="45" spans="1:75" s="69" customFormat="1" hidden="1" x14ac:dyDescent="0.2">
      <c r="A45" s="90">
        <f>A41</f>
        <v>64.27844971757925</v>
      </c>
      <c r="B45" s="91">
        <f>B41</f>
        <v>4.0391139470572019</v>
      </c>
      <c r="C45" s="91">
        <f>C41</f>
        <v>3.9791139470572019</v>
      </c>
      <c r="D45" s="92">
        <f>D41</f>
        <v>288</v>
      </c>
      <c r="E45" s="93">
        <v>5565</v>
      </c>
      <c r="F45" s="91">
        <f>PI()*0.805*E45/60</f>
        <v>234.56308848946495</v>
      </c>
      <c r="G45" s="94">
        <f t="shared" ref="G45:P45" si="66">G41</f>
        <v>0.85830758133244212</v>
      </c>
      <c r="H45" s="95">
        <f t="shared" si="66"/>
        <v>1.4891416752843847</v>
      </c>
      <c r="I45" s="96">
        <f t="shared" si="66"/>
        <v>0.9156115929172266</v>
      </c>
      <c r="J45" s="95">
        <f t="shared" si="66"/>
        <v>29.529881568528264</v>
      </c>
      <c r="K45" s="90">
        <f t="shared" si="66"/>
        <v>17.182023978319009</v>
      </c>
      <c r="L45" s="97">
        <f t="shared" si="66"/>
        <v>8.5910119891595045</v>
      </c>
      <c r="M45" s="97">
        <f t="shared" si="66"/>
        <v>5.7273413261063366</v>
      </c>
      <c r="N45" s="97">
        <f t="shared" si="66"/>
        <v>4.2955059945797522</v>
      </c>
      <c r="O45" s="97">
        <f t="shared" si="66"/>
        <v>3.4364047956638024</v>
      </c>
      <c r="P45" s="98">
        <f t="shared" si="66"/>
        <v>2.8636706630531683</v>
      </c>
      <c r="Q45" s="94">
        <f t="shared" si="56"/>
        <v>0.14392392931830181</v>
      </c>
      <c r="R45" s="96">
        <f t="shared" si="57"/>
        <v>7.1961964659150904E-2</v>
      </c>
      <c r="S45" s="96">
        <f t="shared" si="58"/>
        <v>4.7974643106100612E-2</v>
      </c>
      <c r="T45" s="96">
        <f t="shared" si="59"/>
        <v>3.5980982329575452E-2</v>
      </c>
      <c r="U45" s="96">
        <f t="shared" si="60"/>
        <v>2.8784785863660369E-2</v>
      </c>
      <c r="V45" s="99">
        <f t="shared" si="61"/>
        <v>2.3987321553050306E-2</v>
      </c>
      <c r="W45" s="100" t="str">
        <f t="shared" si="62"/>
        <v>-</v>
      </c>
      <c r="X45" s="101">
        <f t="shared" si="51"/>
        <v>0.76460252972840514</v>
      </c>
      <c r="Y45" s="101">
        <f t="shared" si="51"/>
        <v>0.85372521775782495</v>
      </c>
      <c r="Z45" s="101">
        <f t="shared" si="51"/>
        <v>0.80173235938749876</v>
      </c>
      <c r="AA45" s="101" t="str">
        <f t="shared" si="51"/>
        <v>-</v>
      </c>
      <c r="AB45" s="102" t="str">
        <f t="shared" si="51"/>
        <v>-</v>
      </c>
      <c r="AC45" s="100" t="str">
        <f t="shared" si="63"/>
        <v>-</v>
      </c>
      <c r="AD45" s="101">
        <f t="shared" si="52"/>
        <v>0.62026238164757075</v>
      </c>
      <c r="AE45" s="101">
        <f t="shared" si="52"/>
        <v>0.91774538524789051</v>
      </c>
      <c r="AF45" s="101">
        <f t="shared" si="52"/>
        <v>0.93118578226310689</v>
      </c>
      <c r="AG45" s="101" t="str">
        <f t="shared" si="52"/>
        <v>-</v>
      </c>
      <c r="AH45" s="102" t="str">
        <f t="shared" si="52"/>
        <v>-</v>
      </c>
      <c r="AI45" s="103">
        <f>(F45^2)/2</f>
        <v>27509.921240858283</v>
      </c>
      <c r="AJ45" s="103" t="str">
        <f t="shared" si="53"/>
        <v>-</v>
      </c>
      <c r="AK45" s="104">
        <f t="shared" si="53"/>
        <v>22646.186548455858</v>
      </c>
      <c r="AL45" s="104">
        <f t="shared" si="53"/>
        <v>20006.365972299925</v>
      </c>
      <c r="AM45" s="104">
        <f t="shared" si="53"/>
        <v>16211.839537600608</v>
      </c>
      <c r="AN45" s="104" t="str">
        <f t="shared" si="53"/>
        <v>-</v>
      </c>
      <c r="AO45" s="105" t="str">
        <f t="shared" si="53"/>
        <v>-</v>
      </c>
      <c r="AP45" s="97" t="str">
        <f>IF(AJ45="-","-",(AJ45*W45/2.04/$I45/$D45/$A45+((AJ45*W45/2.04/$I45/$D45/$A45)^2+4)^0.5)/2)</f>
        <v>-</v>
      </c>
      <c r="AQ45" s="97">
        <f>IF(AK45="-","-",(2*AK45*X45/2.04/$I45/$D45/$A45+((2*AK45*X45/2.04/$I45/$D45/$A45)^2+4)^0.5)/2)</f>
        <v>1.6191371634537746</v>
      </c>
      <c r="AR45" s="97">
        <f>IF(AL45="-","-",(3*AL45*Y45/2.04/$I45/$D45/$A45+((3*AL45*Y45/2.04/$I45/$D45/$A45)^2+4)^0.5)/2)</f>
        <v>1.9855120549822609</v>
      </c>
      <c r="AS45" s="97">
        <f>IF(AM45="-","-",(4*AM45*Z45/2.04/$I45/$D45/$A45+((4*AM45*Z45/2.04/$I45/$D45/$A45)^2+4)^0.5)/2)</f>
        <v>2.0028532595902471</v>
      </c>
      <c r="AT45" s="97" t="str">
        <f>IF(AN45="-","-",(5*AN45*AA45/2.04/$I45/$D45/$A45+((5*AN45*AA45/2.04/$I45/$D45/$A45)^2+4)^0.5)/2)</f>
        <v>-</v>
      </c>
      <c r="AU45" s="98" t="str">
        <f>IF(AO45="-","-",(6*AO45*AB45/2.04/$I45/$D45/$A45+((6*AO45*AB45/2.04/$I45/$D45/$A45)^2+4)^0.5)/2)</f>
        <v>-</v>
      </c>
      <c r="AV45" s="94" t="str">
        <f>IF(AP45="-","-",C45*AP45)</f>
        <v>-</v>
      </c>
      <c r="AW45" s="96">
        <f>IF(AQ45="-","-",C45*AQ45)</f>
        <v>6.4427312692975507</v>
      </c>
      <c r="AX45" s="96">
        <f>IF(AR45="-","-",C45*AR45)</f>
        <v>7.9005787100301204</v>
      </c>
      <c r="AY45" s="96">
        <f>IF(AS45="-","-",C45*AS45)</f>
        <v>7.9695813391445309</v>
      </c>
      <c r="AZ45" s="96" t="str">
        <f>IF(AT45="-","-",C45*AT45)</f>
        <v>-</v>
      </c>
      <c r="BA45" s="99" t="str">
        <f>IF(AU45="-","-",C45*AU45)</f>
        <v>-</v>
      </c>
      <c r="BB45" s="106" t="str">
        <f>IF(W45="-","-",D45*AP45^(0.312/(1.312*W45))-273)</f>
        <v>-</v>
      </c>
      <c r="BC45" s="107">
        <f>IF(X45="-","-",D45*AQ45^(0.312/(1.312*X45))-273)</f>
        <v>61.567224021694187</v>
      </c>
      <c r="BD45" s="107">
        <f>IF(Y45="-","-",D45*AR45^(0.312/(1.312*Y45))-273)</f>
        <v>75.630021207967445</v>
      </c>
      <c r="BE45" s="107">
        <f>IF(Z45="-","-",D45*AS45^(0.312/(1.312*Z45))-273)</f>
        <v>80.887955336056962</v>
      </c>
      <c r="BF45" s="107" t="str">
        <f>IF(AA45="-","-",D45*AT45^(0.312/(1.312*AA45))-273)</f>
        <v>-</v>
      </c>
      <c r="BG45" s="108" t="str">
        <f>IF(AB45="-","-",D45*AU45^(0.312/(1.312*AB45))-273)</f>
        <v>-</v>
      </c>
      <c r="BP45" s="121">
        <v>43</v>
      </c>
    </row>
    <row r="46" spans="1:75" s="7" customFormat="1" ht="13.5" hidden="1" customHeight="1" x14ac:dyDescent="0.2">
      <c r="A46" s="8"/>
      <c r="B46" s="8"/>
      <c r="C46" s="8"/>
      <c r="D46" s="3"/>
      <c r="E46" s="4"/>
      <c r="F46" s="5"/>
      <c r="G46" s="6"/>
      <c r="I46" s="6"/>
      <c r="J46" s="6"/>
      <c r="K46" s="6"/>
      <c r="L46" s="8"/>
      <c r="M46" s="8"/>
      <c r="N46" s="8"/>
      <c r="O46" s="8"/>
      <c r="P46" s="8"/>
      <c r="Q46" s="5" t="s">
        <v>60</v>
      </c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178">
        <f>A34</f>
        <v>52.569516</v>
      </c>
      <c r="AJ46" s="179">
        <f>C34</f>
        <v>3.3625813809124998</v>
      </c>
      <c r="AK46" s="180">
        <v>2</v>
      </c>
      <c r="AL46" s="181">
        <f>E36</f>
        <v>3640</v>
      </c>
      <c r="AM46" s="181">
        <f>$AK36</f>
        <v>7871.6520556172636</v>
      </c>
      <c r="AN46" s="182">
        <f>$AQ36</f>
        <v>1.2011944067688594</v>
      </c>
      <c r="AO46" s="113">
        <f>$AW36</f>
        <v>4.0391139470572019</v>
      </c>
      <c r="AP46" s="114">
        <f>$BC36</f>
        <v>33.058508240605875</v>
      </c>
      <c r="AQ46" s="114">
        <f>A41</f>
        <v>64.27844971757925</v>
      </c>
      <c r="AR46" s="109">
        <f>C41</f>
        <v>3.9791139470572019</v>
      </c>
      <c r="AS46" s="110">
        <v>3</v>
      </c>
      <c r="AT46" s="111">
        <f>E43</f>
        <v>3750</v>
      </c>
      <c r="AU46" s="111">
        <f>AL43</f>
        <v>6942.024903492711</v>
      </c>
      <c r="AV46" s="112">
        <f>AR43</f>
        <v>1.2606678407724869</v>
      </c>
      <c r="AW46" s="113">
        <f>AX43</f>
        <v>5.0163409878242904</v>
      </c>
      <c r="AX46" s="114">
        <f>BD43</f>
        <v>36.184496683279406</v>
      </c>
      <c r="AZ46" s="115">
        <v>5.0105228424072266</v>
      </c>
      <c r="BB46" s="183">
        <f>L36*60</f>
        <v>508.95337113905111</v>
      </c>
      <c r="BC46" s="184">
        <f>AN46</f>
        <v>1.2011944067688594</v>
      </c>
      <c r="BD46" s="185">
        <f>M43*60</f>
        <v>343.64047956638018</v>
      </c>
      <c r="BE46" s="186">
        <f>AV46</f>
        <v>1.2606678407724869</v>
      </c>
      <c r="BG46" s="187">
        <f>AL46/5300</f>
        <v>0.68679245283018864</v>
      </c>
      <c r="BH46" s="188">
        <f>AT46/5300</f>
        <v>0.70754716981132071</v>
      </c>
      <c r="BI46" s="115"/>
      <c r="BJ46" s="115"/>
      <c r="BP46" s="1">
        <v>44</v>
      </c>
    </row>
    <row r="47" spans="1:75" ht="15.75" hidden="1" x14ac:dyDescent="0.2">
      <c r="A47" s="116" t="s">
        <v>64</v>
      </c>
      <c r="B47" s="1"/>
      <c r="C47" s="2" t="s">
        <v>88</v>
      </c>
      <c r="D47" s="2"/>
      <c r="E47" s="117"/>
      <c r="F47" s="117"/>
      <c r="G47" s="117"/>
      <c r="H47" s="117"/>
      <c r="I47" s="117"/>
      <c r="J47" s="117"/>
      <c r="K47" s="117"/>
      <c r="L47" s="117"/>
      <c r="M47" s="117"/>
      <c r="N47" s="117"/>
      <c r="O47" s="117"/>
      <c r="P47" s="117"/>
      <c r="Q47" s="117"/>
      <c r="R47" s="117"/>
      <c r="S47" s="117"/>
      <c r="T47" s="117"/>
      <c r="U47" s="117"/>
      <c r="V47" s="117"/>
      <c r="W47" s="117"/>
      <c r="X47" s="117"/>
      <c r="Y47" s="117"/>
      <c r="Z47" s="117"/>
      <c r="AA47" s="117"/>
      <c r="AB47" s="117"/>
      <c r="AC47" s="118"/>
      <c r="AD47" s="117"/>
      <c r="AE47" s="117"/>
      <c r="AF47" s="117"/>
      <c r="AG47" s="117"/>
      <c r="AH47" s="117"/>
      <c r="AI47" s="119"/>
      <c r="AJ47" s="117"/>
      <c r="AK47" s="117"/>
      <c r="AL47" s="117"/>
      <c r="AM47" s="117"/>
      <c r="AN47" s="117"/>
      <c r="AO47" s="117"/>
      <c r="AP47" s="117"/>
      <c r="AQ47" s="117"/>
      <c r="AR47" s="117"/>
      <c r="AS47" s="117"/>
      <c r="AT47" s="117"/>
      <c r="AU47" s="117"/>
      <c r="AV47" s="120"/>
      <c r="AW47" s="120"/>
      <c r="AX47" s="120"/>
      <c r="AY47" s="120"/>
      <c r="AZ47" s="120"/>
      <c r="BA47" s="120"/>
      <c r="BB47" s="117"/>
      <c r="BC47" s="117"/>
      <c r="BD47" s="117"/>
      <c r="BE47" s="117"/>
      <c r="BF47" s="117"/>
      <c r="BG47" s="117"/>
      <c r="BP47" s="121">
        <v>45</v>
      </c>
    </row>
    <row r="48" spans="1:75" ht="14.25" hidden="1" x14ac:dyDescent="0.2">
      <c r="A48" s="17" t="s">
        <v>1</v>
      </c>
      <c r="B48" s="18" t="s">
        <v>2</v>
      </c>
      <c r="C48" s="18" t="s">
        <v>3</v>
      </c>
      <c r="D48" s="18" t="s">
        <v>4</v>
      </c>
      <c r="E48" s="18" t="s">
        <v>5</v>
      </c>
      <c r="F48" s="18" t="s">
        <v>6</v>
      </c>
      <c r="G48" s="18" t="s">
        <v>7</v>
      </c>
      <c r="H48" s="18" t="s">
        <v>8</v>
      </c>
      <c r="I48" s="18" t="s">
        <v>9</v>
      </c>
      <c r="J48" s="24" t="s">
        <v>10</v>
      </c>
      <c r="K48" s="21" t="s">
        <v>11</v>
      </c>
      <c r="L48" s="22" t="s">
        <v>12</v>
      </c>
      <c r="M48" s="22" t="s">
        <v>13</v>
      </c>
      <c r="N48" s="22" t="s">
        <v>14</v>
      </c>
      <c r="O48" s="22" t="s">
        <v>15</v>
      </c>
      <c r="P48" s="23" t="s">
        <v>16</v>
      </c>
      <c r="Q48" s="24" t="s">
        <v>17</v>
      </c>
      <c r="R48" s="25" t="s">
        <v>18</v>
      </c>
      <c r="S48" s="25" t="s">
        <v>19</v>
      </c>
      <c r="T48" s="25" t="s">
        <v>20</v>
      </c>
      <c r="U48" s="25" t="s">
        <v>21</v>
      </c>
      <c r="V48" s="26" t="s">
        <v>22</v>
      </c>
      <c r="W48" s="24" t="s">
        <v>23</v>
      </c>
      <c r="X48" s="25" t="s">
        <v>24</v>
      </c>
      <c r="Y48" s="25" t="s">
        <v>25</v>
      </c>
      <c r="Z48" s="25" t="s">
        <v>26</v>
      </c>
      <c r="AA48" s="25" t="s">
        <v>27</v>
      </c>
      <c r="AB48" s="26" t="s">
        <v>28</v>
      </c>
      <c r="AC48" s="27" t="s">
        <v>29</v>
      </c>
      <c r="AD48" s="28" t="s">
        <v>30</v>
      </c>
      <c r="AE48" s="28" t="s">
        <v>31</v>
      </c>
      <c r="AF48" s="28" t="s">
        <v>32</v>
      </c>
      <c r="AG48" s="28" t="s">
        <v>33</v>
      </c>
      <c r="AH48" s="29" t="s">
        <v>34</v>
      </c>
      <c r="AI48" s="122" t="s">
        <v>35</v>
      </c>
      <c r="AJ48" s="21" t="s">
        <v>36</v>
      </c>
      <c r="AK48" s="22" t="s">
        <v>37</v>
      </c>
      <c r="AL48" s="22" t="s">
        <v>38</v>
      </c>
      <c r="AM48" s="22" t="s">
        <v>39</v>
      </c>
      <c r="AN48" s="22" t="s">
        <v>40</v>
      </c>
      <c r="AO48" s="23" t="s">
        <v>41</v>
      </c>
      <c r="AP48" s="28" t="s">
        <v>42</v>
      </c>
      <c r="AQ48" s="28" t="s">
        <v>43</v>
      </c>
      <c r="AR48" s="28" t="s">
        <v>44</v>
      </c>
      <c r="AS48" s="28" t="s">
        <v>45</v>
      </c>
      <c r="AT48" s="28" t="s">
        <v>46</v>
      </c>
      <c r="AU48" s="29" t="s">
        <v>47</v>
      </c>
      <c r="AV48" s="31" t="s">
        <v>48</v>
      </c>
      <c r="AW48" s="32" t="s">
        <v>49</v>
      </c>
      <c r="AX48" s="32" t="s">
        <v>50</v>
      </c>
      <c r="AY48" s="32" t="s">
        <v>51</v>
      </c>
      <c r="AZ48" s="32" t="s">
        <v>52</v>
      </c>
      <c r="BA48" s="33" t="s">
        <v>53</v>
      </c>
      <c r="BB48" s="21" t="s">
        <v>54</v>
      </c>
      <c r="BC48" s="22" t="s">
        <v>55</v>
      </c>
      <c r="BD48" s="22" t="s">
        <v>56</v>
      </c>
      <c r="BE48" s="22" t="s">
        <v>57</v>
      </c>
      <c r="BF48" s="22" t="s">
        <v>58</v>
      </c>
      <c r="BG48" s="23" t="s">
        <v>59</v>
      </c>
      <c r="BH48" s="207"/>
      <c r="BI48" s="117"/>
      <c r="BP48" s="1">
        <v>46</v>
      </c>
    </row>
    <row r="49" spans="1:75" s="1" customFormat="1" ht="18" hidden="1" customHeight="1" x14ac:dyDescent="0.2">
      <c r="A49" s="126">
        <v>61.234988000000001</v>
      </c>
      <c r="B49" s="141"/>
      <c r="C49" s="141">
        <v>3.0486961066251954</v>
      </c>
      <c r="D49" s="142">
        <v>283</v>
      </c>
      <c r="E49" s="123">
        <v>3700</v>
      </c>
      <c r="F49" s="203">
        <f>PI()*0.862*E49/60</f>
        <v>166.99659348932144</v>
      </c>
      <c r="G49" s="124">
        <f>C49/4.636</f>
        <v>0.65761348287860122</v>
      </c>
      <c r="H49" s="125">
        <f>D49/193.4</f>
        <v>1.4632885211995863</v>
      </c>
      <c r="I49" s="120">
        <f>1-0.427*G49*H49^(-3.688)</f>
        <v>0.93102977066316195</v>
      </c>
      <c r="J49" s="124">
        <f>C49*10^6/(I49*514*D49)</f>
        <v>22.511322687512035</v>
      </c>
      <c r="K49" s="126">
        <f>A49*0.682*10^6/(3600*24*J49)</f>
        <v>21.471839681255112</v>
      </c>
      <c r="L49" s="127">
        <f>A49*0.682*10^6/(3600*24*J49*2)</f>
        <v>10.735919840627556</v>
      </c>
      <c r="M49" s="127">
        <f>A49*0.682*10^6/(3600*24*J49*3)</f>
        <v>7.1572798937517046</v>
      </c>
      <c r="N49" s="127">
        <f>A49*0.682*10^6/(3600*24*J49*4)</f>
        <v>5.367959920313778</v>
      </c>
      <c r="O49" s="127">
        <f>A49*0.682*10^6/(3600*24*J49*5)</f>
        <v>4.2943679362510219</v>
      </c>
      <c r="P49" s="128">
        <f>A49*0.682*10^6/(3600*24*J49*6)</f>
        <v>3.5786399468758523</v>
      </c>
      <c r="Q49" s="124">
        <f>4*K49/(PI()*0.862^2*F49)</f>
        <v>0.22032167803398883</v>
      </c>
      <c r="R49" s="120">
        <f>4*L49/(PI()*0.862^2*F49)</f>
        <v>0.11016083901699442</v>
      </c>
      <c r="S49" s="120">
        <f>4*M49/(PI()*0.862^2*F49)</f>
        <v>7.3440559344662953E-2</v>
      </c>
      <c r="T49" s="120">
        <f>4*N49/(PI()*0.862^2*F49)</f>
        <v>5.5080419508497208E-2</v>
      </c>
      <c r="U49" s="120">
        <f>4*O49/(PI()*0.862^2*$F49)</f>
        <v>4.4064335606797761E-2</v>
      </c>
      <c r="V49" s="129">
        <f>4*P49/(PI()*0.862^2*$F49)</f>
        <v>3.6720279672331477E-2</v>
      </c>
      <c r="W49" s="124" t="str">
        <f>IF(OR(0.0366&gt;Q49,0.0992&lt;Q49),"-",-43518*Q49^4 + 7101.5*Q49^3 - 404.29*Q49^2 + 11.132*Q49 + 0.6449)</f>
        <v>-</v>
      </c>
      <c r="X49" s="120" t="str">
        <f t="shared" ref="X49:AB53" si="67">IF(OR(0.0366&gt;R49,0.0992&lt;R49),"-",-43518*R49^4 + 7101.5*R49^3 - 404.29*R49^2 + 11.132*R49 + 0.6449)</f>
        <v>-</v>
      </c>
      <c r="Y49" s="120">
        <f t="shared" si="67"/>
        <v>0.82888080326604663</v>
      </c>
      <c r="Z49" s="120">
        <f t="shared" si="67"/>
        <v>0.81765026615111536</v>
      </c>
      <c r="AA49" s="120">
        <f t="shared" si="67"/>
        <v>0.79395406807310631</v>
      </c>
      <c r="AB49" s="129">
        <f t="shared" si="67"/>
        <v>0.78102835171050422</v>
      </c>
      <c r="AC49" s="124" t="str">
        <f>IF(W49="-","-",-1957*Q49^3 + 170*Q49^2 - 5.2758*Q49 + 1.1631)</f>
        <v>-</v>
      </c>
      <c r="AD49" s="120" t="str">
        <f t="shared" ref="AD49:AH53" si="68">IF(X49="-","-",-1957*R49^3 + 170*R49^2 - 5.2758*R49 + 1.1631)</f>
        <v>-</v>
      </c>
      <c r="AE49" s="120">
        <f t="shared" si="68"/>
        <v>0.91736676864222044</v>
      </c>
      <c r="AF49" s="120">
        <f t="shared" si="68"/>
        <v>1.0612354702895168</v>
      </c>
      <c r="AG49" s="120">
        <f t="shared" si="68"/>
        <v>1.0932711298061981</v>
      </c>
      <c r="AH49" s="129">
        <f t="shared" si="68"/>
        <v>1.1016989172920231</v>
      </c>
      <c r="AI49" s="119">
        <f>(F49^2)/2</f>
        <v>13943.931118518838</v>
      </c>
      <c r="AJ49" s="130" t="str">
        <f t="shared" ref="AJ49:AO53" si="69">IF(W49="-","-",3*$AI49*$J49*K49*AC49/(W49*1000))</f>
        <v>-</v>
      </c>
      <c r="AK49" s="119" t="str">
        <f t="shared" si="69"/>
        <v>-</v>
      </c>
      <c r="AL49" s="119">
        <f t="shared" si="69"/>
        <v>7459.4433536071847</v>
      </c>
      <c r="AM49" s="119">
        <f t="shared" si="69"/>
        <v>6560.8625012593657</v>
      </c>
      <c r="AN49" s="119">
        <f t="shared" si="69"/>
        <v>5568.5131533898657</v>
      </c>
      <c r="AO49" s="131">
        <f t="shared" si="69"/>
        <v>4753.5889583975759</v>
      </c>
      <c r="AP49" s="132" t="str">
        <f>IF(AJ49="-","-",(AJ49*AC49/2.04/$I49/$D49/$A49+((AJ49*AC49/2.04/$I49/$D49/$A49)^2+4)^0.5)/2)</f>
        <v>-</v>
      </c>
      <c r="AQ49" s="132" t="str">
        <f>IF(AK49="-","-",(2*AK49*AD49/2.04/$I49/$D49/$A49+((2*AK49*AD49/2.04/$I49/$D49/$A49)^2+4)^0.5)/2)</f>
        <v>-</v>
      </c>
      <c r="AR49" s="132">
        <f>IF(AL49="-","-",(3*AL49*AE49/2.04/$I49/$D49/$A49+((3*AL49*AE49/2.04/$I49/$D49/$A49)^2+4)^0.5)/2)</f>
        <v>1.3593613141680738</v>
      </c>
      <c r="AS49" s="132">
        <f>IF(AM49="-","-",(4*AM49*AF49/2.04/$I49/$D49/$A49+((4*AM49*AF49/2.04/$I49/$D49/$A49)^2+4)^0.5)/2)</f>
        <v>1.5088966597587024</v>
      </c>
      <c r="AT49" s="132">
        <f>IF(AN49="-","-",(5*AN49*AG49/2.04/$I49/$D49/$A49+((5*AN49*AG49/2.04/$I49/$D49/$A49)^2+4)^0.5)/2)</f>
        <v>1.5641465306454294</v>
      </c>
      <c r="AU49" s="133">
        <f>IF(AO49="-","-",(6*AO49*AH49/2.04/$I49/$D49/$A49+((6*AO49*AH49/2.04/$I49/$D49/$A49)^2+4)^0.5)/2)</f>
        <v>1.5854226160076048</v>
      </c>
      <c r="AV49" s="134" t="str">
        <f>IF(AP49="-","-",C49*AP49)</f>
        <v>-</v>
      </c>
      <c r="AW49" s="135" t="str">
        <f>IF(AQ49="-","-",C49*AQ49)</f>
        <v>-</v>
      </c>
      <c r="AX49" s="135">
        <f>IF(AR49="-","-",C49*AR49)</f>
        <v>4.1442795460011155</v>
      </c>
      <c r="AY49" s="136">
        <f>IF(AS49="-","-",C49*AS49)</f>
        <v>4.6001673719061182</v>
      </c>
      <c r="AZ49" s="136">
        <f>IF(AT49="-","-",C49*AT49)</f>
        <v>4.7686074381700276</v>
      </c>
      <c r="BA49" s="137">
        <f>IF(AU49="-","-",C49*AU49)</f>
        <v>4.8334717567779171</v>
      </c>
      <c r="BB49" s="138" t="str">
        <f>IF(W49="-","-",D49*AP49^(0.312/(1.312*W49))-273)</f>
        <v>-</v>
      </c>
      <c r="BC49" s="139" t="str">
        <f>IF(X49="-","-",D49*AQ49^(0.312/(1.312*X49))-273)</f>
        <v>-</v>
      </c>
      <c r="BD49" s="139">
        <f>IF(Y49="-","-",D49*AR49^(0.312/(1.312*Y49))-273)</f>
        <v>36.058046616350794</v>
      </c>
      <c r="BE49" s="139">
        <f>IF(Z49="-","-",D49*AS49^(0.312/(1.312*Z49))-273)</f>
        <v>45.968391902695259</v>
      </c>
      <c r="BF49" s="139">
        <f>IF(AA49="-","-",D49*AT49^(0.312/(1.312*AA49))-273)</f>
        <v>50.576038180581008</v>
      </c>
      <c r="BG49" s="140">
        <f>IF(AB49="-","-",D49*AU49^(0.312/(1.312*AB49))-273)</f>
        <v>52.631136493578197</v>
      </c>
      <c r="BH49" s="117"/>
      <c r="BI49" s="117"/>
      <c r="BP49" s="121">
        <v>47</v>
      </c>
    </row>
    <row r="50" spans="1:75" s="117" customFormat="1" ht="12.75" hidden="1" customHeight="1" x14ac:dyDescent="0.2">
      <c r="A50" s="126">
        <f>A49</f>
        <v>61.234988000000001</v>
      </c>
      <c r="B50" s="141"/>
      <c r="C50" s="141">
        <f>C49</f>
        <v>3.0486961066251954</v>
      </c>
      <c r="D50" s="142">
        <f>D49</f>
        <v>283</v>
      </c>
      <c r="E50" s="123">
        <v>4300</v>
      </c>
      <c r="F50" s="204">
        <f>PI()*0.862*E50/60</f>
        <v>194.07712216326544</v>
      </c>
      <c r="G50" s="124">
        <f t="shared" ref="G50:P50" si="70">G49</f>
        <v>0.65761348287860122</v>
      </c>
      <c r="H50" s="125">
        <f t="shared" si="70"/>
        <v>1.4632885211995863</v>
      </c>
      <c r="I50" s="120">
        <f t="shared" si="70"/>
        <v>0.93102977066316195</v>
      </c>
      <c r="J50" s="124">
        <f t="shared" si="70"/>
        <v>22.511322687512035</v>
      </c>
      <c r="K50" s="126">
        <f t="shared" si="70"/>
        <v>21.471839681255112</v>
      </c>
      <c r="L50" s="127">
        <f t="shared" si="70"/>
        <v>10.735919840627556</v>
      </c>
      <c r="M50" s="127">
        <f t="shared" si="70"/>
        <v>7.1572798937517046</v>
      </c>
      <c r="N50" s="127">
        <f t="shared" si="70"/>
        <v>5.367959920313778</v>
      </c>
      <c r="O50" s="127">
        <f t="shared" si="70"/>
        <v>4.2943679362510219</v>
      </c>
      <c r="P50" s="128">
        <f t="shared" si="70"/>
        <v>3.5786399468758523</v>
      </c>
      <c r="Q50" s="124">
        <f>4*K50/(PI()*0.862^2*F50)</f>
        <v>0.189579118308316</v>
      </c>
      <c r="R50" s="120">
        <f>4*L50/(PI()*0.862^2*F50)</f>
        <v>9.4789559154158001E-2</v>
      </c>
      <c r="S50" s="120">
        <f>4*M50/(PI()*0.862^2*F50)</f>
        <v>6.3193039436105339E-2</v>
      </c>
      <c r="T50" s="120">
        <f>4*N50/(PI()*0.862^2*F50)</f>
        <v>4.7394779577079001E-2</v>
      </c>
      <c r="U50" s="120">
        <f>4*O50/(PI()*0.862^2*F50)</f>
        <v>3.7915823661663198E-2</v>
      </c>
      <c r="V50" s="129">
        <f>4*P50/(PI()*0.862^2*$F50)</f>
        <v>3.1596519718052669E-2</v>
      </c>
      <c r="W50" s="124" t="str">
        <f>IF(OR(0.0366&gt;Q50,0.0992&lt;Q50),"-",-43518*Q50^4 + 7101.5*Q50^3 - 404.29*Q50^2 + 11.132*Q50 + 0.6449)</f>
        <v>-</v>
      </c>
      <c r="X50" s="120">
        <f t="shared" si="67"/>
        <v>0.60253800013032843</v>
      </c>
      <c r="Y50" s="120">
        <f t="shared" si="67"/>
        <v>0.83199276356704877</v>
      </c>
      <c r="Z50" s="120">
        <f t="shared" si="67"/>
        <v>0.80081157871043496</v>
      </c>
      <c r="AA50" s="120">
        <f t="shared" si="67"/>
        <v>0.78291780379992881</v>
      </c>
      <c r="AB50" s="129" t="str">
        <f t="shared" si="67"/>
        <v>-</v>
      </c>
      <c r="AC50" s="124" t="str">
        <f>IF(W50="-","-",-1957*Q50^3 + 170*Q50^2 - 5.2758*Q50 + 1.1631)</f>
        <v>-</v>
      </c>
      <c r="AD50" s="120">
        <f t="shared" si="68"/>
        <v>0.52371234761766683</v>
      </c>
      <c r="AE50" s="120">
        <f t="shared" si="68"/>
        <v>1.0147234213274521</v>
      </c>
      <c r="AF50" s="120">
        <f t="shared" si="68"/>
        <v>1.0865750460312351</v>
      </c>
      <c r="AG50" s="120">
        <f t="shared" si="68"/>
        <v>1.100784883931319</v>
      </c>
      <c r="AH50" s="129" t="str">
        <f t="shared" si="68"/>
        <v>-</v>
      </c>
      <c r="AI50" s="119">
        <f>(F50^2)/2</f>
        <v>18832.964673587529</v>
      </c>
      <c r="AJ50" s="130" t="str">
        <f t="shared" si="69"/>
        <v>-</v>
      </c>
      <c r="AK50" s="119">
        <f t="shared" si="69"/>
        <v>11868.302082505747</v>
      </c>
      <c r="AL50" s="119">
        <f t="shared" si="69"/>
        <v>11102.405792420417</v>
      </c>
      <c r="AM50" s="119">
        <f t="shared" si="69"/>
        <v>9263.59602021094</v>
      </c>
      <c r="AN50" s="119">
        <f t="shared" si="69"/>
        <v>7679.3860298318659</v>
      </c>
      <c r="AO50" s="131" t="str">
        <f t="shared" si="69"/>
        <v>-</v>
      </c>
      <c r="AP50" s="127" t="str">
        <f>IF(AJ50="-","-",(AJ50*AC50/2.04/$I50/$D50/$A50+((AJ50*AC50/2.04/$I50/$D50/$A50)^2+4)^0.5)/2)</f>
        <v>-</v>
      </c>
      <c r="AQ50" s="127">
        <f>IF(AK50="-","-",(2*AK50*AD50/2.04/$I50/$D50/$A50+((2*AK50*AD50/2.04/$I50/$D50/$A50)^2+4)^0.5)/2)</f>
        <v>1.2065180067266201</v>
      </c>
      <c r="AR50" s="127">
        <f>IF(AL50="-","-",(3*AL50*AE50/2.04/$I50/$D50/$A50+((3*AL50*AE50/2.04/$I50/$D50/$A50)^2+4)^0.5)/2)</f>
        <v>1.6375256237065492</v>
      </c>
      <c r="AS50" s="127">
        <f>IF(AM50="-","-",(4*AM50*AF50/2.04/$I50/$D50/$A50+((4*AM50*AF50/2.04/$I50/$D50/$A50)^2+4)^0.5)/2)</f>
        <v>1.7838479783511882</v>
      </c>
      <c r="AT50" s="127">
        <f>IF(AN50="-","-",(5*AN50*AG50/2.04/$I50/$D50/$A50+((5*AN50*AG50/2.04/$I50/$D50/$A50)^2+4)^0.5)/2)</f>
        <v>1.8304683226259577</v>
      </c>
      <c r="AU50" s="128" t="str">
        <f>IF(AO50="-","-",(6*AO50*AH50/2.04/$I50/$D50/$A50+((6*AO50*AH50/2.04/$I50/$D50/$A50)^2+4)^0.5)/2)</f>
        <v>-</v>
      </c>
      <c r="AV50" s="143" t="str">
        <f>IF(AP50="-","-",C50*AP50)</f>
        <v>-</v>
      </c>
      <c r="AW50" s="144">
        <f>IF(AQ50="-","-",C50*AQ50)</f>
        <v>3.6783067496806381</v>
      </c>
      <c r="AX50" s="144">
        <f>IF(AR50="-","-",C50*AR50)</f>
        <v>4.9923179934931516</v>
      </c>
      <c r="AY50" s="120">
        <f>IF(AS50="-","-",C50*AS50)</f>
        <v>5.4384103864104931</v>
      </c>
      <c r="AZ50" s="120">
        <f>IF(AT50="-","-",C50*AT50)</f>
        <v>5.5805416484905095</v>
      </c>
      <c r="BA50" s="129" t="str">
        <f>IF(AU50="-","-",C50*AU50)</f>
        <v>-</v>
      </c>
      <c r="BB50" s="138" t="str">
        <f>IF(W50="-","-",D50*AP50^(0.312/(1.312*W50))-273)</f>
        <v>-</v>
      </c>
      <c r="BC50" s="139">
        <f>IF(X50="-","-",D50*AQ50^(0.312/(1.312*X50))-273)</f>
        <v>31.765320419822956</v>
      </c>
      <c r="BD50" s="139">
        <f>IF(Y50="-","-",D50*AR50^(0.312/(1.312*Y50))-273)</f>
        <v>52.841871245637435</v>
      </c>
      <c r="BE50" s="139">
        <f>IF(Z50="-","-",D50*AS50^(0.312/(1.312*Z50))-273)</f>
        <v>63.068930612549366</v>
      </c>
      <c r="BF50" s="139">
        <f>IF(AA50="-","-",D50*AT50^(0.312/(1.312*AA50))-273)</f>
        <v>67.045914335781902</v>
      </c>
      <c r="BG50" s="140" t="str">
        <f>IF(AB50="-","-",D50*AU50^(0.312/(1.312*AB50))-273)</f>
        <v>-</v>
      </c>
      <c r="BH50" s="121"/>
      <c r="BI50" s="121"/>
      <c r="BP50" s="1">
        <v>48</v>
      </c>
    </row>
    <row r="51" spans="1:75" hidden="1" x14ac:dyDescent="0.2">
      <c r="A51" s="145">
        <f>A49</f>
        <v>61.234988000000001</v>
      </c>
      <c r="B51" s="146"/>
      <c r="C51" s="146">
        <f>C49</f>
        <v>3.0486961066251954</v>
      </c>
      <c r="D51" s="147">
        <f>D49</f>
        <v>283</v>
      </c>
      <c r="E51" s="148">
        <v>3810</v>
      </c>
      <c r="F51" s="205">
        <f>PI()*0.862*E51/60</f>
        <v>171.96135707954451</v>
      </c>
      <c r="G51" s="149">
        <f t="shared" ref="G51:P51" si="71">G49</f>
        <v>0.65761348287860122</v>
      </c>
      <c r="H51" s="150">
        <f t="shared" si="71"/>
        <v>1.4632885211995863</v>
      </c>
      <c r="I51" s="151">
        <f t="shared" si="71"/>
        <v>0.93102977066316195</v>
      </c>
      <c r="J51" s="149">
        <f t="shared" si="71"/>
        <v>22.511322687512035</v>
      </c>
      <c r="K51" s="145">
        <f t="shared" si="71"/>
        <v>21.471839681255112</v>
      </c>
      <c r="L51" s="152">
        <f t="shared" si="71"/>
        <v>10.735919840627556</v>
      </c>
      <c r="M51" s="152">
        <f t="shared" si="71"/>
        <v>7.1572798937517046</v>
      </c>
      <c r="N51" s="152">
        <f t="shared" si="71"/>
        <v>5.367959920313778</v>
      </c>
      <c r="O51" s="152">
        <f t="shared" si="71"/>
        <v>4.2943679362510219</v>
      </c>
      <c r="P51" s="153">
        <f t="shared" si="71"/>
        <v>3.5786399468758523</v>
      </c>
      <c r="Q51" s="149">
        <f>4*K51/(PI()*0.862^2*F51)</f>
        <v>0.21396068470492352</v>
      </c>
      <c r="R51" s="151">
        <f>4*L51/(PI()*0.862^2*F51)</f>
        <v>0.10698034235246176</v>
      </c>
      <c r="S51" s="151">
        <f>4*M51/(PI()*0.862^2*F51)</f>
        <v>7.1320228234974511E-2</v>
      </c>
      <c r="T51" s="151">
        <f>4*N51/(PI()*0.862^2*F51)</f>
        <v>5.349017117623088E-2</v>
      </c>
      <c r="U51" s="151">
        <f>4*O51/(PI()*0.862^2*F51)</f>
        <v>4.2792136940984701E-2</v>
      </c>
      <c r="V51" s="154">
        <f>4*P51/(PI()*0.862^2*$F51)</f>
        <v>3.5660114117487256E-2</v>
      </c>
      <c r="W51" s="149" t="str">
        <f>IF(OR(0.0366&gt;Q51,0.0992&lt;Q51),"-",-43518*Q51^4 + 7101.5*Q51^3 - 404.29*Q51^2 + 11.132*Q51 + 0.6449)</f>
        <v>-</v>
      </c>
      <c r="X51" s="151" t="str">
        <f t="shared" si="67"/>
        <v>-</v>
      </c>
      <c r="Y51" s="151">
        <f t="shared" si="67"/>
        <v>0.83268506524107566</v>
      </c>
      <c r="Z51" s="151">
        <f t="shared" si="67"/>
        <v>0.81419658991856425</v>
      </c>
      <c r="AA51" s="151">
        <f t="shared" si="67"/>
        <v>0.79148653914790446</v>
      </c>
      <c r="AB51" s="154" t="str">
        <f t="shared" si="67"/>
        <v>-</v>
      </c>
      <c r="AC51" s="149" t="str">
        <f>IF(W51="-","-",-1957*Q51^3 + 170*Q51^2 - 5.2758*Q51 + 1.1631)</f>
        <v>-</v>
      </c>
      <c r="AD51" s="151" t="str">
        <f t="shared" si="68"/>
        <v>-</v>
      </c>
      <c r="AE51" s="151">
        <f t="shared" si="68"/>
        <v>0.94159446332215602</v>
      </c>
      <c r="AF51" s="151">
        <f t="shared" si="68"/>
        <v>1.067789277016133</v>
      </c>
      <c r="AG51" s="151">
        <f t="shared" si="68"/>
        <v>1.0952859951010747</v>
      </c>
      <c r="AH51" s="154" t="str">
        <f t="shared" si="68"/>
        <v>-</v>
      </c>
      <c r="AI51" s="155">
        <f>(F51^2)/2</f>
        <v>14785.354164319308</v>
      </c>
      <c r="AJ51" s="156" t="str">
        <f t="shared" si="69"/>
        <v>-</v>
      </c>
      <c r="AK51" s="155" t="str">
        <f t="shared" si="69"/>
        <v>-</v>
      </c>
      <c r="AL51" s="155">
        <f t="shared" si="69"/>
        <v>8081.3724355218847</v>
      </c>
      <c r="AM51" s="155">
        <f t="shared" si="69"/>
        <v>7029.4207777973952</v>
      </c>
      <c r="AN51" s="155">
        <f t="shared" si="69"/>
        <v>5933.8594175815215</v>
      </c>
      <c r="AO51" s="157" t="str">
        <f t="shared" si="69"/>
        <v>-</v>
      </c>
      <c r="AP51" s="152" t="str">
        <f>IF(AJ51="-","-",(AJ51*AC51/2.04/$I51/$D51/$A51+((AJ51*AC51/2.04/$I51/$D51/$A51)^2+4)^0.5)/2)</f>
        <v>-</v>
      </c>
      <c r="AQ51" s="152" t="str">
        <f>IF(AK51="-","-",(2*AK51*AD51/2.04/$I51/$D51/$A51+((2*AK51*AD51/2.04/$I51/$D51/$A51)^2+4)^0.5)/2)</f>
        <v>-</v>
      </c>
      <c r="AR51" s="152">
        <f>IF(AL51="-","-",(3*AL51*AE51/2.04/$I51/$D51/$A51+((3*AL51*AE51/2.04/$I51/$D51/$A51)^2+4)^0.5)/2)</f>
        <v>1.4052084531948368</v>
      </c>
      <c r="AS51" s="152">
        <f>IF(AM51="-","-",(4*AM51*AF51/2.04/$I51/$D51/$A51+((4*AM51*AF51/2.04/$I51/$D51/$A51)^2+4)^0.5)/2)</f>
        <v>1.5551957952503492</v>
      </c>
      <c r="AT51" s="152">
        <f>IF(AN51="-","-",(5*AN51*AG51/2.04/$I51/$D51/$A51+((5*AN51*AG51/2.04/$I51/$D51/$A51)^2+4)^0.5)/2)</f>
        <v>1.6088682328134172</v>
      </c>
      <c r="AU51" s="153" t="str">
        <f>IF(AO51="-","-",(6*AO51*AH51/2.04/$I51/$D51/$A51+((6*AO51*AH51/2.04/$I51/$D51/$A51)^2+4)^0.5)/2)</f>
        <v>-</v>
      </c>
      <c r="AV51" s="149" t="str">
        <f>IF(AP51="-","-",C51*AP51)</f>
        <v>-</v>
      </c>
      <c r="AW51" s="151" t="str">
        <f>IF(AQ51="-","-",C51*AQ51)</f>
        <v>-</v>
      </c>
      <c r="AX51" s="151">
        <f>IF(AR51="-","-",C51*AR51)</f>
        <v>4.2840535402519118</v>
      </c>
      <c r="AY51" s="151">
        <f>IF(AS51="-","-",C51*AS51)</f>
        <v>4.7413193660196145</v>
      </c>
      <c r="AZ51" s="151">
        <f>IF(AT51="-","-",C51*AT51)</f>
        <v>4.904950317451223</v>
      </c>
      <c r="BA51" s="154" t="str">
        <f>IF(AU51="-","-",C51*AU51)</f>
        <v>-</v>
      </c>
      <c r="BB51" s="158" t="str">
        <f>IF(W51="-","-",D51*AP51^(0.312/(1.312*W51))-273)</f>
        <v>-</v>
      </c>
      <c r="BC51" s="159" t="str">
        <f>IF(X51="-","-",D51*AQ51^(0.312/(1.312*X51))-273)</f>
        <v>-</v>
      </c>
      <c r="BD51" s="159">
        <f>IF(Y51="-","-",D51*AR51^(0.312/(1.312*Y51))-273)</f>
        <v>38.874182560959071</v>
      </c>
      <c r="BE51" s="159">
        <f>IF(Z51="-","-",D51*AS51^(0.312/(1.312*Z51))-273)</f>
        <v>48.959827538102104</v>
      </c>
      <c r="BF51" s="159">
        <f>IF(AA51="-","-",D51*AT51^(0.312/(1.312*AA51))-273)</f>
        <v>53.464700644841457</v>
      </c>
      <c r="BG51" s="160" t="str">
        <f>IF(AB51="-","-",D51*AU51^(0.312/(1.312*AB51))-273)</f>
        <v>-</v>
      </c>
      <c r="BH51" s="161"/>
      <c r="BI51" s="161"/>
      <c r="BP51" s="121">
        <v>49</v>
      </c>
    </row>
    <row r="52" spans="1:75" s="161" customFormat="1" hidden="1" x14ac:dyDescent="0.2">
      <c r="A52" s="126">
        <f>A49</f>
        <v>61.234988000000001</v>
      </c>
      <c r="B52" s="141"/>
      <c r="C52" s="141">
        <f>C49</f>
        <v>3.0486961066251954</v>
      </c>
      <c r="D52" s="142">
        <f>D49</f>
        <v>283</v>
      </c>
      <c r="E52" s="123">
        <v>5300</v>
      </c>
      <c r="F52" s="204">
        <f>PI()*0.862*E52/60</f>
        <v>239.21133661983879</v>
      </c>
      <c r="G52" s="124">
        <f t="shared" ref="G52:P52" si="72">G49</f>
        <v>0.65761348287860122</v>
      </c>
      <c r="H52" s="125">
        <f t="shared" si="72"/>
        <v>1.4632885211995863</v>
      </c>
      <c r="I52" s="120">
        <f t="shared" si="72"/>
        <v>0.93102977066316195</v>
      </c>
      <c r="J52" s="124">
        <f t="shared" si="72"/>
        <v>22.511322687512035</v>
      </c>
      <c r="K52" s="126">
        <f t="shared" si="72"/>
        <v>21.471839681255112</v>
      </c>
      <c r="L52" s="127">
        <f t="shared" si="72"/>
        <v>10.735919840627556</v>
      </c>
      <c r="M52" s="127">
        <f t="shared" si="72"/>
        <v>7.1572798937517046</v>
      </c>
      <c r="N52" s="127">
        <f t="shared" si="72"/>
        <v>5.367959920313778</v>
      </c>
      <c r="O52" s="127">
        <f t="shared" si="72"/>
        <v>4.2943679362510219</v>
      </c>
      <c r="P52" s="128">
        <f t="shared" si="72"/>
        <v>3.5786399468758523</v>
      </c>
      <c r="Q52" s="124">
        <f>4*K52/(PI()*0.862^2*F52)</f>
        <v>0.15380947334448278</v>
      </c>
      <c r="R52" s="120">
        <f>4*L52/(PI()*0.862^2*F52)</f>
        <v>7.6904736672241389E-2</v>
      </c>
      <c r="S52" s="120">
        <f>4*M52/(PI()*0.862^2*F52)</f>
        <v>5.1269824448160931E-2</v>
      </c>
      <c r="T52" s="120">
        <f>4*N52/(PI()*0.862^2*F52)</f>
        <v>3.8452368336120694E-2</v>
      </c>
      <c r="U52" s="120">
        <f>4*O52/(PI()*0.862^2*F52)</f>
        <v>3.0761894668896554E-2</v>
      </c>
      <c r="V52" s="129">
        <f>4*P52/(PI()*0.862^2*$F52)</f>
        <v>2.5634912224080465E-2</v>
      </c>
      <c r="W52" s="124" t="str">
        <f>IF(OR(0.0366&gt;Q52,0.0992&lt;Q52),"-",-43518*Q52^4 + 7101.5*Q52^3 - 404.29*Q52^2 + 11.132*Q52 + 0.6449)</f>
        <v>-</v>
      </c>
      <c r="X52" s="120">
        <f t="shared" si="67"/>
        <v>0.81771292349890246</v>
      </c>
      <c r="Y52" s="120">
        <f t="shared" si="67"/>
        <v>0.80928505255140903</v>
      </c>
      <c r="Z52" s="120">
        <f t="shared" si="67"/>
        <v>0.78379154452233446</v>
      </c>
      <c r="AA52" s="120" t="str">
        <f t="shared" si="67"/>
        <v>-</v>
      </c>
      <c r="AB52" s="129" t="str">
        <f t="shared" si="67"/>
        <v>-</v>
      </c>
      <c r="AC52" s="124" t="str">
        <f>IF(W52="-","-",-1957*Q52^3 + 170*Q52^2 - 5.2758*Q52 + 1.1631)</f>
        <v>-</v>
      </c>
      <c r="AD52" s="120">
        <f t="shared" si="68"/>
        <v>0.87268039357187388</v>
      </c>
      <c r="AE52" s="120">
        <f t="shared" si="68"/>
        <v>1.0757316017261886</v>
      </c>
      <c r="AF52" s="120">
        <f t="shared" si="68"/>
        <v>1.1003269891515244</v>
      </c>
      <c r="AG52" s="120" t="str">
        <f t="shared" si="68"/>
        <v>-</v>
      </c>
      <c r="AH52" s="129" t="str">
        <f t="shared" si="68"/>
        <v>-</v>
      </c>
      <c r="AI52" s="119">
        <f>(F52^2)/2</f>
        <v>28611.031783724913</v>
      </c>
      <c r="AJ52" s="130" t="str">
        <f t="shared" si="69"/>
        <v>-</v>
      </c>
      <c r="AK52" s="119">
        <f t="shared" si="69"/>
        <v>22138.561861536054</v>
      </c>
      <c r="AL52" s="119">
        <f t="shared" si="69"/>
        <v>18382.568672144898</v>
      </c>
      <c r="AM52" s="119">
        <f t="shared" si="69"/>
        <v>14560.833774087401</v>
      </c>
      <c r="AN52" s="119" t="str">
        <f t="shared" si="69"/>
        <v>-</v>
      </c>
      <c r="AO52" s="131" t="str">
        <f t="shared" si="69"/>
        <v>-</v>
      </c>
      <c r="AP52" s="127" t="str">
        <f>IF(AJ52="-","-",(AJ52*AC52/2.04/$I52/$D52/$A52+((AJ52*AC52/2.04/$I52/$D52/$A52)^2+4)^0.5)/2)</f>
        <v>-</v>
      </c>
      <c r="AQ52" s="127">
        <f>IF(AK52="-","-",(2*AK52*AD52/2.04/$I52/$D52/$A52+((2*AK52*AD52/2.04/$I52/$D52/$A52)^2+4)^0.5)/2)</f>
        <v>1.7465284719416867</v>
      </c>
      <c r="AR52" s="127">
        <f>IF(AL52="-","-",(3*AL52*AE52/2.04/$I52/$D52/$A52+((3*AL52*AE52/2.04/$I52/$D52/$A52)^2+4)^0.5)/2)</f>
        <v>2.2473668154201674</v>
      </c>
      <c r="AS52" s="127">
        <f>IF(AM52="-","-",(4*AM52*AF52/2.04/$I52/$D52/$A52+((4*AM52*AF52/2.04/$I52/$D52/$A52)^2+4)^0.5)/2)</f>
        <v>2.3691856694006832</v>
      </c>
      <c r="AT52" s="127" t="str">
        <f>IF(AN52="-","-",(5*AN52*AG52/2.04/$I52/$D52/$A52+((5*AN52*AG52/2.04/$I52/$D52/$A52)^2+4)^0.5)/2)</f>
        <v>-</v>
      </c>
      <c r="AU52" s="128" t="str">
        <f>IF(AO52="-","-",(6*AO52*AH52/2.04/$I52/$D52/$A52+((6*AO52*AH52/2.04/$I52/$D52/$A52)^2+4)^0.5)/2)</f>
        <v>-</v>
      </c>
      <c r="AV52" s="124" t="str">
        <f>IF(AP52="-","-",C52*AP52)</f>
        <v>-</v>
      </c>
      <c r="AW52" s="120">
        <f>IF(AQ52="-","-",C52*AQ52)</f>
        <v>5.3246345525186722</v>
      </c>
      <c r="AX52" s="120">
        <f>IF(AR52="-","-",C52*AR52)</f>
        <v>6.8515384603301284</v>
      </c>
      <c r="AY52" s="120">
        <f>IF(AS52="-","-",C52*AS52)</f>
        <v>7.2229271261740706</v>
      </c>
      <c r="AZ52" s="120" t="str">
        <f>IF(AT52="-","-",C52*AT52)</f>
        <v>-</v>
      </c>
      <c r="BA52" s="129" t="str">
        <f>IF(AU52="-","-",C52*AU52)</f>
        <v>-</v>
      </c>
      <c r="BB52" s="138" t="str">
        <f>IF(W52="-","-",D52*AP52^(0.312/(1.312*W52))-273)</f>
        <v>-</v>
      </c>
      <c r="BC52" s="139">
        <f>IF(X52="-","-",D52*AQ52^(0.312/(1.312*X52))-273)</f>
        <v>59.824474316334545</v>
      </c>
      <c r="BD52" s="139">
        <f>IF(Y52="-","-",D52*AR52^(0.312/(1.312*Y52))-273)</f>
        <v>86.024671752118707</v>
      </c>
      <c r="BE52" s="139">
        <f>IF(Z52="-","-",D52*AS52^(0.312/(1.312*Z52))-273)</f>
        <v>94.655449500182101</v>
      </c>
      <c r="BF52" s="139" t="str">
        <f>IF(AA52="-","-",D52*AT52^(0.312/(1.312*AA52))-273)</f>
        <v>-</v>
      </c>
      <c r="BG52" s="140" t="str">
        <f>IF(AB52="-","-",D52*AU52^(0.312/(1.312*AB52))-273)</f>
        <v>-</v>
      </c>
      <c r="BP52" s="1">
        <v>50</v>
      </c>
    </row>
    <row r="53" spans="1:75" s="161" customFormat="1" hidden="1" x14ac:dyDescent="0.2">
      <c r="A53" s="162">
        <f>A49</f>
        <v>61.234988000000001</v>
      </c>
      <c r="B53" s="163"/>
      <c r="C53" s="163">
        <f>C49</f>
        <v>3.0486961066251954</v>
      </c>
      <c r="D53" s="164">
        <f>D49</f>
        <v>283</v>
      </c>
      <c r="E53" s="165">
        <v>5560</v>
      </c>
      <c r="F53" s="206">
        <f>PI()*0.862*E53/60</f>
        <v>250.94623237854788</v>
      </c>
      <c r="G53" s="166">
        <f t="shared" ref="G53:P53" si="73">G49</f>
        <v>0.65761348287860122</v>
      </c>
      <c r="H53" s="167">
        <f t="shared" si="73"/>
        <v>1.4632885211995863</v>
      </c>
      <c r="I53" s="168">
        <f t="shared" si="73"/>
        <v>0.93102977066316195</v>
      </c>
      <c r="J53" s="166">
        <f t="shared" si="73"/>
        <v>22.511322687512035</v>
      </c>
      <c r="K53" s="162">
        <f t="shared" si="73"/>
        <v>21.471839681255112</v>
      </c>
      <c r="L53" s="169">
        <f t="shared" si="73"/>
        <v>10.735919840627556</v>
      </c>
      <c r="M53" s="169">
        <f t="shared" si="73"/>
        <v>7.1572798937517046</v>
      </c>
      <c r="N53" s="169">
        <f t="shared" si="73"/>
        <v>5.367959920313778</v>
      </c>
      <c r="O53" s="169">
        <f t="shared" si="73"/>
        <v>4.2943679362510219</v>
      </c>
      <c r="P53" s="170">
        <f t="shared" si="73"/>
        <v>3.5786399468758523</v>
      </c>
      <c r="Q53" s="166">
        <f>4*K53/(PI()*0.862^2*F53)</f>
        <v>0.14661694401542424</v>
      </c>
      <c r="R53" s="168">
        <f>4*L53/(PI()*0.862^2*F53)</f>
        <v>7.3308472007712122E-2</v>
      </c>
      <c r="S53" s="168">
        <f>4*M53/(PI()*0.862^2*F53)</f>
        <v>4.8872314671808088E-2</v>
      </c>
      <c r="T53" s="168">
        <f>4*N53/(PI()*0.862^2*F53)</f>
        <v>3.6654236003856061E-2</v>
      </c>
      <c r="U53" s="168">
        <f>4*O53/(PI()*0.862^2*F53)</f>
        <v>2.9323388803084844E-2</v>
      </c>
      <c r="V53" s="171">
        <f>4*P53/(PI()*0.862^2*$F53)</f>
        <v>2.4436157335904044E-2</v>
      </c>
      <c r="W53" s="166" t="str">
        <f>IF(OR(0.0366&gt;Q53,0.0992&lt;Q53),"-",-43518*Q53^4 + 7101.5*Q53^3 - 404.29*Q53^2 + 11.132*Q53 + 0.6449)</f>
        <v>-</v>
      </c>
      <c r="X53" s="168">
        <f t="shared" si="67"/>
        <v>0.82917960674678837</v>
      </c>
      <c r="Y53" s="168">
        <f t="shared" si="67"/>
        <v>0.8040007822633205</v>
      </c>
      <c r="Z53" s="168">
        <f t="shared" si="67"/>
        <v>0.78092619907120686</v>
      </c>
      <c r="AA53" s="168" t="str">
        <f t="shared" si="67"/>
        <v>-</v>
      </c>
      <c r="AB53" s="171" t="str">
        <f t="shared" si="67"/>
        <v>-</v>
      </c>
      <c r="AC53" s="166" t="str">
        <f>IF(W53="-","-",-1957*Q53^3 + 170*Q53^2 - 5.2758*Q53 + 1.1631)</f>
        <v>-</v>
      </c>
      <c r="AD53" s="168">
        <f t="shared" si="68"/>
        <v>0.91894347904078733</v>
      </c>
      <c r="AE53" s="168">
        <f t="shared" si="68"/>
        <v>1.0828610841650064</v>
      </c>
      <c r="AF53" s="168">
        <f t="shared" si="68"/>
        <v>1.1017454275954828</v>
      </c>
      <c r="AG53" s="168" t="str">
        <f t="shared" si="68"/>
        <v>-</v>
      </c>
      <c r="AH53" s="171" t="str">
        <f t="shared" si="68"/>
        <v>-</v>
      </c>
      <c r="AI53" s="172">
        <f>(F53^2)/2</f>
        <v>31487.005772494074</v>
      </c>
      <c r="AJ53" s="173" t="str">
        <f t="shared" si="69"/>
        <v>-</v>
      </c>
      <c r="AK53" s="172">
        <f t="shared" si="69"/>
        <v>25300.731633865362</v>
      </c>
      <c r="AL53" s="172">
        <f t="shared" si="69"/>
        <v>20498.302980626722</v>
      </c>
      <c r="AM53" s="172">
        <f t="shared" si="69"/>
        <v>16104.014766908791</v>
      </c>
      <c r="AN53" s="172" t="str">
        <f t="shared" si="69"/>
        <v>-</v>
      </c>
      <c r="AO53" s="174" t="str">
        <f t="shared" si="69"/>
        <v>-</v>
      </c>
      <c r="AP53" s="169" t="str">
        <f>IF(AJ53="-","-",(AJ53*AC53/2.04/$I53/$D53/$A53+((AJ53*AC53/2.04/$I53/$D53/$A53)^2+4)^0.5)/2)</f>
        <v>-</v>
      </c>
      <c r="AQ53" s="169">
        <f>IF(AK53="-","-",(2*AK53*AD53/2.04/$I53/$D53/$A53+((2*AK53*AD53/2.04/$I53/$D53/$A53)^2+4)^0.5)/2)</f>
        <v>1.9307148409459949</v>
      </c>
      <c r="AR53" s="169">
        <f>IF(AL53="-","-",(3*AL53*AE53/2.04/$I53/$D53/$A53+((3*AL53*AE53/2.04/$I53/$D53/$A53)^2+4)^0.5)/2)</f>
        <v>2.4340128842167319</v>
      </c>
      <c r="AS53" s="169">
        <f>IF(AM53="-","-",(4*AM53*AF53/2.04/$I53/$D53/$A53+((4*AM53*AF53/2.04/$I53/$D53/$A53)^2+4)^0.5)/2)</f>
        <v>2.5486041976338494</v>
      </c>
      <c r="AT53" s="169" t="str">
        <f>IF(AN53="-","-",(5*AN53*AG53/2.04/$I53/$D53/$A53+((5*AN53*AG53/2.04/$I53/$D53/$A53)^2+4)^0.5)/2)</f>
        <v>-</v>
      </c>
      <c r="AU53" s="170" t="str">
        <f>IF(AO53="-","-",(6*AO53*AH53/2.04/$I53/$D53/$A53+((6*AO53*AH53/2.04/$I53/$D53/$A53)^2+4)^0.5)/2)</f>
        <v>-</v>
      </c>
      <c r="AV53" s="166" t="str">
        <f>IF(AP53="-","-",C53*AP53)</f>
        <v>-</v>
      </c>
      <c r="AW53" s="168">
        <f>IF(AQ53="-","-",C53*AQ53)</f>
        <v>5.8861628185955377</v>
      </c>
      <c r="AX53" s="168">
        <f>IF(AR53="-","-",C53*AR53)</f>
        <v>7.4205656035871135</v>
      </c>
      <c r="AY53" s="168">
        <f>IF(AS53="-","-",C53*AS53)</f>
        <v>7.7699196946549467</v>
      </c>
      <c r="AZ53" s="168" t="str">
        <f>IF(AT53="-","-",C53*AT53)</f>
        <v>-</v>
      </c>
      <c r="BA53" s="171" t="str">
        <f>IF(AU53="-","-",C53*AU53)</f>
        <v>-</v>
      </c>
      <c r="BB53" s="175" t="str">
        <f>IF(W53="-","-",D53*AP53^(0.312/(1.312*W53))-273)</f>
        <v>-</v>
      </c>
      <c r="BC53" s="176">
        <f>IF(X53="-","-",D53*AQ53^(0.312/(1.312*X53))-273)</f>
        <v>68.76617335654305</v>
      </c>
      <c r="BD53" s="176">
        <f>IF(Y53="-","-",D53*AR53^(0.312/(1.312*Y53))-273)</f>
        <v>95.172906826426697</v>
      </c>
      <c r="BE53" s="176">
        <f>IF(Z53="-","-",D53*AS53^(0.312/(1.312*Z53))-273)</f>
        <v>103.28092275446267</v>
      </c>
      <c r="BF53" s="176" t="str">
        <f>IF(AA53="-","-",D53*AT53^(0.312/(1.312*AA53))-273)</f>
        <v>-</v>
      </c>
      <c r="BG53" s="177" t="str">
        <f>IF(AB53="-","-",D53*AU53^(0.312/(1.312*AB53))-273)</f>
        <v>-</v>
      </c>
      <c r="BH53" s="121"/>
      <c r="BI53" s="121"/>
      <c r="BP53" s="121">
        <v>51</v>
      </c>
    </row>
    <row r="54" spans="1:75" s="7" customFormat="1" ht="15.75" hidden="1" x14ac:dyDescent="0.2">
      <c r="B54" s="1"/>
      <c r="C54" s="2" t="s">
        <v>0</v>
      </c>
      <c r="D54" s="3"/>
      <c r="E54" s="4"/>
      <c r="F54" s="5"/>
      <c r="G54" s="6"/>
      <c r="I54" s="6"/>
      <c r="J54" s="6"/>
      <c r="K54" s="6"/>
      <c r="L54" s="8"/>
      <c r="M54" s="8"/>
      <c r="N54" s="8"/>
      <c r="O54" s="8"/>
      <c r="P54" s="8"/>
      <c r="Q54" s="5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9"/>
      <c r="AJ54" s="10"/>
      <c r="AK54" s="11"/>
      <c r="AL54" s="11"/>
      <c r="AM54" s="12"/>
      <c r="AN54" s="10"/>
      <c r="AO54" s="13"/>
      <c r="AP54" s="14"/>
      <c r="AQ54" s="15"/>
      <c r="AR54" s="16"/>
      <c r="AX54" s="6"/>
      <c r="AY54" s="6"/>
      <c r="AZ54" s="6"/>
      <c r="BA54" s="6"/>
      <c r="BB54" s="5"/>
      <c r="BC54" s="5"/>
      <c r="BD54" s="5"/>
      <c r="BE54" s="5"/>
      <c r="BF54" s="5"/>
      <c r="BG54" s="8"/>
      <c r="BP54" s="1">
        <v>52</v>
      </c>
    </row>
    <row r="55" spans="1:75" s="1" customFormat="1" ht="18" hidden="1" customHeight="1" x14ac:dyDescent="0.2">
      <c r="A55" s="17" t="s">
        <v>1</v>
      </c>
      <c r="B55" s="18" t="s">
        <v>2</v>
      </c>
      <c r="C55" s="18" t="s">
        <v>3</v>
      </c>
      <c r="D55" s="18" t="s">
        <v>4</v>
      </c>
      <c r="E55" s="18" t="s">
        <v>5</v>
      </c>
      <c r="F55" s="19" t="s">
        <v>6</v>
      </c>
      <c r="G55" s="18" t="s">
        <v>7</v>
      </c>
      <c r="H55" s="18" t="s">
        <v>8</v>
      </c>
      <c r="I55" s="18" t="s">
        <v>9</v>
      </c>
      <c r="J55" s="20" t="s">
        <v>10</v>
      </c>
      <c r="K55" s="21" t="s">
        <v>11</v>
      </c>
      <c r="L55" s="22" t="s">
        <v>12</v>
      </c>
      <c r="M55" s="22" t="s">
        <v>13</v>
      </c>
      <c r="N55" s="22" t="s">
        <v>14</v>
      </c>
      <c r="O55" s="22" t="s">
        <v>15</v>
      </c>
      <c r="P55" s="23" t="s">
        <v>16</v>
      </c>
      <c r="Q55" s="24" t="s">
        <v>17</v>
      </c>
      <c r="R55" s="25" t="s">
        <v>18</v>
      </c>
      <c r="S55" s="25" t="s">
        <v>19</v>
      </c>
      <c r="T55" s="25" t="s">
        <v>20</v>
      </c>
      <c r="U55" s="25" t="s">
        <v>21</v>
      </c>
      <c r="V55" s="26" t="s">
        <v>22</v>
      </c>
      <c r="W55" s="24" t="s">
        <v>23</v>
      </c>
      <c r="X55" s="25" t="s">
        <v>24</v>
      </c>
      <c r="Y55" s="25" t="s">
        <v>25</v>
      </c>
      <c r="Z55" s="25" t="s">
        <v>26</v>
      </c>
      <c r="AA55" s="25" t="s">
        <v>27</v>
      </c>
      <c r="AB55" s="26" t="s">
        <v>28</v>
      </c>
      <c r="AC55" s="27" t="s">
        <v>29</v>
      </c>
      <c r="AD55" s="28" t="s">
        <v>30</v>
      </c>
      <c r="AE55" s="28" t="s">
        <v>31</v>
      </c>
      <c r="AF55" s="28" t="s">
        <v>32</v>
      </c>
      <c r="AG55" s="28" t="s">
        <v>33</v>
      </c>
      <c r="AH55" s="29" t="s">
        <v>34</v>
      </c>
      <c r="AI55" s="30" t="s">
        <v>35</v>
      </c>
      <c r="AJ55" s="21" t="s">
        <v>36</v>
      </c>
      <c r="AK55" s="22" t="s">
        <v>37</v>
      </c>
      <c r="AL55" s="22" t="s">
        <v>38</v>
      </c>
      <c r="AM55" s="22" t="s">
        <v>39</v>
      </c>
      <c r="AN55" s="22" t="s">
        <v>40</v>
      </c>
      <c r="AO55" s="23" t="s">
        <v>41</v>
      </c>
      <c r="AP55" s="28" t="s">
        <v>42</v>
      </c>
      <c r="AQ55" s="28" t="s">
        <v>43</v>
      </c>
      <c r="AR55" s="28" t="s">
        <v>44</v>
      </c>
      <c r="AS55" s="28" t="s">
        <v>45</v>
      </c>
      <c r="AT55" s="28" t="s">
        <v>46</v>
      </c>
      <c r="AU55" s="29" t="s">
        <v>47</v>
      </c>
      <c r="AV55" s="31" t="s">
        <v>48</v>
      </c>
      <c r="AW55" s="32" t="s">
        <v>49</v>
      </c>
      <c r="AX55" s="32" t="s">
        <v>50</v>
      </c>
      <c r="AY55" s="32" t="s">
        <v>51</v>
      </c>
      <c r="AZ55" s="32" t="s">
        <v>52</v>
      </c>
      <c r="BA55" s="33" t="s">
        <v>53</v>
      </c>
      <c r="BB55" s="21" t="s">
        <v>54</v>
      </c>
      <c r="BC55" s="22" t="s">
        <v>55</v>
      </c>
      <c r="BD55" s="22" t="s">
        <v>56</v>
      </c>
      <c r="BE55" s="22" t="s">
        <v>57</v>
      </c>
      <c r="BF55" s="22" t="s">
        <v>58</v>
      </c>
      <c r="BG55" s="23" t="s">
        <v>59</v>
      </c>
      <c r="BH55" s="34"/>
      <c r="BM55" s="50"/>
      <c r="BP55" s="121">
        <v>53</v>
      </c>
    </row>
    <row r="56" spans="1:75" s="61" customFormat="1" ht="12.75" customHeight="1" x14ac:dyDescent="0.2">
      <c r="A56" s="35">
        <v>72.943921717579258</v>
      </c>
      <c r="B56" s="35">
        <f>AX51</f>
        <v>4.2840535402519118</v>
      </c>
      <c r="C56" s="141">
        <f>B56-0.06</f>
        <v>4.2240535402519122</v>
      </c>
      <c r="D56" s="36">
        <v>288</v>
      </c>
      <c r="E56" s="37">
        <v>3710</v>
      </c>
      <c r="F56" s="38">
        <f>PI()*0.805*E56/60</f>
        <v>156.37539232630996</v>
      </c>
      <c r="G56" s="39">
        <f>C56/4.636</f>
        <v>0.91114183353147371</v>
      </c>
      <c r="H56" s="40">
        <f>D56/193.4</f>
        <v>1.4891416752843847</v>
      </c>
      <c r="I56" s="41">
        <f>1-0.427*G56*H56^(-3.688)</f>
        <v>0.91041695351352447</v>
      </c>
      <c r="J56" s="40">
        <f>C56*10^6/(I56*511*D56)</f>
        <v>31.526494985013652</v>
      </c>
      <c r="K56" s="42">
        <f>A56*0.682*10^6/(3600*24*J56)</f>
        <v>18.26350176779183</v>
      </c>
      <c r="L56" s="43">
        <f>A56*0.682*10^6/(3600*24*J56*2)</f>
        <v>9.1317508838959149</v>
      </c>
      <c r="M56" s="43">
        <f>A56*0.682*10^6/(3600*24*J56*3)</f>
        <v>6.0878339225972766</v>
      </c>
      <c r="N56" s="43">
        <f>A56*0.682*10^6/(3600*24*J56*4)</f>
        <v>4.5658754419479575</v>
      </c>
      <c r="O56" s="43">
        <f>A56*0.682*10^6/(3600*24*J56*5)</f>
        <v>3.6527003535583655</v>
      </c>
      <c r="P56" s="44">
        <f>A56*0.682*10^6/(3600*24*J56*6)</f>
        <v>3.0439169612986383</v>
      </c>
      <c r="Q56" s="39">
        <f>4*K56/(PI()*0.805^2*F56)</f>
        <v>0.22947426981092317</v>
      </c>
      <c r="R56" s="41">
        <f>4*L56/(PI()*0.805^2*F56)</f>
        <v>0.11473713490546159</v>
      </c>
      <c r="S56" s="41">
        <f>4*M56/(PI()*0.805^2*F56)</f>
        <v>7.6491423270307723E-2</v>
      </c>
      <c r="T56" s="41">
        <f>4*N56/(PI()*0.805^2*F56)</f>
        <v>5.7368567452730793E-2</v>
      </c>
      <c r="U56" s="41">
        <f>4*O56/(PI()*0.805^2*F56)</f>
        <v>4.589485396218463E-2</v>
      </c>
      <c r="V56" s="45">
        <f>4*P56/(PI()*0.805^2*F56)</f>
        <v>3.8245711635153862E-2</v>
      </c>
      <c r="W56" s="46" t="str">
        <f>IF(OR(0.0344&gt;Q56,0.0739&lt;Q56),"-",296863066.116789*Q56^(6)+-107812010.926391*Q56^(5)+ 15691057.2875856*Q56^(4)+-1178721.4640784*Q56^(3)+ 48205.3447935692*Q56^(2)+-1012.39184418295*Q56+ 9.28608011129995)</f>
        <v>-</v>
      </c>
      <c r="X56" s="47" t="str">
        <f t="shared" ref="X56:AB60" si="74">IF(OR(0.0344&gt;R56,0.0739&lt;R56),"-",296863066.116789*R56^(6)+-107812010.926391*R56^(5)+ 15691057.2875856*R56^(4)+-1178721.4640784*R56^(3)+ 48205.3447935692*R56^(2)+-1012.39184418295*R56+ 9.28608011129995)</f>
        <v>-</v>
      </c>
      <c r="Y56" s="47" t="str">
        <f t="shared" si="74"/>
        <v>-</v>
      </c>
      <c r="Z56" s="47">
        <f t="shared" si="74"/>
        <v>0.8540636659537082</v>
      </c>
      <c r="AA56" s="47">
        <f t="shared" si="74"/>
        <v>0.84957856596557058</v>
      </c>
      <c r="AB56" s="48">
        <f t="shared" si="74"/>
        <v>0.81572041493755698</v>
      </c>
      <c r="AC56" s="46" t="str">
        <f>IF(W56="-","-",798988351.621543*Q56^(6)+-280371531.586419*Q56^(5)+ 39883138.3982318*Q56^(4)+-2943110.23585554*Q56^(3)+ 118497.513034966*Q56^(2)+-2463.54413936218*Q56+ 21.5852365235991)</f>
        <v>-</v>
      </c>
      <c r="AD56" s="47" t="str">
        <f t="shared" ref="AD56:AH60" si="75">IF(X56="-","-",798988351.621543*R56^(6)+-280371531.586419*R56^(5)+ 39883138.3982318*R56^(4)+-2943110.23585554*R56^(3)+ 118497.513034966*R56^(2)+-2463.54413936218*R56+ 21.5852365235991)</f>
        <v>-</v>
      </c>
      <c r="AE56" s="47" t="str">
        <f t="shared" si="75"/>
        <v>-</v>
      </c>
      <c r="AF56" s="47">
        <f t="shared" si="75"/>
        <v>0.82592323235710552</v>
      </c>
      <c r="AG56" s="47">
        <f t="shared" si="75"/>
        <v>0.93166061219840657</v>
      </c>
      <c r="AH56" s="48">
        <f t="shared" si="75"/>
        <v>0.9396156106293958</v>
      </c>
      <c r="AI56" s="49">
        <f>(F56^2)/2</f>
        <v>12226.631662603681</v>
      </c>
      <c r="AJ56" s="49" t="str">
        <f t="shared" ref="AJ56:AO60" si="76">IF(W56="-","-",4*$AI56*$J56*K56*AC56/(W56*1000))</f>
        <v>-</v>
      </c>
      <c r="AK56" s="50" t="str">
        <f t="shared" si="76"/>
        <v>-</v>
      </c>
      <c r="AL56" s="50" t="str">
        <f t="shared" si="76"/>
        <v>-</v>
      </c>
      <c r="AM56" s="50">
        <f t="shared" si="76"/>
        <v>6807.944492654311</v>
      </c>
      <c r="AN56" s="50">
        <f t="shared" si="76"/>
        <v>6176.0491714529107</v>
      </c>
      <c r="AO56" s="51">
        <f t="shared" si="76"/>
        <v>5406.1015928376773</v>
      </c>
      <c r="AP56" s="52" t="str">
        <f>IF(AJ56="-","-",(AJ56*W56/2.04/$I56/$D56/$A56+((AJ56*W56/2.04/$I56/$D56/$A56)^2+4)^0.5)/2)</f>
        <v>-</v>
      </c>
      <c r="AQ56" s="52" t="str">
        <f>IF(AK56="-","-",(2*AK56*X56/2.04/$I56/$D56/$A56+((2*AK56*X56/2.04/$I56/$D56/$A56)^2+4)^0.5)/2)</f>
        <v>-</v>
      </c>
      <c r="AR56" s="52" t="str">
        <f>IF(AL56="-","-",(3*AL56*Y56/2.04/$I56/$D56/$A56+((3*AL56*Y56/2.04/$I56/$D56/$A56)^2+4)^0.5)/2)</f>
        <v>-</v>
      </c>
      <c r="AS56" s="52">
        <f>IF(AM56="-","-",(4*AM56*Z56/2.04/$I56/$D56/$A56+((4*AM56*Z56/2.04/$I56/$D56/$A56)^2+4)^0.5)/2)</f>
        <v>1.3415176015748393</v>
      </c>
      <c r="AT56" s="52">
        <f>IF(AN56="-","-",(5*AN56*AA56/2.04/$I56/$D56/$A56+((5*AN56*AA56/2.04/$I56/$D56/$A56)^2+4)^0.5)/2)</f>
        <v>1.3912071630069973</v>
      </c>
      <c r="AU56" s="53">
        <f>IF(AO56="-","-",(6*AO56*AB56/2.04/$I56/$D56/$A56+((6*AO56*AB56/2.04/$I56/$D56/$A56)^2+4)^0.5)/2)</f>
        <v>1.3949961614237203</v>
      </c>
      <c r="AV56" s="54" t="str">
        <f>IF(AP56="-","-",C56*AP56)</f>
        <v>-</v>
      </c>
      <c r="AW56" s="55" t="str">
        <f>IF(AQ56="-","-",C56*AQ56)</f>
        <v>-</v>
      </c>
      <c r="AX56" s="55" t="str">
        <f>IF(AR56="-","-",C56*AR56)</f>
        <v>-</v>
      </c>
      <c r="AY56" s="56">
        <f>IF(AS56="-","-",C56*AS56)</f>
        <v>5.6666421742424546</v>
      </c>
      <c r="AZ56" s="56">
        <f>IF(AT56="-","-",C56*AT56)</f>
        <v>5.8765335421235259</v>
      </c>
      <c r="BA56" s="57">
        <f>IF(AU56="-","-",C56*AU56)</f>
        <v>5.8925384742996938</v>
      </c>
      <c r="BB56" s="58" t="str">
        <f>IF(W56="-","-",D56*AP56^(0.312/(1.312*W56))-273)</f>
        <v>-</v>
      </c>
      <c r="BC56" s="59" t="str">
        <f>IF(X56="-","-",D56*AQ56^(0.312/(1.312*X56))-273)</f>
        <v>-</v>
      </c>
      <c r="BD56" s="59" t="str">
        <f>IF(Y56="-","-",D56*AR56^(0.312/(1.312*Y56))-273)</f>
        <v>-</v>
      </c>
      <c r="BE56" s="59">
        <f>IF(Z56="-","-",D56*AS56^(0.312/(1.312*Z56))-273)</f>
        <v>39.550596070629297</v>
      </c>
      <c r="BF56" s="59">
        <f>IF(AA56="-","-",D56*AT56^(0.312/(1.312*AA56))-273)</f>
        <v>42.885125947175766</v>
      </c>
      <c r="BG56" s="60">
        <f>IF(AB56="-","-",D56*AU56^(0.312/(1.312*AB56))-273)</f>
        <v>44.350719214426249</v>
      </c>
      <c r="BI56" s="43">
        <f>A56</f>
        <v>72.943921717579258</v>
      </c>
      <c r="BJ56" s="43">
        <f>C56</f>
        <v>4.2240535402519122</v>
      </c>
      <c r="BK56" s="43">
        <f>AW61</f>
        <v>5.2659308351751095</v>
      </c>
      <c r="BL56" s="50">
        <f>AT61</f>
        <v>3845</v>
      </c>
      <c r="BM56" s="50">
        <f t="shared" ref="BM56" si="77">AU61</f>
        <v>7901.6019931768351</v>
      </c>
      <c r="BN56" s="43">
        <f>AV61</f>
        <v>1.2466534301696048</v>
      </c>
      <c r="BO56" s="61">
        <f>AS61</f>
        <v>3</v>
      </c>
      <c r="BP56" s="1">
        <v>54</v>
      </c>
      <c r="BQ56" s="43">
        <f>AI61</f>
        <v>61.234988000000001</v>
      </c>
      <c r="BR56" s="43">
        <f>AJ61</f>
        <v>3.0486961066251954</v>
      </c>
      <c r="BS56" s="43">
        <f>AO61</f>
        <v>4.2840535402519118</v>
      </c>
      <c r="BT56" s="50">
        <f>AL61</f>
        <v>3810</v>
      </c>
      <c r="BU56" s="50">
        <f>AM61</f>
        <v>8081.3724355218847</v>
      </c>
      <c r="BV56" s="43">
        <f>AN61</f>
        <v>1.4052084531948368</v>
      </c>
      <c r="BW56" s="61">
        <f>AK61</f>
        <v>3</v>
      </c>
    </row>
    <row r="57" spans="1:75" s="69" customFormat="1" hidden="1" x14ac:dyDescent="0.2">
      <c r="A57" s="42">
        <f>A56</f>
        <v>72.943921717579258</v>
      </c>
      <c r="B57" s="62">
        <f>B56</f>
        <v>4.2840535402519118</v>
      </c>
      <c r="C57" s="62">
        <f>C56</f>
        <v>4.2240535402519122</v>
      </c>
      <c r="D57" s="63">
        <f>D56</f>
        <v>288</v>
      </c>
      <c r="E57" s="37">
        <v>4000</v>
      </c>
      <c r="F57" s="62">
        <f>PI()*0.805*E57/60</f>
        <v>168.59880574265225</v>
      </c>
      <c r="G57" s="39">
        <f t="shared" ref="G57:P57" si="78">G56</f>
        <v>0.91114183353147371</v>
      </c>
      <c r="H57" s="40">
        <f t="shared" si="78"/>
        <v>1.4891416752843847</v>
      </c>
      <c r="I57" s="41">
        <f t="shared" si="78"/>
        <v>0.91041695351352447</v>
      </c>
      <c r="J57" s="40">
        <f t="shared" si="78"/>
        <v>31.526494985013652</v>
      </c>
      <c r="K57" s="42">
        <f t="shared" si="78"/>
        <v>18.26350176779183</v>
      </c>
      <c r="L57" s="43">
        <f t="shared" si="78"/>
        <v>9.1317508838959149</v>
      </c>
      <c r="M57" s="43">
        <f t="shared" si="78"/>
        <v>6.0878339225972766</v>
      </c>
      <c r="N57" s="43">
        <f t="shared" si="78"/>
        <v>4.5658754419479575</v>
      </c>
      <c r="O57" s="43">
        <f t="shared" si="78"/>
        <v>3.6527003535583655</v>
      </c>
      <c r="P57" s="44">
        <f t="shared" si="78"/>
        <v>3.0439169612986383</v>
      </c>
      <c r="Q57" s="39">
        <f t="shared" ref="Q57:Q60" si="79">4*K57/(PI()*0.805^2*F57)</f>
        <v>0.21283738524963125</v>
      </c>
      <c r="R57" s="41">
        <f t="shared" ref="R57:R60" si="80">4*L57/(PI()*0.805^2*F57)</f>
        <v>0.10641869262481563</v>
      </c>
      <c r="S57" s="41">
        <f t="shared" ref="S57:S60" si="81">4*M57/(PI()*0.805^2*F57)</f>
        <v>7.0945795083210417E-2</v>
      </c>
      <c r="T57" s="41">
        <f t="shared" ref="T57:T60" si="82">4*N57/(PI()*0.805^2*F57)</f>
        <v>5.3209346312407813E-2</v>
      </c>
      <c r="U57" s="41">
        <f t="shared" ref="U57:U60" si="83">4*O57/(PI()*0.805^2*F57)</f>
        <v>4.2567477049926243E-2</v>
      </c>
      <c r="V57" s="45">
        <f t="shared" ref="V57:V60" si="84">4*P57/(PI()*0.805^2*F57)</f>
        <v>3.5472897541605208E-2</v>
      </c>
      <c r="W57" s="64" t="str">
        <f t="shared" ref="W57:W60" si="85">IF(OR(0.0344&gt;Q57,0.0739&lt;Q57),"-",296863066.116789*Q57^(6)+-107812010.926391*Q57^(5)+ 15691057.2875856*Q57^(4)+-1178721.4640784*Q57^(3)+ 48205.3447935692*Q57^(2)+-1012.39184418295*Q57+ 9.28608011129995)</f>
        <v>-</v>
      </c>
      <c r="X57" s="65" t="str">
        <f t="shared" si="74"/>
        <v>-</v>
      </c>
      <c r="Y57" s="65">
        <f t="shared" si="74"/>
        <v>0.77956024219461817</v>
      </c>
      <c r="Z57" s="65">
        <f t="shared" si="74"/>
        <v>0.8568517415838155</v>
      </c>
      <c r="AA57" s="65">
        <f t="shared" si="74"/>
        <v>0.83842958457786487</v>
      </c>
      <c r="AB57" s="66">
        <f t="shared" si="74"/>
        <v>0.79864569951098296</v>
      </c>
      <c r="AC57" s="64" t="str">
        <f t="shared" ref="AC57:AC60" si="86">IF(W57="-","-",798988351.621543*Q57^(6)+-280371531.586419*Q57^(5)+ 39883138.3982318*Q57^(4)+-2943110.23585554*Q57^(3)+ 118497.513034966*Q57^(2)+-2463.54413936218*Q57+ 21.5852365235991)</f>
        <v>-</v>
      </c>
      <c r="AD57" s="65" t="str">
        <f t="shared" si="75"/>
        <v>-</v>
      </c>
      <c r="AE57" s="65">
        <f t="shared" si="75"/>
        <v>0.64286872451197752</v>
      </c>
      <c r="AF57" s="65">
        <f t="shared" si="75"/>
        <v>0.86944972193854397</v>
      </c>
      <c r="AG57" s="65">
        <f t="shared" si="75"/>
        <v>0.94391519243527711</v>
      </c>
      <c r="AH57" s="66">
        <f t="shared" si="75"/>
        <v>0.92924166315588508</v>
      </c>
      <c r="AI57" s="49">
        <f>(F57^2)/2</f>
        <v>14212.778648924294</v>
      </c>
      <c r="AJ57" s="49" t="str">
        <f t="shared" si="76"/>
        <v>-</v>
      </c>
      <c r="AK57" s="50" t="str">
        <f t="shared" si="76"/>
        <v>-</v>
      </c>
      <c r="AL57" s="50">
        <f t="shared" si="76"/>
        <v>8998.0848872826155</v>
      </c>
      <c r="AM57" s="50">
        <f t="shared" si="76"/>
        <v>8303.812274179154</v>
      </c>
      <c r="AN57" s="50">
        <f t="shared" si="76"/>
        <v>7370.4686312296635</v>
      </c>
      <c r="AO57" s="51">
        <f t="shared" si="76"/>
        <v>6347.7818063814902</v>
      </c>
      <c r="AP57" s="43" t="str">
        <f>IF(AJ57="-","-",(AJ57*W57/2.04/$I57/$D57/$A57+((AJ57*W57/2.04/$I57/$D57/$A57)^2+4)^0.5)/2)</f>
        <v>-</v>
      </c>
      <c r="AQ57" s="43" t="str">
        <f>IF(AK57="-","-",(2*AK57*X57/2.04/$I57/$D57/$A57+((2*AK57*X57/2.04/$I57/$D57/$A57)^2+4)^0.5)/2)</f>
        <v>-</v>
      </c>
      <c r="AR57" s="43">
        <f>IF(AL57="-","-",(3*AL57*Y57/2.04/$I57/$D57/$A57+((3*AL57*Y57/2.04/$I57/$D57/$A57)^2+4)^0.5)/2)</f>
        <v>1.3053978156517114</v>
      </c>
      <c r="AS57" s="43">
        <f>IF(AM57="-","-",(4*AM57*Z57/2.04/$I57/$D57/$A57+((4*AM57*Z57/2.04/$I57/$D57/$A57)^2+4)^0.5)/2)</f>
        <v>1.4291561571069029</v>
      </c>
      <c r="AT57" s="43">
        <f>IF(AN57="-","-",(5*AN57*AA57/2.04/$I57/$D57/$A57+((5*AN57*AA57/2.04/$I57/$D57/$A57)^2+4)^0.5)/2)</f>
        <v>1.4714969501168602</v>
      </c>
      <c r="AU57" s="44">
        <f>IF(AO57="-","-",(6*AO57*AB57/2.04/$I57/$D57/$A57+((6*AO57*AB57/2.04/$I57/$D57/$A57)^2+4)^0.5)/2)</f>
        <v>1.4630908023180869</v>
      </c>
      <c r="AV57" s="67" t="str">
        <f>IF(AP57="-","-",C57*AP57)</f>
        <v>-</v>
      </c>
      <c r="AW57" s="68" t="str">
        <f>IF(AQ57="-","-",C57*AQ57)</f>
        <v>-</v>
      </c>
      <c r="AX57" s="68">
        <f>IF(AR57="-","-",C57*AR57)</f>
        <v>5.5140702646407247</v>
      </c>
      <c r="AY57" s="41">
        <f>IF(AS57="-","-",C57*AS57)</f>
        <v>6.036832125000231</v>
      </c>
      <c r="AZ57" s="41">
        <f>IF(AT57="-","-",C57*AT57)</f>
        <v>6.2156819016110152</v>
      </c>
      <c r="BA57" s="45">
        <f>IF(AU57="-","-",C57*AU57)</f>
        <v>6.180173883241725</v>
      </c>
      <c r="BB57" s="58" t="str">
        <f>IF(W57="-","-",D57*AP57^(0.312/(1.312*W57))-273)</f>
        <v>-</v>
      </c>
      <c r="BC57" s="59" t="str">
        <f>IF(X57="-","-",D57*AQ57^(0.312/(1.312*X57))-273)</f>
        <v>-</v>
      </c>
      <c r="BD57" s="59">
        <f>IF(Y57="-","-",D57*AR57^(0.312/(1.312*Y57))-273)</f>
        <v>39.391967002048716</v>
      </c>
      <c r="BE57" s="59">
        <f>IF(Z57="-","-",D57*AS57^(0.312/(1.312*Z57))-273)</f>
        <v>45.003765108801701</v>
      </c>
      <c r="BF57" s="59">
        <f>IF(AA57="-","-",D57*AT57^(0.312/(1.312*AA57))-273)</f>
        <v>48.347034105330124</v>
      </c>
      <c r="BG57" s="60">
        <f>IF(AB57="-","-",D57*AU57^(0.312/(1.312*AB57))-273)</f>
        <v>49.554935828162684</v>
      </c>
      <c r="BP57" s="121">
        <v>55</v>
      </c>
    </row>
    <row r="58" spans="1:75" s="89" customFormat="1" hidden="1" x14ac:dyDescent="0.2">
      <c r="A58" s="70">
        <f>A56</f>
        <v>72.943921717579258</v>
      </c>
      <c r="B58" s="71">
        <f>B56</f>
        <v>4.2840535402519118</v>
      </c>
      <c r="C58" s="71">
        <f>C56</f>
        <v>4.2240535402519122</v>
      </c>
      <c r="D58" s="72">
        <f>D56</f>
        <v>288</v>
      </c>
      <c r="E58" s="73">
        <v>3845</v>
      </c>
      <c r="F58" s="71">
        <f>PI()*0.805*E58/60</f>
        <v>162.06560202012449</v>
      </c>
      <c r="G58" s="74">
        <f t="shared" ref="G58:P58" si="87">G56</f>
        <v>0.91114183353147371</v>
      </c>
      <c r="H58" s="75">
        <f t="shared" si="87"/>
        <v>1.4891416752843847</v>
      </c>
      <c r="I58" s="76">
        <f t="shared" si="87"/>
        <v>0.91041695351352447</v>
      </c>
      <c r="J58" s="75">
        <f t="shared" si="87"/>
        <v>31.526494985013652</v>
      </c>
      <c r="K58" s="70">
        <f t="shared" si="87"/>
        <v>18.26350176779183</v>
      </c>
      <c r="L58" s="77">
        <f t="shared" si="87"/>
        <v>9.1317508838959149</v>
      </c>
      <c r="M58" s="77">
        <f t="shared" si="87"/>
        <v>6.0878339225972766</v>
      </c>
      <c r="N58" s="77">
        <f t="shared" si="87"/>
        <v>4.5658754419479575</v>
      </c>
      <c r="O58" s="77">
        <f t="shared" si="87"/>
        <v>3.6527003535583655</v>
      </c>
      <c r="P58" s="78">
        <f t="shared" si="87"/>
        <v>3.0439169612986383</v>
      </c>
      <c r="Q58" s="74">
        <f t="shared" si="79"/>
        <v>0.2214173058513719</v>
      </c>
      <c r="R58" s="76">
        <f t="shared" si="80"/>
        <v>0.11070865292568595</v>
      </c>
      <c r="S58" s="76">
        <f t="shared" si="81"/>
        <v>7.3805768617123971E-2</v>
      </c>
      <c r="T58" s="76">
        <f t="shared" si="82"/>
        <v>5.5354326462842975E-2</v>
      </c>
      <c r="U58" s="76">
        <f t="shared" si="83"/>
        <v>4.4283461170274374E-2</v>
      </c>
      <c r="V58" s="79">
        <f t="shared" si="84"/>
        <v>3.6902884308561985E-2</v>
      </c>
      <c r="W58" s="80" t="str">
        <f t="shared" si="85"/>
        <v>-</v>
      </c>
      <c r="X58" s="81" t="str">
        <f t="shared" si="74"/>
        <v>-</v>
      </c>
      <c r="Y58" s="81">
        <f t="shared" si="74"/>
        <v>0.73163285803673084</v>
      </c>
      <c r="Z58" s="81">
        <f t="shared" si="74"/>
        <v>0.85592641764299593</v>
      </c>
      <c r="AA58" s="81">
        <f t="shared" si="74"/>
        <v>0.84491000416633533</v>
      </c>
      <c r="AB58" s="82">
        <f t="shared" si="74"/>
        <v>0.80744204683338516</v>
      </c>
      <c r="AC58" s="80" t="str">
        <f t="shared" si="86"/>
        <v>-</v>
      </c>
      <c r="AD58" s="81" t="str">
        <f t="shared" si="75"/>
        <v>-</v>
      </c>
      <c r="AE58" s="81">
        <f t="shared" si="75"/>
        <v>0.57340064406495372</v>
      </c>
      <c r="AF58" s="81">
        <f t="shared" si="75"/>
        <v>0.84714513770152422</v>
      </c>
      <c r="AG58" s="81">
        <f t="shared" si="75"/>
        <v>0.93928373153975286</v>
      </c>
      <c r="AH58" s="82">
        <f t="shared" si="75"/>
        <v>0.93479800106261024</v>
      </c>
      <c r="AI58" s="83">
        <f>(F58^2)/2</f>
        <v>13132.629679072688</v>
      </c>
      <c r="AJ58" s="83" t="str">
        <f t="shared" si="76"/>
        <v>-</v>
      </c>
      <c r="AK58" s="84" t="str">
        <f t="shared" si="76"/>
        <v>-</v>
      </c>
      <c r="AL58" s="84">
        <f t="shared" si="76"/>
        <v>7901.6019931768351</v>
      </c>
      <c r="AM58" s="84">
        <f t="shared" si="76"/>
        <v>7483.9836596927798</v>
      </c>
      <c r="AN58" s="84">
        <f t="shared" si="76"/>
        <v>6724.9300895464721</v>
      </c>
      <c r="AO58" s="85">
        <f t="shared" si="76"/>
        <v>5836.1519915120334</v>
      </c>
      <c r="AP58" s="77" t="str">
        <f>IF(AJ58="-","-",(AJ58*W58/2.04/$I58/$D58/$A58+((AJ58*W58/2.04/$I58/$D58/$A58)^2+4)^0.5)/2)</f>
        <v>-</v>
      </c>
      <c r="AQ58" s="77" t="str">
        <f>IF(AK58="-","-",(2*AK58*X58/2.04/$I58/$D58/$A58+((2*AK58*X58/2.04/$I58/$D58/$A58)^2+4)^0.5)/2)</f>
        <v>-</v>
      </c>
      <c r="AR58" s="77">
        <f>IF(AL58="-","-",(3*AL58*Y58/2.04/$I58/$D58/$A58+((3*AL58*Y58/2.04/$I58/$D58/$A58)^2+4)^0.5)/2)</f>
        <v>1.2466534301696048</v>
      </c>
      <c r="AS58" s="77">
        <f>IF(AM58="-","-",(4*AM58*Z58/2.04/$I58/$D58/$A58+((4*AM58*Z58/2.04/$I58/$D58/$A58)^2+4)^0.5)/2)</f>
        <v>1.3808873567544593</v>
      </c>
      <c r="AT58" s="77">
        <f>IF(AN58="-","-",(5*AN58*AA58/2.04/$I58/$D58/$A58+((5*AN58*AA58/2.04/$I58/$D58/$A58)^2+4)^0.5)/2)</f>
        <v>1.428283294503623</v>
      </c>
      <c r="AU58" s="78">
        <f>IF(AO58="-","-",(6*AO58*AB58/2.04/$I58/$D58/$A58+((6*AO58*AB58/2.04/$I58/$D58/$A58)^2+4)^0.5)/2)</f>
        <v>1.4259510449692101</v>
      </c>
      <c r="AV58" s="74" t="str">
        <f>IF(AP58="-","-",C58*AP58)</f>
        <v>-</v>
      </c>
      <c r="AW58" s="76" t="str">
        <f>IF(AQ58="-","-",C58*AQ58)</f>
        <v>-</v>
      </c>
      <c r="AX58" s="76">
        <f>IF(AR58="-","-",C58*AR58)</f>
        <v>5.2659308351751095</v>
      </c>
      <c r="AY58" s="76">
        <f>IF(AS58="-","-",C58*AS58)</f>
        <v>5.8329421279877787</v>
      </c>
      <c r="AZ58" s="76">
        <f>IF(AT58="-","-",C58*AT58)</f>
        <v>6.0331451066306929</v>
      </c>
      <c r="BA58" s="79">
        <f>IF(AU58="-","-",C58*AU58)</f>
        <v>6.0232935597281054</v>
      </c>
      <c r="BB58" s="86" t="str">
        <f>IF(W58="-","-",D58*AP58^(0.312/(1.312*W58))-273)</f>
        <v>-</v>
      </c>
      <c r="BC58" s="87" t="str">
        <f>IF(X58="-","-",D58*AQ58^(0.312/(1.312*X58))-273)</f>
        <v>-</v>
      </c>
      <c r="BD58" s="87">
        <f>IF(Y58="-","-",D58*AR58^(0.312/(1.312*Y58))-273)</f>
        <v>36.394806182181071</v>
      </c>
      <c r="BE58" s="87">
        <f>IF(Z58="-","-",D58*AS58^(0.312/(1.312*Z58))-273)</f>
        <v>42.016368422608537</v>
      </c>
      <c r="BF58" s="87">
        <f>IF(AA58="-","-",D58*AT58^(0.312/(1.312*AA58))-273)</f>
        <v>45.394749063357324</v>
      </c>
      <c r="BG58" s="88">
        <f>IF(AB58="-","-",D58*AU58^(0.312/(1.312*AB58))-273)</f>
        <v>46.726633954716476</v>
      </c>
      <c r="BP58" s="1">
        <v>56</v>
      </c>
    </row>
    <row r="59" spans="1:75" s="89" customFormat="1" hidden="1" x14ac:dyDescent="0.2">
      <c r="A59" s="42">
        <f>A56</f>
        <v>72.943921717579258</v>
      </c>
      <c r="B59" s="62">
        <f>B56</f>
        <v>4.2840535402519118</v>
      </c>
      <c r="C59" s="62">
        <f>C56</f>
        <v>4.2240535402519122</v>
      </c>
      <c r="D59" s="63">
        <f>D56</f>
        <v>288</v>
      </c>
      <c r="E59" s="37">
        <v>5300</v>
      </c>
      <c r="F59" s="62">
        <f>PI()*0.805*E59/60</f>
        <v>223.39341760901425</v>
      </c>
      <c r="G59" s="39">
        <f t="shared" ref="G59:P59" si="88">G56</f>
        <v>0.91114183353147371</v>
      </c>
      <c r="H59" s="40">
        <f t="shared" si="88"/>
        <v>1.4891416752843847</v>
      </c>
      <c r="I59" s="41">
        <f t="shared" si="88"/>
        <v>0.91041695351352447</v>
      </c>
      <c r="J59" s="40">
        <f t="shared" si="88"/>
        <v>31.526494985013652</v>
      </c>
      <c r="K59" s="42">
        <f t="shared" si="88"/>
        <v>18.26350176779183</v>
      </c>
      <c r="L59" s="43">
        <f t="shared" si="88"/>
        <v>9.1317508838959149</v>
      </c>
      <c r="M59" s="43">
        <f t="shared" si="88"/>
        <v>6.0878339225972766</v>
      </c>
      <c r="N59" s="43">
        <f t="shared" si="88"/>
        <v>4.5658754419479575</v>
      </c>
      <c r="O59" s="43">
        <f t="shared" si="88"/>
        <v>3.6527003535583655</v>
      </c>
      <c r="P59" s="44">
        <f t="shared" si="88"/>
        <v>3.0439169612986383</v>
      </c>
      <c r="Q59" s="39">
        <f t="shared" si="79"/>
        <v>0.16063198886764621</v>
      </c>
      <c r="R59" s="41">
        <f t="shared" si="80"/>
        <v>8.0315994433823104E-2</v>
      </c>
      <c r="S59" s="41">
        <f t="shared" si="81"/>
        <v>5.3543996289215405E-2</v>
      </c>
      <c r="T59" s="41">
        <f t="shared" si="82"/>
        <v>4.0157997216911552E-2</v>
      </c>
      <c r="U59" s="41">
        <f t="shared" si="83"/>
        <v>3.2126397773529235E-2</v>
      </c>
      <c r="V59" s="45">
        <f t="shared" si="84"/>
        <v>2.6771998144607703E-2</v>
      </c>
      <c r="W59" s="64" t="str">
        <f t="shared" si="85"/>
        <v>-</v>
      </c>
      <c r="X59" s="65" t="str">
        <f t="shared" si="74"/>
        <v>-</v>
      </c>
      <c r="Y59" s="65">
        <f t="shared" si="74"/>
        <v>0.85677926466079235</v>
      </c>
      <c r="Z59" s="65">
        <f t="shared" si="74"/>
        <v>0.82675313368947023</v>
      </c>
      <c r="AA59" s="65" t="str">
        <f t="shared" si="74"/>
        <v>-</v>
      </c>
      <c r="AB59" s="66" t="str">
        <f t="shared" si="74"/>
        <v>-</v>
      </c>
      <c r="AC59" s="64" t="str">
        <f t="shared" si="86"/>
        <v>-</v>
      </c>
      <c r="AD59" s="65" t="str">
        <f t="shared" si="75"/>
        <v>-</v>
      </c>
      <c r="AE59" s="65">
        <f t="shared" si="75"/>
        <v>0.86601069824551047</v>
      </c>
      <c r="AF59" s="65">
        <f t="shared" si="75"/>
        <v>0.94411406574274537</v>
      </c>
      <c r="AG59" s="65" t="str">
        <f t="shared" si="75"/>
        <v>-</v>
      </c>
      <c r="AH59" s="66" t="str">
        <f t="shared" si="75"/>
        <v>-</v>
      </c>
      <c r="AI59" s="49">
        <f>(F59^2)/2</f>
        <v>24952.309515517718</v>
      </c>
      <c r="AJ59" s="49" t="str">
        <f t="shared" si="76"/>
        <v>-</v>
      </c>
      <c r="AK59" s="50" t="str">
        <f t="shared" si="76"/>
        <v>-</v>
      </c>
      <c r="AL59" s="50">
        <f t="shared" si="76"/>
        <v>19362.593867658896</v>
      </c>
      <c r="AM59" s="50">
        <f t="shared" si="76"/>
        <v>16406.619574384815</v>
      </c>
      <c r="AN59" s="50" t="str">
        <f t="shared" si="76"/>
        <v>-</v>
      </c>
      <c r="AO59" s="51" t="str">
        <f t="shared" si="76"/>
        <v>-</v>
      </c>
      <c r="AP59" s="43" t="str">
        <f>IF(AJ59="-","-",(AJ59*W59/2.04/$I59/$D59/$A59+((AJ59*W59/2.04/$I59/$D59/$A59)^2+4)^0.5)/2)</f>
        <v>-</v>
      </c>
      <c r="AQ59" s="43" t="str">
        <f>IF(AK59="-","-",(2*AK59*X59/2.04/$I59/$D59/$A59+((2*AK59*X59/2.04/$I59/$D59/$A59)^2+4)^0.5)/2)</f>
        <v>-</v>
      </c>
      <c r="AR59" s="43">
        <f>IF(AL59="-","-",(3*AL59*Y59/2.04/$I59/$D59/$A59+((3*AL59*Y59/2.04/$I59/$D59/$A59)^2+4)^0.5)/2)</f>
        <v>1.8238522258003229</v>
      </c>
      <c r="AS59" s="43">
        <f>IF(AM59="-","-",(4*AM59*Z59/2.04/$I59/$D59/$A59+((4*AM59*Z59/2.04/$I59/$D59/$A59)^2+4)^0.5)/2)</f>
        <v>1.913267943284426</v>
      </c>
      <c r="AT59" s="43" t="str">
        <f>IF(AN59="-","-",(5*AN59*AA59/2.04/$I59/$D59/$A59+((5*AN59*AA59/2.04/$I59/$D59/$A59)^2+4)^0.5)/2)</f>
        <v>-</v>
      </c>
      <c r="AU59" s="44" t="str">
        <f>IF(AO59="-","-",(6*AO59*AB59/2.04/$I59/$D59/$A59+((6*AO59*AB59/2.04/$I59/$D59/$A59)^2+4)^0.5)/2)</f>
        <v>-</v>
      </c>
      <c r="AV59" s="39" t="str">
        <f>IF(AP59="-","-",C59*AP59)</f>
        <v>-</v>
      </c>
      <c r="AW59" s="41" t="str">
        <f>IF(AQ59="-","-",C59*AQ59)</f>
        <v>-</v>
      </c>
      <c r="AX59" s="41">
        <f>IF(AR59="-","-",C59*AR59)</f>
        <v>7.7040494512881841</v>
      </c>
      <c r="AY59" s="41">
        <f>IF(AS59="-","-",C59*AS59)</f>
        <v>8.0817462292810749</v>
      </c>
      <c r="AZ59" s="41" t="str">
        <f>IF(AT59="-","-",C59*AT59)</f>
        <v>-</v>
      </c>
      <c r="BA59" s="45" t="str">
        <f>IF(AU59="-","-",C59*AU59)</f>
        <v>-</v>
      </c>
      <c r="BB59" s="58" t="str">
        <f>IF(W59="-","-",D59*AP59^(0.312/(1.312*W59))-273)</f>
        <v>-</v>
      </c>
      <c r="BC59" s="59" t="str">
        <f>IF(X59="-","-",D59*AQ59^(0.312/(1.312*X59))-273)</f>
        <v>-</v>
      </c>
      <c r="BD59" s="59">
        <f>IF(Y59="-","-",D59*AR59^(0.312/(1.312*Y59))-273)</f>
        <v>67.276478069124721</v>
      </c>
      <c r="BE59" s="59">
        <f>IF(Z59="-","-",D59*AS59^(0.312/(1.312*Z59))-273)</f>
        <v>74.08964860925721</v>
      </c>
      <c r="BF59" s="59" t="str">
        <f>IF(AA59="-","-",D59*AT59^(0.312/(1.312*AA59))-273)</f>
        <v>-</v>
      </c>
      <c r="BG59" s="60" t="str">
        <f>IF(AB59="-","-",D59*AU59^(0.312/(1.312*AB59))-273)</f>
        <v>-</v>
      </c>
      <c r="BP59" s="121">
        <v>57</v>
      </c>
    </row>
    <row r="60" spans="1:75" s="69" customFormat="1" hidden="1" x14ac:dyDescent="0.2">
      <c r="A60" s="90">
        <f>A56</f>
        <v>72.943921717579258</v>
      </c>
      <c r="B60" s="91">
        <f>B56</f>
        <v>4.2840535402519118</v>
      </c>
      <c r="C60" s="91">
        <f>C56</f>
        <v>4.2240535402519122</v>
      </c>
      <c r="D60" s="92">
        <f>D56</f>
        <v>288</v>
      </c>
      <c r="E60" s="93">
        <v>5565</v>
      </c>
      <c r="F60" s="91">
        <f>PI()*0.805*E60/60</f>
        <v>234.56308848946495</v>
      </c>
      <c r="G60" s="94">
        <f t="shared" ref="G60:P60" si="89">G56</f>
        <v>0.91114183353147371</v>
      </c>
      <c r="H60" s="95">
        <f t="shared" si="89"/>
        <v>1.4891416752843847</v>
      </c>
      <c r="I60" s="96">
        <f t="shared" si="89"/>
        <v>0.91041695351352447</v>
      </c>
      <c r="J60" s="95">
        <f t="shared" si="89"/>
        <v>31.526494985013652</v>
      </c>
      <c r="K60" s="90">
        <f t="shared" si="89"/>
        <v>18.26350176779183</v>
      </c>
      <c r="L60" s="97">
        <f t="shared" si="89"/>
        <v>9.1317508838959149</v>
      </c>
      <c r="M60" s="97">
        <f t="shared" si="89"/>
        <v>6.0878339225972766</v>
      </c>
      <c r="N60" s="97">
        <f t="shared" si="89"/>
        <v>4.5658754419479575</v>
      </c>
      <c r="O60" s="97">
        <f t="shared" si="89"/>
        <v>3.6527003535583655</v>
      </c>
      <c r="P60" s="98">
        <f t="shared" si="89"/>
        <v>3.0439169612986383</v>
      </c>
      <c r="Q60" s="94">
        <f t="shared" si="79"/>
        <v>0.15298284654061545</v>
      </c>
      <c r="R60" s="96">
        <f t="shared" si="80"/>
        <v>7.6491423270307723E-2</v>
      </c>
      <c r="S60" s="96">
        <f t="shared" si="81"/>
        <v>5.0994282180205144E-2</v>
      </c>
      <c r="T60" s="96">
        <f t="shared" si="82"/>
        <v>3.8245711635153862E-2</v>
      </c>
      <c r="U60" s="96">
        <f t="shared" si="83"/>
        <v>3.0596569308123083E-2</v>
      </c>
      <c r="V60" s="99">
        <f t="shared" si="84"/>
        <v>2.5497141090102572E-2</v>
      </c>
      <c r="W60" s="100" t="str">
        <f t="shared" si="85"/>
        <v>-</v>
      </c>
      <c r="X60" s="101" t="str">
        <f t="shared" si="74"/>
        <v>-</v>
      </c>
      <c r="Y60" s="101">
        <f t="shared" si="74"/>
        <v>0.85659274553524334</v>
      </c>
      <c r="Z60" s="101">
        <f t="shared" si="74"/>
        <v>0.81572041493755698</v>
      </c>
      <c r="AA60" s="101" t="str">
        <f t="shared" si="74"/>
        <v>-</v>
      </c>
      <c r="AB60" s="102" t="str">
        <f t="shared" si="74"/>
        <v>-</v>
      </c>
      <c r="AC60" s="100" t="str">
        <f t="shared" si="86"/>
        <v>-</v>
      </c>
      <c r="AD60" s="101" t="str">
        <f t="shared" si="75"/>
        <v>-</v>
      </c>
      <c r="AE60" s="101">
        <f t="shared" si="75"/>
        <v>0.89147425732503649</v>
      </c>
      <c r="AF60" s="101">
        <f t="shared" si="75"/>
        <v>0.9396156106293958</v>
      </c>
      <c r="AG60" s="101" t="str">
        <f t="shared" si="75"/>
        <v>-</v>
      </c>
      <c r="AH60" s="102" t="str">
        <f t="shared" si="75"/>
        <v>-</v>
      </c>
      <c r="AI60" s="103">
        <f>(F60^2)/2</f>
        <v>27509.921240858283</v>
      </c>
      <c r="AJ60" s="103" t="str">
        <f t="shared" si="76"/>
        <v>-</v>
      </c>
      <c r="AK60" s="104" t="str">
        <f t="shared" si="76"/>
        <v>-</v>
      </c>
      <c r="AL60" s="104">
        <f t="shared" si="76"/>
        <v>21979.724235755519</v>
      </c>
      <c r="AM60" s="104">
        <f t="shared" si="76"/>
        <v>18245.592875827158</v>
      </c>
      <c r="AN60" s="104" t="str">
        <f t="shared" si="76"/>
        <v>-</v>
      </c>
      <c r="AO60" s="105" t="str">
        <f t="shared" si="76"/>
        <v>-</v>
      </c>
      <c r="AP60" s="97" t="str">
        <f>IF(AJ60="-","-",(AJ60*W60/2.04/$I60/$D60/$A60+((AJ60*W60/2.04/$I60/$D60/$A60)^2+4)^0.5)/2)</f>
        <v>-</v>
      </c>
      <c r="AQ60" s="97" t="str">
        <f>IF(AK60="-","-",(2*AK60*X60/2.04/$I60/$D60/$A60+((2*AK60*X60/2.04/$I60/$D60/$A60)^2+4)^0.5)/2)</f>
        <v>-</v>
      </c>
      <c r="AR60" s="97">
        <f>IF(AL60="-","-",(3*AL60*Y60/2.04/$I60/$D60/$A60+((3*AL60*Y60/2.04/$I60/$D60/$A60)^2+4)^0.5)/2)</f>
        <v>1.9583034581162413</v>
      </c>
      <c r="AS60" s="97">
        <f>IF(AM60="-","-",(4*AM60*Z60/2.04/$I60/$D60/$A60+((4*AM60*Z60/2.04/$I60/$D60/$A60)^2+4)^0.5)/2)</f>
        <v>2.0207094077852474</v>
      </c>
      <c r="AT60" s="97" t="str">
        <f>IF(AN60="-","-",(5*AN60*AA60/2.04/$I60/$D60/$A60+((5*AN60*AA60/2.04/$I60/$D60/$A60)^2+4)^0.5)/2)</f>
        <v>-</v>
      </c>
      <c r="AU60" s="98" t="str">
        <f>IF(AO60="-","-",(6*AO60*AB60/2.04/$I60/$D60/$A60+((6*AO60*AB60/2.04/$I60/$D60/$A60)^2+4)^0.5)/2)</f>
        <v>-</v>
      </c>
      <c r="AV60" s="94" t="str">
        <f>IF(AP60="-","-",C60*AP60)</f>
        <v>-</v>
      </c>
      <c r="AW60" s="96" t="str">
        <f>IF(AQ60="-","-",C60*AQ60)</f>
        <v>-</v>
      </c>
      <c r="AX60" s="96">
        <f>IF(AR60="-","-",C60*AR60)</f>
        <v>8.2719786551434709</v>
      </c>
      <c r="AY60" s="96">
        <f>IF(AS60="-","-",C60*AS60)</f>
        <v>8.5355847277756194</v>
      </c>
      <c r="AZ60" s="96" t="str">
        <f>IF(AT60="-","-",C60*AT60)</f>
        <v>-</v>
      </c>
      <c r="BA60" s="99" t="str">
        <f>IF(AU60="-","-",C60*AU60)</f>
        <v>-</v>
      </c>
      <c r="BB60" s="106" t="str">
        <f>IF(W60="-","-",D60*AP60^(0.312/(1.312*W60))-273)</f>
        <v>-</v>
      </c>
      <c r="BC60" s="107" t="str">
        <f>IF(X60="-","-",D60*AQ60^(0.312/(1.312*X60))-273)</f>
        <v>-</v>
      </c>
      <c r="BD60" s="107">
        <f>IF(Y60="-","-",D60*AR60^(0.312/(1.312*Y60))-273)</f>
        <v>74.075048511924479</v>
      </c>
      <c r="BE60" s="107">
        <f>IF(Z60="-","-",D60*AS60^(0.312/(1.312*Z60))-273)</f>
        <v>80.55358443932198</v>
      </c>
      <c r="BF60" s="107" t="str">
        <f>IF(AA60="-","-",D60*AT60^(0.312/(1.312*AA60))-273)</f>
        <v>-</v>
      </c>
      <c r="BG60" s="108" t="str">
        <f>IF(AB60="-","-",D60*AU60^(0.312/(1.312*AB60))-273)</f>
        <v>-</v>
      </c>
      <c r="BP60" s="1">
        <v>58</v>
      </c>
    </row>
    <row r="61" spans="1:75" s="7" customFormat="1" ht="13.5" hidden="1" customHeight="1" x14ac:dyDescent="0.2">
      <c r="A61" s="8"/>
      <c r="B61" s="8"/>
      <c r="C61" s="8"/>
      <c r="D61" s="3"/>
      <c r="E61" s="4"/>
      <c r="F61" s="5"/>
      <c r="G61" s="6"/>
      <c r="I61" s="6"/>
      <c r="J61" s="6"/>
      <c r="K61" s="6"/>
      <c r="L61" s="8"/>
      <c r="M61" s="8"/>
      <c r="N61" s="8"/>
      <c r="O61" s="8"/>
      <c r="P61" s="8"/>
      <c r="Q61" s="5" t="s">
        <v>60</v>
      </c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178">
        <f>A49</f>
        <v>61.234988000000001</v>
      </c>
      <c r="AJ61" s="179">
        <f>C49</f>
        <v>3.0486961066251954</v>
      </c>
      <c r="AK61" s="180">
        <v>3</v>
      </c>
      <c r="AL61" s="181">
        <f>E51</f>
        <v>3810</v>
      </c>
      <c r="AM61" s="181">
        <f>$AL51</f>
        <v>8081.3724355218847</v>
      </c>
      <c r="AN61" s="182">
        <f>$AR51</f>
        <v>1.4052084531948368</v>
      </c>
      <c r="AO61" s="113">
        <f>$AX51</f>
        <v>4.2840535402519118</v>
      </c>
      <c r="AP61" s="114">
        <f>$BD51</f>
        <v>38.874182560959071</v>
      </c>
      <c r="AQ61" s="114">
        <f>A56</f>
        <v>72.943921717579258</v>
      </c>
      <c r="AR61" s="109">
        <f>C56</f>
        <v>4.2240535402519122</v>
      </c>
      <c r="AS61" s="110">
        <v>3</v>
      </c>
      <c r="AT61" s="111">
        <f>E58</f>
        <v>3845</v>
      </c>
      <c r="AU61" s="111">
        <f>AL58</f>
        <v>7901.6019931768351</v>
      </c>
      <c r="AV61" s="112">
        <f>AR58</f>
        <v>1.2466534301696048</v>
      </c>
      <c r="AW61" s="113">
        <f>AX58</f>
        <v>5.2659308351751095</v>
      </c>
      <c r="AX61" s="114">
        <f>BD58</f>
        <v>36.394806182181071</v>
      </c>
      <c r="BB61" s="183">
        <f>M51*60</f>
        <v>429.43679362510227</v>
      </c>
      <c r="BC61" s="184">
        <f>AN61</f>
        <v>1.4052084531948368</v>
      </c>
      <c r="BD61" s="185">
        <f>M58*60</f>
        <v>365.27003535583663</v>
      </c>
      <c r="BE61" s="186">
        <f>AV61</f>
        <v>1.2466534301696048</v>
      </c>
      <c r="BG61" s="187">
        <f>AL61/5300</f>
        <v>0.71886792452830184</v>
      </c>
      <c r="BH61" s="188">
        <f>AT61/5300</f>
        <v>0.72547169811320755</v>
      </c>
      <c r="BI61" s="115"/>
      <c r="BJ61" s="115"/>
      <c r="BP61" s="121">
        <v>59</v>
      </c>
    </row>
    <row r="62" spans="1:75" ht="15.75" hidden="1" x14ac:dyDescent="0.2">
      <c r="A62" s="116" t="s">
        <v>65</v>
      </c>
      <c r="B62" s="1"/>
      <c r="C62" s="2" t="s">
        <v>88</v>
      </c>
      <c r="D62" s="2"/>
      <c r="E62" s="117"/>
      <c r="F62" s="117"/>
      <c r="G62" s="117"/>
      <c r="H62" s="117"/>
      <c r="I62" s="117"/>
      <c r="J62" s="117"/>
      <c r="K62" s="117"/>
      <c r="L62" s="117"/>
      <c r="M62" s="117"/>
      <c r="N62" s="117"/>
      <c r="O62" s="117"/>
      <c r="P62" s="117"/>
      <c r="Q62" s="117"/>
      <c r="R62" s="117"/>
      <c r="S62" s="117"/>
      <c r="T62" s="117"/>
      <c r="U62" s="117"/>
      <c r="V62" s="117"/>
      <c r="W62" s="117"/>
      <c r="X62" s="117"/>
      <c r="Y62" s="117"/>
      <c r="Z62" s="117"/>
      <c r="AA62" s="117"/>
      <c r="AB62" s="117"/>
      <c r="AC62" s="118"/>
      <c r="AD62" s="117"/>
      <c r="AE62" s="117"/>
      <c r="AF62" s="117"/>
      <c r="AG62" s="117"/>
      <c r="AH62" s="117"/>
      <c r="AI62" s="119"/>
      <c r="AJ62" s="117"/>
      <c r="AK62" s="117"/>
      <c r="AL62" s="117"/>
      <c r="AM62" s="117"/>
      <c r="AN62" s="117"/>
      <c r="AO62" s="117"/>
      <c r="AP62" s="117"/>
      <c r="AQ62" s="117"/>
      <c r="AR62" s="117"/>
      <c r="AS62" s="117"/>
      <c r="AT62" s="117"/>
      <c r="AU62" s="117"/>
      <c r="AV62" s="120"/>
      <c r="AW62" s="120"/>
      <c r="AX62" s="120"/>
      <c r="AY62" s="120"/>
      <c r="AZ62" s="120"/>
      <c r="BA62" s="120"/>
      <c r="BB62" s="117"/>
      <c r="BC62" s="117"/>
      <c r="BD62" s="117"/>
      <c r="BE62" s="117"/>
      <c r="BF62" s="117"/>
      <c r="BG62" s="117"/>
      <c r="BP62" s="1">
        <v>60</v>
      </c>
    </row>
    <row r="63" spans="1:75" ht="14.25" hidden="1" x14ac:dyDescent="0.2">
      <c r="A63" s="17" t="s">
        <v>1</v>
      </c>
      <c r="B63" s="18" t="s">
        <v>2</v>
      </c>
      <c r="C63" s="18" t="s">
        <v>3</v>
      </c>
      <c r="D63" s="18" t="s">
        <v>4</v>
      </c>
      <c r="E63" s="18" t="s">
        <v>5</v>
      </c>
      <c r="F63" s="18" t="s">
        <v>6</v>
      </c>
      <c r="G63" s="18" t="s">
        <v>7</v>
      </c>
      <c r="H63" s="18" t="s">
        <v>8</v>
      </c>
      <c r="I63" s="18" t="s">
        <v>9</v>
      </c>
      <c r="J63" s="24" t="s">
        <v>10</v>
      </c>
      <c r="K63" s="21" t="s">
        <v>11</v>
      </c>
      <c r="L63" s="22" t="s">
        <v>12</v>
      </c>
      <c r="M63" s="22" t="s">
        <v>13</v>
      </c>
      <c r="N63" s="22" t="s">
        <v>14</v>
      </c>
      <c r="O63" s="22" t="s">
        <v>15</v>
      </c>
      <c r="P63" s="23" t="s">
        <v>16</v>
      </c>
      <c r="Q63" s="24" t="s">
        <v>17</v>
      </c>
      <c r="R63" s="25" t="s">
        <v>18</v>
      </c>
      <c r="S63" s="25" t="s">
        <v>19</v>
      </c>
      <c r="T63" s="25" t="s">
        <v>20</v>
      </c>
      <c r="U63" s="25" t="s">
        <v>21</v>
      </c>
      <c r="V63" s="26" t="s">
        <v>22</v>
      </c>
      <c r="W63" s="24" t="s">
        <v>23</v>
      </c>
      <c r="X63" s="25" t="s">
        <v>24</v>
      </c>
      <c r="Y63" s="25" t="s">
        <v>25</v>
      </c>
      <c r="Z63" s="25" t="s">
        <v>26</v>
      </c>
      <c r="AA63" s="25" t="s">
        <v>27</v>
      </c>
      <c r="AB63" s="26" t="s">
        <v>28</v>
      </c>
      <c r="AC63" s="27" t="s">
        <v>29</v>
      </c>
      <c r="AD63" s="28" t="s">
        <v>30</v>
      </c>
      <c r="AE63" s="28" t="s">
        <v>31</v>
      </c>
      <c r="AF63" s="28" t="s">
        <v>32</v>
      </c>
      <c r="AG63" s="28" t="s">
        <v>33</v>
      </c>
      <c r="AH63" s="29" t="s">
        <v>34</v>
      </c>
      <c r="AI63" s="122" t="s">
        <v>35</v>
      </c>
      <c r="AJ63" s="21" t="s">
        <v>36</v>
      </c>
      <c r="AK63" s="22" t="s">
        <v>37</v>
      </c>
      <c r="AL63" s="22" t="s">
        <v>38</v>
      </c>
      <c r="AM63" s="22" t="s">
        <v>39</v>
      </c>
      <c r="AN63" s="22" t="s">
        <v>40</v>
      </c>
      <c r="AO63" s="23" t="s">
        <v>41</v>
      </c>
      <c r="AP63" s="28" t="s">
        <v>42</v>
      </c>
      <c r="AQ63" s="28" t="s">
        <v>43</v>
      </c>
      <c r="AR63" s="28" t="s">
        <v>44</v>
      </c>
      <c r="AS63" s="28" t="s">
        <v>45</v>
      </c>
      <c r="AT63" s="28" t="s">
        <v>46</v>
      </c>
      <c r="AU63" s="29" t="s">
        <v>47</v>
      </c>
      <c r="AV63" s="31" t="s">
        <v>48</v>
      </c>
      <c r="AW63" s="32" t="s">
        <v>49</v>
      </c>
      <c r="AX63" s="32" t="s">
        <v>50</v>
      </c>
      <c r="AY63" s="32" t="s">
        <v>51</v>
      </c>
      <c r="AZ63" s="32" t="s">
        <v>52</v>
      </c>
      <c r="BA63" s="33" t="s">
        <v>53</v>
      </c>
      <c r="BB63" s="21" t="s">
        <v>54</v>
      </c>
      <c r="BC63" s="22" t="s">
        <v>55</v>
      </c>
      <c r="BD63" s="22" t="s">
        <v>56</v>
      </c>
      <c r="BE63" s="22" t="s">
        <v>57</v>
      </c>
      <c r="BF63" s="22" t="s">
        <v>58</v>
      </c>
      <c r="BG63" s="23" t="s">
        <v>59</v>
      </c>
      <c r="BH63" s="207"/>
      <c r="BI63" s="117"/>
      <c r="BP63" s="121">
        <v>61</v>
      </c>
    </row>
    <row r="64" spans="1:75" s="1" customFormat="1" ht="18" hidden="1" customHeight="1" x14ac:dyDescent="0.2">
      <c r="A64" s="126">
        <v>65.103122498145169</v>
      </c>
      <c r="B64" s="141">
        <v>2.8645820617675781</v>
      </c>
      <c r="C64" s="141">
        <v>2.8020892515192473</v>
      </c>
      <c r="D64" s="142">
        <v>283</v>
      </c>
      <c r="E64" s="123">
        <v>3700</v>
      </c>
      <c r="F64" s="203">
        <f>PI()*0.862*E64/60</f>
        <v>166.99659348932144</v>
      </c>
      <c r="G64" s="124">
        <f>C64/4.636</f>
        <v>0.60441959696273662</v>
      </c>
      <c r="H64" s="125">
        <f>D64/193.4</f>
        <v>1.4632885211995863</v>
      </c>
      <c r="I64" s="120">
        <f>1-0.427*G64*H64^(-3.688)</f>
        <v>0.93660872335566936</v>
      </c>
      <c r="J64" s="124">
        <f>C64*10^6/(I64*514*D64)</f>
        <v>20.567154539347019</v>
      </c>
      <c r="K64" s="126">
        <f>A64*0.682*10^6/(3600*24*J64)</f>
        <v>24.986086532746207</v>
      </c>
      <c r="L64" s="127">
        <f>A64*0.682*10^6/(3600*24*J64*2)</f>
        <v>12.493043266373103</v>
      </c>
      <c r="M64" s="127">
        <f>A64*0.682*10^6/(3600*24*J64*3)</f>
        <v>8.3286955109154022</v>
      </c>
      <c r="N64" s="127">
        <f>A64*0.682*10^6/(3600*24*J64*4)</f>
        <v>6.2465216331865516</v>
      </c>
      <c r="O64" s="127">
        <f>A64*0.682*10^6/(3600*24*J64*5)</f>
        <v>4.9972173065492411</v>
      </c>
      <c r="P64" s="128">
        <f>A64*0.682*10^6/(3600*24*J64*6)</f>
        <v>4.1643477554577011</v>
      </c>
      <c r="Q64" s="124">
        <f>4*K64/(PI()*0.862^2*F64)</f>
        <v>0.25638122276047598</v>
      </c>
      <c r="R64" s="120">
        <f>4*L64/(PI()*0.862^2*F64)</f>
        <v>0.12819061138023799</v>
      </c>
      <c r="S64" s="120">
        <f>4*M64/(PI()*0.862^2*F64)</f>
        <v>8.5460407586825327E-2</v>
      </c>
      <c r="T64" s="120">
        <f>4*N64/(PI()*0.862^2*F64)</f>
        <v>6.4095305690118995E-2</v>
      </c>
      <c r="U64" s="120">
        <f>4*O64/(PI()*0.862^2*$F64)</f>
        <v>5.1276244552095195E-2</v>
      </c>
      <c r="V64" s="129">
        <f>4*P64/(PI()*0.862^2*$F64)</f>
        <v>4.2730203793412663E-2</v>
      </c>
      <c r="W64" s="124" t="str">
        <f>IF(OR(0.0366&gt;Q64,0.0992&lt;Q64),"-",-43518*Q64^4 + 7101.5*Q64^3 - 404.29*Q64^2 + 11.132*Q64 + 0.6449)</f>
        <v>-</v>
      </c>
      <c r="X64" s="120" t="str">
        <f t="shared" ref="X64:AB68" si="90">IF(OR(0.0366&gt;R64,0.0992&lt;R64),"-",-43518*R64^4 + 7101.5*R64^3 - 404.29*R64^2 + 11.132*R64 + 0.6449)</f>
        <v>-</v>
      </c>
      <c r="Y64" s="120">
        <f t="shared" si="90"/>
        <v>0.7546956892557406</v>
      </c>
      <c r="Z64" s="120">
        <f t="shared" si="90"/>
        <v>0.83297654201468774</v>
      </c>
      <c r="AA64" s="120">
        <f t="shared" si="90"/>
        <v>0.80929929163787917</v>
      </c>
      <c r="AB64" s="129">
        <f t="shared" si="90"/>
        <v>0.79136879090592294</v>
      </c>
      <c r="AC64" s="124" t="str">
        <f>IF(W64="-","-",-1957*Q64^3 + 170*Q64^2 - 5.2758*Q64 + 1.1631)</f>
        <v>-</v>
      </c>
      <c r="AD64" s="120" t="str">
        <f t="shared" ref="AD64:AH68" si="91">IF(X64="-","-",-1957*R64^3 + 170*R64^2 - 5.2758*R64 + 1.1631)</f>
        <v>-</v>
      </c>
      <c r="AE64" s="120">
        <f t="shared" si="91"/>
        <v>0.73234164016939829</v>
      </c>
      <c r="AF64" s="120">
        <f t="shared" si="91"/>
        <v>1.0080302849156622</v>
      </c>
      <c r="AG64" s="120">
        <f t="shared" si="91"/>
        <v>1.0757105605964126</v>
      </c>
      <c r="AH64" s="129">
        <f t="shared" si="91"/>
        <v>1.0953771750204691</v>
      </c>
      <c r="AI64" s="119">
        <f>(F64^2)/2</f>
        <v>13943.931118518838</v>
      </c>
      <c r="AJ64" s="130" t="str">
        <f t="shared" ref="AJ64:AO68" si="92">IF(W64="-","-",3*$AI64*$J64*K64*AC64/(W64*1000))</f>
        <v>-</v>
      </c>
      <c r="AK64" s="119" t="str">
        <f t="shared" si="92"/>
        <v>-</v>
      </c>
      <c r="AL64" s="119">
        <f t="shared" si="92"/>
        <v>6953.4372336413699</v>
      </c>
      <c r="AM64" s="119">
        <f t="shared" si="92"/>
        <v>6503.6887989500401</v>
      </c>
      <c r="AN64" s="119">
        <f t="shared" si="92"/>
        <v>5714.7232330708594</v>
      </c>
      <c r="AO64" s="131">
        <f t="shared" si="92"/>
        <v>4959.2094634964624</v>
      </c>
      <c r="AP64" s="132" t="str">
        <f>IF(AJ64="-","-",(AJ64*AC64/2.04/$I64/$D64/$A64+((AJ64*AC64/2.04/$I64/$D64/$A64)^2+4)^0.5)/2)</f>
        <v>-</v>
      </c>
      <c r="AQ64" s="132" t="str">
        <f>IF(AK64="-","-",(2*AK64*AD64/2.04/$I64/$D64/$A64+((2*AK64*AD64/2.04/$I64/$D64/$A64)^2+4)^0.5)/2)</f>
        <v>-</v>
      </c>
      <c r="AR64" s="132">
        <f>IF(AL64="-","-",(3*AL64*AE64/2.04/$I64/$D64/$A64+((3*AL64*AE64/2.04/$I64/$D64/$A64)^2+4)^0.5)/2)</f>
        <v>1.2402543933938017</v>
      </c>
      <c r="AS64" s="132">
        <f>IF(AM64="-","-",(4*AM64*AF64/2.04/$I64/$D64/$A64+((4*AM64*AF64/2.04/$I64/$D64/$A64)^2+4)^0.5)/2)</f>
        <v>1.4395794432442135</v>
      </c>
      <c r="AT64" s="132">
        <f>IF(AN64="-","-",(5*AN64*AG64/2.04/$I64/$D64/$A64+((5*AN64*AG64/2.04/$I64/$D64/$A64)^2+4)^0.5)/2)</f>
        <v>1.5277133346905862</v>
      </c>
      <c r="AU64" s="133">
        <f>IF(AO64="-","-",(6*AO64*AH64/2.04/$I64/$D64/$A64+((6*AO64*AH64/2.04/$I64/$D64/$A64)^2+4)^0.5)/2)</f>
        <v>1.5648929573533783</v>
      </c>
      <c r="AV64" s="134" t="str">
        <f>IF(AP64="-","-",C64*AP64)</f>
        <v>-</v>
      </c>
      <c r="AW64" s="135" t="str">
        <f>IF(AQ64="-","-",C64*AQ64)</f>
        <v>-</v>
      </c>
      <c r="AX64" s="135">
        <f>IF(AR64="-","-",C64*AR64)</f>
        <v>3.4753035048782959</v>
      </c>
      <c r="AY64" s="136">
        <f>IF(AS64="-","-",C64*AS64)</f>
        <v>4.0338300846226725</v>
      </c>
      <c r="AZ64" s="136">
        <f>IF(AT64="-","-",C64*AT64)</f>
        <v>4.2807891145391181</v>
      </c>
      <c r="BA64" s="137">
        <f>IF(AU64="-","-",C64*AU64)</f>
        <v>4.3849697355780695</v>
      </c>
      <c r="BB64" s="138" t="str">
        <f>IF(W64="-","-",D64*AP64^(0.312/(1.312*W64))-273)</f>
        <v>-</v>
      </c>
      <c r="BC64" s="139" t="str">
        <f>IF(X64="-","-",D64*AQ64^(0.312/(1.312*X64))-273)</f>
        <v>-</v>
      </c>
      <c r="BD64" s="139">
        <f>IF(Y64="-","-",D64*AR64^(0.312/(1.312*Y64))-273)</f>
        <v>29.866831035896496</v>
      </c>
      <c r="BE64" s="139">
        <f>IF(Z64="-","-",D64*AS64^(0.312/(1.312*Z64))-273)</f>
        <v>41.022541651272604</v>
      </c>
      <c r="BF64" s="139">
        <f>IF(AA64="-","-",D64*AT64^(0.312/(1.312*AA64))-273)</f>
        <v>47.527564437818114</v>
      </c>
      <c r="BG64" s="140">
        <f>IF(AB64="-","-",D64*AU64^(0.312/(1.312*AB64))-273)</f>
        <v>50.764116963413073</v>
      </c>
      <c r="BH64" s="117"/>
      <c r="BI64" s="117"/>
      <c r="BP64" s="1">
        <v>62</v>
      </c>
    </row>
    <row r="65" spans="1:75" s="117" customFormat="1" ht="12.75" hidden="1" customHeight="1" x14ac:dyDescent="0.2">
      <c r="A65" s="126">
        <f>A64</f>
        <v>65.103122498145169</v>
      </c>
      <c r="B65" s="141"/>
      <c r="C65" s="141">
        <f>C64</f>
        <v>2.8020892515192473</v>
      </c>
      <c r="D65" s="142">
        <f>D64</f>
        <v>283</v>
      </c>
      <c r="E65" s="123">
        <v>4300</v>
      </c>
      <c r="F65" s="204">
        <f>PI()*0.862*E65/60</f>
        <v>194.07712216326544</v>
      </c>
      <c r="G65" s="124">
        <f t="shared" ref="G65:P65" si="93">G64</f>
        <v>0.60441959696273662</v>
      </c>
      <c r="H65" s="125">
        <f t="shared" si="93"/>
        <v>1.4632885211995863</v>
      </c>
      <c r="I65" s="120">
        <f t="shared" si="93"/>
        <v>0.93660872335566936</v>
      </c>
      <c r="J65" s="124">
        <f t="shared" si="93"/>
        <v>20.567154539347019</v>
      </c>
      <c r="K65" s="126">
        <f t="shared" si="93"/>
        <v>24.986086532746207</v>
      </c>
      <c r="L65" s="127">
        <f t="shared" si="93"/>
        <v>12.493043266373103</v>
      </c>
      <c r="M65" s="127">
        <f t="shared" si="93"/>
        <v>8.3286955109154022</v>
      </c>
      <c r="N65" s="127">
        <f t="shared" si="93"/>
        <v>6.2465216331865516</v>
      </c>
      <c r="O65" s="127">
        <f t="shared" si="93"/>
        <v>4.9972173065492411</v>
      </c>
      <c r="P65" s="128">
        <f t="shared" si="93"/>
        <v>4.1643477554577011</v>
      </c>
      <c r="Q65" s="124">
        <f>4*K65/(PI()*0.862^2*F65)</f>
        <v>0.22060709865436307</v>
      </c>
      <c r="R65" s="120">
        <f>4*L65/(PI()*0.862^2*F65)</f>
        <v>0.11030354932718153</v>
      </c>
      <c r="S65" s="120">
        <f>4*M65/(PI()*0.862^2*F65)</f>
        <v>7.353569955145435E-2</v>
      </c>
      <c r="T65" s="120">
        <f>4*N65/(PI()*0.862^2*F65)</f>
        <v>5.5151774663590766E-2</v>
      </c>
      <c r="U65" s="120">
        <f>4*O65/(PI()*0.862^2*F65)</f>
        <v>4.4121419730872614E-2</v>
      </c>
      <c r="V65" s="129">
        <f>4*P65/(PI()*0.862^2*$F65)</f>
        <v>3.6767849775727175E-2</v>
      </c>
      <c r="W65" s="124" t="str">
        <f>IF(OR(0.0366&gt;Q65,0.0992&lt;Q65),"-",-43518*Q65^4 + 7101.5*Q65^3 - 404.29*Q65^2 + 11.132*Q65 + 0.6449)</f>
        <v>-</v>
      </c>
      <c r="X65" s="120" t="str">
        <f t="shared" si="90"/>
        <v>-</v>
      </c>
      <c r="Y65" s="120">
        <f t="shared" si="90"/>
        <v>0.82866022421135066</v>
      </c>
      <c r="Z65" s="120">
        <f t="shared" si="90"/>
        <v>0.81780294336910175</v>
      </c>
      <c r="AA65" s="120">
        <f t="shared" si="90"/>
        <v>0.79406692082341246</v>
      </c>
      <c r="AB65" s="129">
        <f t="shared" si="90"/>
        <v>0.78110207062567105</v>
      </c>
      <c r="AC65" s="124" t="str">
        <f>IF(W65="-","-",-1957*Q65^3 + 170*Q65^2 - 5.2758*Q65 + 1.1631)</f>
        <v>-</v>
      </c>
      <c r="AD65" s="120" t="str">
        <f t="shared" si="91"/>
        <v>-</v>
      </c>
      <c r="AE65" s="120">
        <f t="shared" si="91"/>
        <v>0.91622544709717735</v>
      </c>
      <c r="AF65" s="120">
        <f t="shared" si="91"/>
        <v>1.0609235654702696</v>
      </c>
      <c r="AG65" s="120">
        <f t="shared" si="91"/>
        <v>1.0931741715712748</v>
      </c>
      <c r="AH65" s="129">
        <f t="shared" si="91"/>
        <v>1.1016651705581486</v>
      </c>
      <c r="AI65" s="119">
        <f>(F65^2)/2</f>
        <v>18832.964673587529</v>
      </c>
      <c r="AJ65" s="130" t="str">
        <f t="shared" si="92"/>
        <v>-</v>
      </c>
      <c r="AK65" s="119" t="str">
        <f t="shared" si="92"/>
        <v>-</v>
      </c>
      <c r="AL65" s="119">
        <f t="shared" si="92"/>
        <v>10700.81853332187</v>
      </c>
      <c r="AM65" s="119">
        <f t="shared" si="92"/>
        <v>9416.4636238569819</v>
      </c>
      <c r="AN65" s="119">
        <f t="shared" si="92"/>
        <v>7994.1933981667116</v>
      </c>
      <c r="AO65" s="131">
        <f t="shared" si="92"/>
        <v>6825.0050547194114</v>
      </c>
      <c r="AP65" s="127" t="str">
        <f>IF(AJ65="-","-",(AJ65*AC65/2.04/$I65/$D65/$A65+((AJ65*AC65/2.04/$I65/$D65/$A65)^2+4)^0.5)/2)</f>
        <v>-</v>
      </c>
      <c r="AQ65" s="127" t="str">
        <f>IF(AK65="-","-",(2*AK65*AD65/2.04/$I65/$D65/$A65+((2*AK65*AD65/2.04/$I65/$D65/$A65)^2+4)^0.5)/2)</f>
        <v>-</v>
      </c>
      <c r="AR65" s="127">
        <f>IF(AL65="-","-",(3*AL65*AE65/2.04/$I65/$D65/$A65+((3*AL65*AE65/2.04/$I65/$D65/$A65)^2+4)^0.5)/2)</f>
        <v>1.5015238228995296</v>
      </c>
      <c r="AS65" s="127">
        <f>IF(AM65="-","-",(4*AM65*AF65/2.04/$I65/$D65/$A65+((4*AM65*AF65/2.04/$I65/$D65/$A65)^2+4)^0.5)/2)</f>
        <v>1.7174230634399545</v>
      </c>
      <c r="AT65" s="127">
        <f>IF(AN65="-","-",(5*AN65*AG65/2.04/$I65/$D65/$A65+((5*AN65*AG65/2.04/$I65/$D65/$A65)^2+4)^0.5)/2)</f>
        <v>1.7975556738109437</v>
      </c>
      <c r="AU65" s="128">
        <f>IF(AO65="-","-",(6*AO65*AH65/2.04/$I65/$D65/$A65+((6*AO65*AH65/2.04/$I65/$D65/$A65)^2+4)^0.5)/2)</f>
        <v>1.8284397956568168</v>
      </c>
      <c r="AV65" s="143" t="str">
        <f>IF(AP65="-","-",C65*AP65)</f>
        <v>-</v>
      </c>
      <c r="AW65" s="144" t="str">
        <f>IF(AQ65="-","-",C65*AQ65)</f>
        <v>-</v>
      </c>
      <c r="AX65" s="144">
        <f>IF(AR65="-","-",C65*AR65)</f>
        <v>4.2074037650468616</v>
      </c>
      <c r="AY65" s="120">
        <f>IF(AS65="-","-",C65*AS65)</f>
        <v>4.8123727063763546</v>
      </c>
      <c r="AZ65" s="120">
        <f>IF(AT65="-","-",C65*AT65)</f>
        <v>5.036911432593083</v>
      </c>
      <c r="BA65" s="129">
        <f>IF(AU65="-","-",C65*AU65)</f>
        <v>5.1234514984600148</v>
      </c>
      <c r="BB65" s="138" t="str">
        <f>IF(W65="-","-",D65*AP65^(0.312/(1.312*W65))-273)</f>
        <v>-</v>
      </c>
      <c r="BC65" s="139" t="str">
        <f>IF(X65="-","-",D65*AQ65^(0.312/(1.312*X65))-273)</f>
        <v>-</v>
      </c>
      <c r="BD65" s="139">
        <f>IF(Y65="-","-",D65*AR65^(0.312/(1.312*Y65))-273)</f>
        <v>45.014406698728067</v>
      </c>
      <c r="BE65" s="139">
        <f>IF(Z65="-","-",D65*AS65^(0.312/(1.312*Z65))-273)</f>
        <v>58.196121762151904</v>
      </c>
      <c r="BF65" s="139">
        <f>IF(AA65="-","-",D65*AT65^(0.312/(1.312*AA65))-273)</f>
        <v>64.33233570968099</v>
      </c>
      <c r="BG65" s="140">
        <f>IF(AB65="-","-",D65*AU65^(0.312/(1.312*AB65))-273)</f>
        <v>67.076279931371573</v>
      </c>
      <c r="BH65" s="121"/>
      <c r="BI65" s="121"/>
      <c r="BP65" s="121">
        <v>63</v>
      </c>
    </row>
    <row r="66" spans="1:75" hidden="1" x14ac:dyDescent="0.2">
      <c r="A66" s="145">
        <f>A64</f>
        <v>65.103122498145169</v>
      </c>
      <c r="B66" s="146"/>
      <c r="C66" s="146">
        <f>C64</f>
        <v>2.8020892515192473</v>
      </c>
      <c r="D66" s="147">
        <f>D64</f>
        <v>283</v>
      </c>
      <c r="E66" s="148">
        <v>4015</v>
      </c>
      <c r="F66" s="205">
        <f>PI()*0.862*E66/60</f>
        <v>181.21387104314206</v>
      </c>
      <c r="G66" s="149">
        <f t="shared" ref="G66:P66" si="94">G64</f>
        <v>0.60441959696273662</v>
      </c>
      <c r="H66" s="150">
        <f t="shared" si="94"/>
        <v>1.4632885211995863</v>
      </c>
      <c r="I66" s="151">
        <f t="shared" si="94"/>
        <v>0.93660872335566936</v>
      </c>
      <c r="J66" s="149">
        <f t="shared" si="94"/>
        <v>20.567154539347019</v>
      </c>
      <c r="K66" s="145">
        <f t="shared" si="94"/>
        <v>24.986086532746207</v>
      </c>
      <c r="L66" s="152">
        <f t="shared" si="94"/>
        <v>12.493043266373103</v>
      </c>
      <c r="M66" s="152">
        <f t="shared" si="94"/>
        <v>8.3286955109154022</v>
      </c>
      <c r="N66" s="152">
        <f t="shared" si="94"/>
        <v>6.2465216331865516</v>
      </c>
      <c r="O66" s="152">
        <f t="shared" si="94"/>
        <v>4.9972173065492411</v>
      </c>
      <c r="P66" s="153">
        <f t="shared" si="94"/>
        <v>4.1643477554577011</v>
      </c>
      <c r="Q66" s="149">
        <f>4*K66/(PI()*0.862^2*F66)</f>
        <v>0.23626663118649091</v>
      </c>
      <c r="R66" s="151">
        <f>4*L66/(PI()*0.862^2*F66)</f>
        <v>0.11813331559324546</v>
      </c>
      <c r="S66" s="151">
        <f>4*M66/(PI()*0.862^2*F66)</f>
        <v>7.8755543728830299E-2</v>
      </c>
      <c r="T66" s="151">
        <f>4*N66/(PI()*0.862^2*F66)</f>
        <v>5.9066657796622728E-2</v>
      </c>
      <c r="U66" s="151">
        <f>4*O66/(PI()*0.862^2*F66)</f>
        <v>4.7253326237298179E-2</v>
      </c>
      <c r="V66" s="154">
        <f>4*P66/(PI()*0.862^2*$F66)</f>
        <v>3.9377771864415149E-2</v>
      </c>
      <c r="W66" s="149" t="str">
        <f>IF(OR(0.0366&gt;Q66,0.0992&lt;Q66),"-",-43518*Q66^4 + 7101.5*Q66^3 - 404.29*Q66^2 + 11.132*Q66 + 0.6449)</f>
        <v>-</v>
      </c>
      <c r="X66" s="151" t="str">
        <f t="shared" si="90"/>
        <v>-</v>
      </c>
      <c r="Y66" s="151">
        <f t="shared" si="90"/>
        <v>0.80879116340746848</v>
      </c>
      <c r="Z66" s="151">
        <f t="shared" si="90"/>
        <v>0.82565229612911351</v>
      </c>
      <c r="AA66" s="151">
        <f t="shared" si="90"/>
        <v>0.8005102172974049</v>
      </c>
      <c r="AB66" s="154">
        <f t="shared" si="90"/>
        <v>0.78533773076519142</v>
      </c>
      <c r="AC66" s="149" t="str">
        <f>IF(W66="-","-",-1957*Q66^3 + 170*Q66^2 - 5.2758*Q66 + 1.1631)</f>
        <v>-</v>
      </c>
      <c r="AD66" s="151" t="str">
        <f t="shared" si="91"/>
        <v>-</v>
      </c>
      <c r="AE66" s="151">
        <f t="shared" si="91"/>
        <v>0.84606765532243855</v>
      </c>
      <c r="AF66" s="151">
        <f t="shared" si="91"/>
        <v>1.0412935127513481</v>
      </c>
      <c r="AG66" s="151">
        <f t="shared" si="91"/>
        <v>1.0869052156227148</v>
      </c>
      <c r="AH66" s="154">
        <f t="shared" si="91"/>
        <v>1.0994607782590975</v>
      </c>
      <c r="AI66" s="155">
        <f>(F66^2)/2</f>
        <v>16419.233529220262</v>
      </c>
      <c r="AJ66" s="156" t="str">
        <f t="shared" si="92"/>
        <v>-</v>
      </c>
      <c r="AK66" s="155" t="str">
        <f t="shared" si="92"/>
        <v>-</v>
      </c>
      <c r="AL66" s="155">
        <f t="shared" si="92"/>
        <v>8826.6117856730252</v>
      </c>
      <c r="AM66" s="155">
        <f t="shared" si="92"/>
        <v>7981.0965380612588</v>
      </c>
      <c r="AN66" s="155">
        <f t="shared" si="92"/>
        <v>6873.8709527277533</v>
      </c>
      <c r="AO66" s="157">
        <f t="shared" si="92"/>
        <v>5906.3423051084565</v>
      </c>
      <c r="AP66" s="152" t="str">
        <f>IF(AJ66="-","-",(AJ66*AC66/2.04/$I66/$D66/$A66+((AJ66*AC66/2.04/$I66/$D66/$A66)^2+4)^0.5)/2)</f>
        <v>-</v>
      </c>
      <c r="AQ66" s="152" t="str">
        <f>IF(AK66="-","-",(2*AK66*AD66/2.04/$I66/$D66/$A66+((2*AK66*AD66/2.04/$I66/$D66/$A66)^2+4)^0.5)/2)</f>
        <v>-</v>
      </c>
      <c r="AR66" s="152">
        <f>IF(AL66="-","-",(3*AL66*AE66/2.04/$I66/$D66/$A66+((3*AL66*AE66/2.04/$I66/$D66/$A66)^2+4)^0.5)/2)</f>
        <v>1.3676181527343019</v>
      </c>
      <c r="AS66" s="152">
        <f>IF(AM66="-","-",(4*AM66*AF66/2.04/$I66/$D66/$A66+((4*AM66*AF66/2.04/$I66/$D66/$A66)^2+4)^0.5)/2)</f>
        <v>1.5780238058284233</v>
      </c>
      <c r="AT66" s="152">
        <f>IF(AN66="-","-",(5*AN66*AG66/2.04/$I66/$D66/$A66+((5*AN66*AG66/2.04/$I66/$D66/$A66)^2+4)^0.5)/2)</f>
        <v>1.6626302311640804</v>
      </c>
      <c r="AU66" s="153">
        <f>IF(AO66="-","-",(6*AO66*AH66/2.04/$I66/$D66/$A66+((6*AO66*AH66/2.04/$I66/$D66/$A66)^2+4)^0.5)/2)</f>
        <v>1.6963208785492125</v>
      </c>
      <c r="AV66" s="149" t="str">
        <f>IF(AP66="-","-",C66*AP66)</f>
        <v>-</v>
      </c>
      <c r="AW66" s="151" t="str">
        <f>IF(AQ66="-","-",C66*AQ66)</f>
        <v>-</v>
      </c>
      <c r="AX66" s="151">
        <f>IF(AR66="-","-",C66*AR66)</f>
        <v>3.8321881259593957</v>
      </c>
      <c r="AY66" s="151">
        <f>IF(AS66="-","-",C66*AS66)</f>
        <v>4.4217635449533201</v>
      </c>
      <c r="AZ66" s="151">
        <f>IF(AT66="-","-",C66*AT66)</f>
        <v>4.6588382999958311</v>
      </c>
      <c r="BA66" s="154">
        <f>IF(AU66="-","-",C66*AU66)</f>
        <v>4.7532425009104351</v>
      </c>
      <c r="BB66" s="158" t="str">
        <f>IF(W66="-","-",D66*AP66^(0.312/(1.312*W66))-273)</f>
        <v>-</v>
      </c>
      <c r="BC66" s="159" t="str">
        <f>IF(X66="-","-",D66*AQ66^(0.312/(1.312*X66))-273)</f>
        <v>-</v>
      </c>
      <c r="BD66" s="159">
        <f>IF(Y66="-","-",D66*AR66^(0.312/(1.312*Y66))-273)</f>
        <v>37.286951055656914</v>
      </c>
      <c r="BE66" s="159">
        <f>IF(Z66="-","-",D66*AS66^(0.312/(1.312*Z66))-273)</f>
        <v>49.735858212399194</v>
      </c>
      <c r="BF66" s="159">
        <f>IF(AA66="-","-",D66*AT66^(0.312/(1.312*AA66))-273)</f>
        <v>56.137573837464515</v>
      </c>
      <c r="BG66" s="160">
        <f>IF(AB66="-","-",D66*AU66^(0.312/(1.312*AB66))-273)</f>
        <v>59.110654383213785</v>
      </c>
      <c r="BH66" s="161"/>
      <c r="BI66" s="161"/>
      <c r="BP66" s="1">
        <v>64</v>
      </c>
    </row>
    <row r="67" spans="1:75" s="161" customFormat="1" hidden="1" x14ac:dyDescent="0.2">
      <c r="A67" s="126">
        <f>A64</f>
        <v>65.103122498145169</v>
      </c>
      <c r="B67" s="141"/>
      <c r="C67" s="141">
        <f>C64</f>
        <v>2.8020892515192473</v>
      </c>
      <c r="D67" s="142">
        <f>D64</f>
        <v>283</v>
      </c>
      <c r="E67" s="123">
        <v>5300</v>
      </c>
      <c r="F67" s="204">
        <f>PI()*0.862*E67/60</f>
        <v>239.21133661983879</v>
      </c>
      <c r="G67" s="124">
        <f t="shared" ref="G67:P67" si="95">G64</f>
        <v>0.60441959696273662</v>
      </c>
      <c r="H67" s="125">
        <f t="shared" si="95"/>
        <v>1.4632885211995863</v>
      </c>
      <c r="I67" s="120">
        <f t="shared" si="95"/>
        <v>0.93660872335566936</v>
      </c>
      <c r="J67" s="124">
        <f t="shared" si="95"/>
        <v>20.567154539347019</v>
      </c>
      <c r="K67" s="126">
        <f t="shared" si="95"/>
        <v>24.986086532746207</v>
      </c>
      <c r="L67" s="127">
        <f t="shared" si="95"/>
        <v>12.493043266373103</v>
      </c>
      <c r="M67" s="127">
        <f t="shared" si="95"/>
        <v>8.3286955109154022</v>
      </c>
      <c r="N67" s="127">
        <f t="shared" si="95"/>
        <v>6.2465216331865516</v>
      </c>
      <c r="O67" s="127">
        <f t="shared" si="95"/>
        <v>4.9972173065492411</v>
      </c>
      <c r="P67" s="128">
        <f t="shared" si="95"/>
        <v>4.1643477554577011</v>
      </c>
      <c r="Q67" s="124">
        <f>4*K67/(PI()*0.862^2*F67)</f>
        <v>0.17898311777618137</v>
      </c>
      <c r="R67" s="120">
        <f>4*L67/(PI()*0.862^2*F67)</f>
        <v>8.9491558888090683E-2</v>
      </c>
      <c r="S67" s="120">
        <f>4*M67/(PI()*0.862^2*F67)</f>
        <v>5.9661039258727115E-2</v>
      </c>
      <c r="T67" s="120">
        <f>4*N67/(PI()*0.862^2*F67)</f>
        <v>4.4745779444045342E-2</v>
      </c>
      <c r="U67" s="120">
        <f>4*O67/(PI()*0.862^2*F67)</f>
        <v>3.5796623555236266E-2</v>
      </c>
      <c r="V67" s="129">
        <f>4*P67/(PI()*0.862^2*$F67)</f>
        <v>2.9830519629363558E-2</v>
      </c>
      <c r="W67" s="124" t="str">
        <f>IF(OR(0.0366&gt;Q67,0.0992&lt;Q67),"-",-43518*Q67^4 + 7101.5*Q67^3 - 404.29*Q67^2 + 11.132*Q67 + 0.6449)</f>
        <v>-</v>
      </c>
      <c r="X67" s="120">
        <f t="shared" si="90"/>
        <v>0.70177499710681845</v>
      </c>
      <c r="Y67" s="120">
        <f t="shared" si="90"/>
        <v>0.8267183383816733</v>
      </c>
      <c r="Z67" s="120">
        <f t="shared" si="90"/>
        <v>0.79531276166486231</v>
      </c>
      <c r="AA67" s="120" t="str">
        <f t="shared" si="90"/>
        <v>-</v>
      </c>
      <c r="AB67" s="129" t="str">
        <f t="shared" si="90"/>
        <v>-</v>
      </c>
      <c r="AC67" s="124" t="str">
        <f>IF(W67="-","-",-1957*Q67^3 + 170*Q67^2 - 5.2758*Q67 + 1.1631)</f>
        <v>-</v>
      </c>
      <c r="AD67" s="120">
        <f t="shared" si="91"/>
        <v>0.64983571249329097</v>
      </c>
      <c r="AE67" s="120">
        <f t="shared" si="91"/>
        <v>1.037856764164387</v>
      </c>
      <c r="AF67" s="120">
        <f t="shared" si="91"/>
        <v>1.0920753328031783</v>
      </c>
      <c r="AG67" s="120" t="str">
        <f t="shared" si="91"/>
        <v>-</v>
      </c>
      <c r="AH67" s="129" t="str">
        <f t="shared" si="91"/>
        <v>-</v>
      </c>
      <c r="AI67" s="119">
        <f>(F67^2)/2</f>
        <v>28611.031783724913</v>
      </c>
      <c r="AJ67" s="130" t="str">
        <f t="shared" si="92"/>
        <v>-</v>
      </c>
      <c r="AK67" s="119">
        <f t="shared" si="92"/>
        <v>20422.218273809387</v>
      </c>
      <c r="AL67" s="119">
        <f t="shared" si="92"/>
        <v>18458.050067294604</v>
      </c>
      <c r="AM67" s="119">
        <f t="shared" si="92"/>
        <v>15141.952539006874</v>
      </c>
      <c r="AN67" s="119" t="str">
        <f t="shared" si="92"/>
        <v>-</v>
      </c>
      <c r="AO67" s="131" t="str">
        <f t="shared" si="92"/>
        <v>-</v>
      </c>
      <c r="AP67" s="127" t="str">
        <f>IF(AJ67="-","-",(AJ67*AC67/2.04/$I67/$D67/$A67+((AJ67*AC67/2.04/$I67/$D67/$A67)^2+4)^0.5)/2)</f>
        <v>-</v>
      </c>
      <c r="AQ67" s="127">
        <f>IF(AK67="-","-",(2*AK67*AD67/2.04/$I67/$D67/$A67+((2*AK67*AD67/2.04/$I67/$D67/$A67)^2+4)^0.5)/2)</f>
        <v>1.4456908727685596</v>
      </c>
      <c r="AR67" s="127">
        <f>IF(AL67="-","-",(3*AL67*AE67/2.04/$I67/$D67/$A67+((3*AL67*AE67/2.04/$I67/$D67/$A67)^2+4)^0.5)/2)</f>
        <v>2.1071335635496133</v>
      </c>
      <c r="AS67" s="127">
        <f>IF(AM67="-","-",(4*AM67*AF67/2.04/$I67/$D67/$A67+((4*AM67*AF67/2.04/$I67/$D67/$A67)^2+4)^0.5)/2)</f>
        <v>2.311568122705808</v>
      </c>
      <c r="AT67" s="127" t="str">
        <f>IF(AN67="-","-",(5*AN67*AG67/2.04/$I67/$D67/$A67+((5*AN67*AG67/2.04/$I67/$D67/$A67)^2+4)^0.5)/2)</f>
        <v>-</v>
      </c>
      <c r="AU67" s="128" t="str">
        <f>IF(AO67="-","-",(6*AO67*AH67/2.04/$I67/$D67/$A67+((6*AO67*AH67/2.04/$I67/$D67/$A67)^2+4)^0.5)/2)</f>
        <v>-</v>
      </c>
      <c r="AV67" s="124" t="str">
        <f>IF(AP67="-","-",C67*AP67)</f>
        <v>-</v>
      </c>
      <c r="AW67" s="120">
        <f>IF(AQ67="-","-",C67*AQ67)</f>
        <v>4.0509548556042603</v>
      </c>
      <c r="AX67" s="120">
        <f>IF(AR67="-","-",C67*AR67)</f>
        <v>5.9043763099378204</v>
      </c>
      <c r="AY67" s="120">
        <f>IF(AS67="-","-",C67*AS67)</f>
        <v>6.4772201907884694</v>
      </c>
      <c r="AZ67" s="120" t="str">
        <f>IF(AT67="-","-",C67*AT67)</f>
        <v>-</v>
      </c>
      <c r="BA67" s="129" t="str">
        <f>IF(AU67="-","-",C67*AU67)</f>
        <v>-</v>
      </c>
      <c r="BB67" s="138" t="str">
        <f>IF(W67="-","-",D67*AP67^(0.312/(1.312*W67))-273)</f>
        <v>-</v>
      </c>
      <c r="BC67" s="139">
        <f>IF(X67="-","-",D67*AQ67^(0.312/(1.312*X67))-273)</f>
        <v>47.649021353412479</v>
      </c>
      <c r="BD67" s="139">
        <f>IF(Y67="-","-",D67*AR67^(0.312/(1.312*Y67))-273)</f>
        <v>77.668053525793141</v>
      </c>
      <c r="BE67" s="139">
        <f>IF(Z67="-","-",D67*AS67^(0.312/(1.312*Z67))-273)</f>
        <v>90.577876696419253</v>
      </c>
      <c r="BF67" s="139" t="str">
        <f>IF(AA67="-","-",D67*AT67^(0.312/(1.312*AA67))-273)</f>
        <v>-</v>
      </c>
      <c r="BG67" s="140" t="str">
        <f>IF(AB67="-","-",D67*AU67^(0.312/(1.312*AB67))-273)</f>
        <v>-</v>
      </c>
      <c r="BP67" s="121">
        <v>65</v>
      </c>
    </row>
    <row r="68" spans="1:75" s="161" customFormat="1" hidden="1" x14ac:dyDescent="0.2">
      <c r="A68" s="162">
        <f>A64</f>
        <v>65.103122498145169</v>
      </c>
      <c r="B68" s="163"/>
      <c r="C68" s="163">
        <f>C64</f>
        <v>2.8020892515192473</v>
      </c>
      <c r="D68" s="164">
        <f>D64</f>
        <v>283</v>
      </c>
      <c r="E68" s="165">
        <v>5560</v>
      </c>
      <c r="F68" s="206">
        <f>PI()*0.862*E68/60</f>
        <v>250.94623237854788</v>
      </c>
      <c r="G68" s="166">
        <f t="shared" ref="G68:P68" si="96">G64</f>
        <v>0.60441959696273662</v>
      </c>
      <c r="H68" s="167">
        <f t="shared" si="96"/>
        <v>1.4632885211995863</v>
      </c>
      <c r="I68" s="168">
        <f t="shared" si="96"/>
        <v>0.93660872335566936</v>
      </c>
      <c r="J68" s="166">
        <f t="shared" si="96"/>
        <v>20.567154539347019</v>
      </c>
      <c r="K68" s="162">
        <f t="shared" si="96"/>
        <v>24.986086532746207</v>
      </c>
      <c r="L68" s="169">
        <f t="shared" si="96"/>
        <v>12.493043266373103</v>
      </c>
      <c r="M68" s="169">
        <f t="shared" si="96"/>
        <v>8.3286955109154022</v>
      </c>
      <c r="N68" s="169">
        <f t="shared" si="96"/>
        <v>6.2465216331865516</v>
      </c>
      <c r="O68" s="169">
        <f t="shared" si="96"/>
        <v>4.9972173065492411</v>
      </c>
      <c r="P68" s="170">
        <f t="shared" si="96"/>
        <v>4.1643477554577011</v>
      </c>
      <c r="Q68" s="166">
        <f>4*K68/(PI()*0.862^2*F68)</f>
        <v>0.17061340363556857</v>
      </c>
      <c r="R68" s="168">
        <f>4*L68/(PI()*0.862^2*F68)</f>
        <v>8.5306701817784283E-2</v>
      </c>
      <c r="S68" s="168">
        <f>4*M68/(PI()*0.862^2*F68)</f>
        <v>5.6871134545189522E-2</v>
      </c>
      <c r="T68" s="168">
        <f>4*N68/(PI()*0.862^2*F68)</f>
        <v>4.2653350908892142E-2</v>
      </c>
      <c r="U68" s="168">
        <f>4*O68/(PI()*0.862^2*F68)</f>
        <v>3.4122680727113712E-2</v>
      </c>
      <c r="V68" s="171">
        <f>4*P68/(PI()*0.862^2*$F68)</f>
        <v>2.8435567272594761E-2</v>
      </c>
      <c r="W68" s="166" t="str">
        <f>IF(OR(0.0366&gt;Q68,0.0992&lt;Q68),"-",-43518*Q68^4 + 7101.5*Q68^3 - 404.29*Q68^2 + 11.132*Q68 + 0.6449)</f>
        <v>-</v>
      </c>
      <c r="X68" s="168">
        <f t="shared" si="90"/>
        <v>0.75637812981677222</v>
      </c>
      <c r="Y68" s="168">
        <f t="shared" si="90"/>
        <v>0.82139633033830706</v>
      </c>
      <c r="Z68" s="168">
        <f t="shared" si="90"/>
        <v>0.79122298966834526</v>
      </c>
      <c r="AA68" s="168" t="str">
        <f t="shared" si="90"/>
        <v>-</v>
      </c>
      <c r="AB68" s="171" t="str">
        <f t="shared" si="90"/>
        <v>-</v>
      </c>
      <c r="AC68" s="166" t="str">
        <f>IF(W68="-","-",-1957*Q68^3 + 170*Q68^2 - 5.2758*Q68 + 1.1631)</f>
        <v>-</v>
      </c>
      <c r="AD68" s="168">
        <f t="shared" si="91"/>
        <v>0.73526928257663515</v>
      </c>
      <c r="AE68" s="168">
        <f t="shared" si="91"/>
        <v>1.0529245178196187</v>
      </c>
      <c r="AF68" s="168">
        <f t="shared" si="91"/>
        <v>1.0954894579975822</v>
      </c>
      <c r="AG68" s="168" t="str">
        <f t="shared" si="91"/>
        <v>-</v>
      </c>
      <c r="AH68" s="171" t="str">
        <f t="shared" si="91"/>
        <v>-</v>
      </c>
      <c r="AI68" s="172">
        <f>(F68^2)/2</f>
        <v>31487.005772494074</v>
      </c>
      <c r="AJ68" s="173" t="str">
        <f t="shared" si="92"/>
        <v>-</v>
      </c>
      <c r="AK68" s="172">
        <f t="shared" si="92"/>
        <v>23594.052075024745</v>
      </c>
      <c r="AL68" s="172">
        <f t="shared" si="92"/>
        <v>20741.888487027038</v>
      </c>
      <c r="AM68" s="172">
        <f t="shared" si="92"/>
        <v>16802.518539824199</v>
      </c>
      <c r="AN68" s="172" t="str">
        <f t="shared" si="92"/>
        <v>-</v>
      </c>
      <c r="AO68" s="174" t="str">
        <f t="shared" si="92"/>
        <v>-</v>
      </c>
      <c r="AP68" s="169" t="str">
        <f>IF(AJ68="-","-",(AJ68*AC68/2.04/$I68/$D68/$A68+((AJ68*AC68/2.04/$I68/$D68/$A68)^2+4)^0.5)/2)</f>
        <v>-</v>
      </c>
      <c r="AQ68" s="169">
        <f>IF(AK68="-","-",(2*AK68*AD68/2.04/$I68/$D68/$A68+((2*AK68*AD68/2.04/$I68/$D68/$A68)^2+4)^0.5)/2)</f>
        <v>1.6076353298677319</v>
      </c>
      <c r="AR68" s="169">
        <f>IF(AL68="-","-",(3*AL68*AE68/2.04/$I68/$D68/$A68+((3*AL68*AE68/2.04/$I68/$D68/$A68)^2+4)^0.5)/2)</f>
        <v>2.2966117336770755</v>
      </c>
      <c r="AS68" s="169">
        <f>IF(AM68="-","-",(4*AM68*AF68/2.04/$I68/$D68/$A68+((4*AM68*AF68/2.04/$I68/$D68/$A68)^2+4)^0.5)/2)</f>
        <v>2.4927089344442104</v>
      </c>
      <c r="AT68" s="169" t="str">
        <f>IF(AN68="-","-",(5*AN68*AG68/2.04/$I68/$D68/$A68+((5*AN68*AG68/2.04/$I68/$D68/$A68)^2+4)^0.5)/2)</f>
        <v>-</v>
      </c>
      <c r="AU68" s="170" t="str">
        <f>IF(AO68="-","-",(6*AO68*AH68/2.04/$I68/$D68/$A68+((6*AO68*AH68/2.04/$I68/$D68/$A68)^2+4)^0.5)/2)</f>
        <v>-</v>
      </c>
      <c r="AV68" s="166" t="str">
        <f>IF(AP68="-","-",C68*AP68)</f>
        <v>-</v>
      </c>
      <c r="AW68" s="168">
        <f>IF(AQ68="-","-",C68*AQ68)</f>
        <v>4.5047376781849708</v>
      </c>
      <c r="AX68" s="168">
        <f>IF(AR68="-","-",C68*AR68)</f>
        <v>6.4353110538495173</v>
      </c>
      <c r="AY68" s="168">
        <f>IF(AS68="-","-",C68*AS68)</f>
        <v>6.984792912372118</v>
      </c>
      <c r="AZ68" s="168" t="str">
        <f>IF(AT68="-","-",C68*AT68)</f>
        <v>-</v>
      </c>
      <c r="BA68" s="171" t="str">
        <f>IF(AU68="-","-",C68*AU68)</f>
        <v>-</v>
      </c>
      <c r="BB68" s="175" t="str">
        <f>IF(W68="-","-",D68*AP68^(0.312/(1.312*W68))-273)</f>
        <v>-</v>
      </c>
      <c r="BC68" s="176">
        <f>IF(X68="-","-",D68*AQ68^(0.312/(1.312*X68))-273)</f>
        <v>55.557729001954442</v>
      </c>
      <c r="BD68" s="176">
        <f>IF(Y68="-","-",D68*AR68^(0.312/(1.312*Y68))-273)</f>
        <v>87.019452652000666</v>
      </c>
      <c r="BE68" s="176">
        <f>IF(Z68="-","-",D68*AS68^(0.312/(1.312*Z68))-273)</f>
        <v>99.398123561930333</v>
      </c>
      <c r="BF68" s="176" t="str">
        <f>IF(AA68="-","-",D68*AT68^(0.312/(1.312*AA68))-273)</f>
        <v>-</v>
      </c>
      <c r="BG68" s="177" t="str">
        <f>IF(AB68="-","-",D68*AU68^(0.312/(1.312*AB68))-273)</f>
        <v>-</v>
      </c>
      <c r="BH68" s="121"/>
      <c r="BI68" s="121"/>
      <c r="BP68" s="1">
        <v>66</v>
      </c>
    </row>
    <row r="69" spans="1:75" s="7" customFormat="1" ht="15.75" hidden="1" x14ac:dyDescent="0.2">
      <c r="B69" s="1"/>
      <c r="C69" s="2" t="s">
        <v>0</v>
      </c>
      <c r="D69" s="3"/>
      <c r="E69" s="4"/>
      <c r="F69" s="5"/>
      <c r="G69" s="6"/>
      <c r="I69" s="6"/>
      <c r="J69" s="6"/>
      <c r="K69" s="6"/>
      <c r="L69" s="8"/>
      <c r="M69" s="8"/>
      <c r="N69" s="8"/>
      <c r="O69" s="8"/>
      <c r="P69" s="8"/>
      <c r="Q69" s="5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9"/>
      <c r="AJ69" s="10"/>
      <c r="AK69" s="11"/>
      <c r="AL69" s="11"/>
      <c r="AM69" s="12"/>
      <c r="AN69" s="10"/>
      <c r="AO69" s="13"/>
      <c r="AP69" s="14"/>
      <c r="AQ69" s="15"/>
      <c r="AR69" s="16"/>
      <c r="AX69" s="6"/>
      <c r="AY69" s="6"/>
      <c r="AZ69" s="6"/>
      <c r="BA69" s="6"/>
      <c r="BB69" s="5"/>
      <c r="BC69" s="5"/>
      <c r="BD69" s="5"/>
      <c r="BE69" s="5"/>
      <c r="BF69" s="5"/>
      <c r="BG69" s="8"/>
      <c r="BP69" s="121">
        <v>67</v>
      </c>
    </row>
    <row r="70" spans="1:75" s="1" customFormat="1" ht="18" hidden="1" customHeight="1" x14ac:dyDescent="0.2">
      <c r="A70" s="17" t="s">
        <v>1</v>
      </c>
      <c r="B70" s="18" t="s">
        <v>2</v>
      </c>
      <c r="C70" s="18" t="s">
        <v>3</v>
      </c>
      <c r="D70" s="18" t="s">
        <v>4</v>
      </c>
      <c r="E70" s="18" t="s">
        <v>5</v>
      </c>
      <c r="F70" s="19" t="s">
        <v>6</v>
      </c>
      <c r="G70" s="18" t="s">
        <v>7</v>
      </c>
      <c r="H70" s="18" t="s">
        <v>8</v>
      </c>
      <c r="I70" s="18" t="s">
        <v>9</v>
      </c>
      <c r="J70" s="20" t="s">
        <v>10</v>
      </c>
      <c r="K70" s="21" t="s">
        <v>11</v>
      </c>
      <c r="L70" s="22" t="s">
        <v>12</v>
      </c>
      <c r="M70" s="22" t="s">
        <v>13</v>
      </c>
      <c r="N70" s="22" t="s">
        <v>14</v>
      </c>
      <c r="O70" s="22" t="s">
        <v>15</v>
      </c>
      <c r="P70" s="23" t="s">
        <v>16</v>
      </c>
      <c r="Q70" s="24" t="s">
        <v>17</v>
      </c>
      <c r="R70" s="25" t="s">
        <v>18</v>
      </c>
      <c r="S70" s="25" t="s">
        <v>19</v>
      </c>
      <c r="T70" s="25" t="s">
        <v>20</v>
      </c>
      <c r="U70" s="25" t="s">
        <v>21</v>
      </c>
      <c r="V70" s="26" t="s">
        <v>22</v>
      </c>
      <c r="W70" s="24" t="s">
        <v>23</v>
      </c>
      <c r="X70" s="25" t="s">
        <v>24</v>
      </c>
      <c r="Y70" s="25" t="s">
        <v>25</v>
      </c>
      <c r="Z70" s="25" t="s">
        <v>26</v>
      </c>
      <c r="AA70" s="25" t="s">
        <v>27</v>
      </c>
      <c r="AB70" s="26" t="s">
        <v>28</v>
      </c>
      <c r="AC70" s="27" t="s">
        <v>29</v>
      </c>
      <c r="AD70" s="28" t="s">
        <v>30</v>
      </c>
      <c r="AE70" s="28" t="s">
        <v>31</v>
      </c>
      <c r="AF70" s="28" t="s">
        <v>32</v>
      </c>
      <c r="AG70" s="28" t="s">
        <v>33</v>
      </c>
      <c r="AH70" s="29" t="s">
        <v>34</v>
      </c>
      <c r="AI70" s="30" t="s">
        <v>35</v>
      </c>
      <c r="AJ70" s="21" t="s">
        <v>36</v>
      </c>
      <c r="AK70" s="22" t="s">
        <v>37</v>
      </c>
      <c r="AL70" s="22" t="s">
        <v>38</v>
      </c>
      <c r="AM70" s="22" t="s">
        <v>39</v>
      </c>
      <c r="AN70" s="22" t="s">
        <v>40</v>
      </c>
      <c r="AO70" s="23" t="s">
        <v>41</v>
      </c>
      <c r="AP70" s="28" t="s">
        <v>42</v>
      </c>
      <c r="AQ70" s="28" t="s">
        <v>43</v>
      </c>
      <c r="AR70" s="28" t="s">
        <v>44</v>
      </c>
      <c r="AS70" s="28" t="s">
        <v>45</v>
      </c>
      <c r="AT70" s="28" t="s">
        <v>46</v>
      </c>
      <c r="AU70" s="29" t="s">
        <v>47</v>
      </c>
      <c r="AV70" s="31" t="s">
        <v>48</v>
      </c>
      <c r="AW70" s="32" t="s">
        <v>49</v>
      </c>
      <c r="AX70" s="32" t="s">
        <v>50</v>
      </c>
      <c r="AY70" s="32" t="s">
        <v>51</v>
      </c>
      <c r="AZ70" s="32" t="s">
        <v>52</v>
      </c>
      <c r="BA70" s="33" t="s">
        <v>53</v>
      </c>
      <c r="BB70" s="21" t="s">
        <v>54</v>
      </c>
      <c r="BC70" s="22" t="s">
        <v>55</v>
      </c>
      <c r="BD70" s="22" t="s">
        <v>56</v>
      </c>
      <c r="BE70" s="22" t="s">
        <v>57</v>
      </c>
      <c r="BF70" s="22" t="s">
        <v>58</v>
      </c>
      <c r="BG70" s="23" t="s">
        <v>59</v>
      </c>
      <c r="BH70" s="34"/>
      <c r="BM70" s="50"/>
      <c r="BP70" s="1">
        <v>68</v>
      </c>
    </row>
    <row r="71" spans="1:75" s="61" customFormat="1" ht="12.75" customHeight="1" x14ac:dyDescent="0.2">
      <c r="A71" s="35">
        <v>81.09735880938436</v>
      </c>
      <c r="B71" s="35">
        <f>AX66</f>
        <v>3.8321881259593957</v>
      </c>
      <c r="C71" s="141">
        <f>B71-0.06</f>
        <v>3.7721881259593957</v>
      </c>
      <c r="D71" s="36">
        <v>288</v>
      </c>
      <c r="E71" s="37">
        <v>3710</v>
      </c>
      <c r="F71" s="38">
        <f>PI()*0.805*E71/60</f>
        <v>156.37539232630996</v>
      </c>
      <c r="G71" s="39">
        <f>C71/4.636</f>
        <v>0.81367302113015438</v>
      </c>
      <c r="H71" s="40">
        <f>D71/193.4</f>
        <v>1.4891416752843847</v>
      </c>
      <c r="I71" s="41">
        <f>1-0.427*G71*H71^(-3.688)</f>
        <v>0.92000004237081745</v>
      </c>
      <c r="J71" s="40">
        <f>C71*10^6/(I71*511*D71)</f>
        <v>27.860705424430552</v>
      </c>
      <c r="K71" s="42">
        <f>A71*0.682*10^6/(3600*24*J71)</f>
        <v>22.976571978808764</v>
      </c>
      <c r="L71" s="43">
        <f>A71*0.682*10^6/(3600*24*J71*2)</f>
        <v>11.488285989404382</v>
      </c>
      <c r="M71" s="43">
        <f>A71*0.682*10^6/(3600*24*J71*3)</f>
        <v>7.6588573262695885</v>
      </c>
      <c r="N71" s="43">
        <f>A71*0.682*10^6/(3600*24*J71*4)</f>
        <v>5.7441429947021909</v>
      </c>
      <c r="O71" s="43">
        <f>A71*0.682*10^6/(3600*24*J71*5)</f>
        <v>4.5953143957617524</v>
      </c>
      <c r="P71" s="44">
        <f>A71*0.682*10^6/(3600*24*J71*6)</f>
        <v>3.8294286631347942</v>
      </c>
      <c r="Q71" s="39">
        <f>4*K71/(PI()*0.805^2*F71)</f>
        <v>0.28869228610328768</v>
      </c>
      <c r="R71" s="41">
        <f>4*L71/(PI()*0.805^2*F71)</f>
        <v>0.14434614305164384</v>
      </c>
      <c r="S71" s="41">
        <f>4*M71/(PI()*0.805^2*F71)</f>
        <v>9.6230762034429235E-2</v>
      </c>
      <c r="T71" s="41">
        <f>4*N71/(PI()*0.805^2*F71)</f>
        <v>7.2173071525821919E-2</v>
      </c>
      <c r="U71" s="41">
        <f>4*O71/(PI()*0.805^2*F71)</f>
        <v>5.7738457220657527E-2</v>
      </c>
      <c r="V71" s="45">
        <f>4*P71/(PI()*0.805^2*F71)</f>
        <v>4.8115381017214617E-2</v>
      </c>
      <c r="W71" s="46" t="str">
        <f>IF(OR(0.0344&gt;Q71,0.0739&lt;Q71),"-",296863066.116789*Q71^(6)+-107812010.926391*Q71^(5)+ 15691057.2875856*Q71^(4)+-1178721.4640784*Q71^(3)+ 48205.3447935692*Q71^(2)+-1012.39184418295*Q71+ 9.28608011129995)</f>
        <v>-</v>
      </c>
      <c r="X71" s="47" t="str">
        <f t="shared" ref="X71:AB75" si="97">IF(OR(0.0344&gt;R71,0.0739&lt;R71),"-",296863066.116789*R71^(6)+-107812010.926391*R71^(5)+ 15691057.2875856*R71^(4)+-1178721.4640784*R71^(3)+ 48205.3447935692*R71^(2)+-1012.39184418295*R71+ 9.28608011129995)</f>
        <v>-</v>
      </c>
      <c r="Y71" s="47" t="str">
        <f t="shared" si="97"/>
        <v>-</v>
      </c>
      <c r="Z71" s="47">
        <f t="shared" si="97"/>
        <v>0.76122246739391919</v>
      </c>
      <c r="AA71" s="47">
        <f t="shared" si="97"/>
        <v>0.85360854825709076</v>
      </c>
      <c r="AB71" s="48">
        <f t="shared" si="97"/>
        <v>0.85393597725734161</v>
      </c>
      <c r="AC71" s="46" t="str">
        <f>IF(W71="-","-",798988351.621543*Q71^(6)+-280371531.586419*Q71^(5)+ 39883138.3982318*Q71^(4)+-2943110.23585554*Q71^(3)+ 118497.513034966*Q71^(2)+-2463.54413936218*Q71+ 21.5852365235991)</f>
        <v>-</v>
      </c>
      <c r="AD71" s="47" t="str">
        <f t="shared" ref="AD71:AH75" si="98">IF(X71="-","-",798988351.621543*R71^(6)+-280371531.586419*R71^(5)+ 39883138.3982318*R71^(4)+-2943110.23585554*R71^(3)+ 118497.513034966*R71^(2)+-2463.54413936218*R71+ 21.5852365235991)</f>
        <v>-</v>
      </c>
      <c r="AE71" s="47" t="str">
        <f t="shared" si="98"/>
        <v>-</v>
      </c>
      <c r="AF71" s="47">
        <f t="shared" si="98"/>
        <v>0.61528973414514354</v>
      </c>
      <c r="AG71" s="47">
        <f t="shared" si="98"/>
        <v>0.8220162178752517</v>
      </c>
      <c r="AH71" s="48">
        <f t="shared" si="98"/>
        <v>0.91666101411951928</v>
      </c>
      <c r="AI71" s="49">
        <f>(F71^2)/2</f>
        <v>12226.631662603681</v>
      </c>
      <c r="AJ71" s="49" t="str">
        <f t="shared" ref="AJ71:AO75" si="99">IF(W71="-","-",4*$AI71*$J71*K71*AC71/(W71*1000))</f>
        <v>-</v>
      </c>
      <c r="AK71" s="50" t="str">
        <f t="shared" si="99"/>
        <v>-</v>
      </c>
      <c r="AL71" s="50" t="str">
        <f t="shared" si="99"/>
        <v>-</v>
      </c>
      <c r="AM71" s="50">
        <f t="shared" si="99"/>
        <v>6326.3358310636513</v>
      </c>
      <c r="AN71" s="50">
        <f t="shared" si="99"/>
        <v>6029.7011644174117</v>
      </c>
      <c r="AO71" s="51">
        <f t="shared" si="99"/>
        <v>5601.1391511376305</v>
      </c>
      <c r="AP71" s="52" t="str">
        <f>IF(AJ71="-","-",(AJ71*W71/2.04/$I71/$D71/$A71+((AJ71*W71/2.04/$I71/$D71/$A71)^2+4)^0.5)/2)</f>
        <v>-</v>
      </c>
      <c r="AQ71" s="52" t="str">
        <f>IF(AK71="-","-",(2*AK71*X71/2.04/$I71/$D71/$A71+((2*AK71*X71/2.04/$I71/$D71/$A71)^2+4)^0.5)/2)</f>
        <v>-</v>
      </c>
      <c r="AR71" s="52" t="str">
        <f>IF(AL71="-","-",(3*AL71*Y71/2.04/$I71/$D71/$A71+((3*AL71*Y71/2.04/$I71/$D71/$A71)^2+4)^0.5)/2)</f>
        <v>-</v>
      </c>
      <c r="AS71" s="52">
        <f>IF(AM71="-","-",(4*AM71*Z71/2.04/$I71/$D71/$A71+((4*AM71*Z71/2.04/$I71/$D71/$A71)^2+4)^0.5)/2)</f>
        <v>1.2435782559077468</v>
      </c>
      <c r="AT71" s="52">
        <f>IF(AN71="-","-",(5*AN71*AA71/2.04/$I71/$D71/$A71+((5*AN71*AA71/2.04/$I71/$D71/$A71)^2+4)^0.5)/2)</f>
        <v>1.3357414580942724</v>
      </c>
      <c r="AU71" s="53">
        <f>IF(AO71="-","-",(6*AO71*AB71/2.04/$I71/$D71/$A71+((6*AO71*AB71/2.04/$I71/$D71/$A71)^2+4)^0.5)/2)</f>
        <v>1.3795592160514432</v>
      </c>
      <c r="AV71" s="54" t="str">
        <f>IF(AP71="-","-",C71*AP71)</f>
        <v>-</v>
      </c>
      <c r="AW71" s="55" t="str">
        <f>IF(AQ71="-","-",C71*AQ71)</f>
        <v>-</v>
      </c>
      <c r="AX71" s="55" t="str">
        <f>IF(AR71="-","-",C71*AR71)</f>
        <v>-</v>
      </c>
      <c r="AY71" s="56">
        <f>IF(AS71="-","-",C71*AS71)</f>
        <v>4.6910111306364977</v>
      </c>
      <c r="AZ71" s="56">
        <f>IF(AT71="-","-",C71*AT71)</f>
        <v>5.0386680675749043</v>
      </c>
      <c r="BA71" s="57">
        <f>IF(AU71="-","-",C71*AU71)</f>
        <v>5.2039568938471064</v>
      </c>
      <c r="BB71" s="58" t="str">
        <f>IF(W71="-","-",D71*AP71^(0.312/(1.312*W71))-273)</f>
        <v>-</v>
      </c>
      <c r="BC71" s="59" t="str">
        <f>IF(X71="-","-",D71*AQ71^(0.312/(1.312*X71))-273)</f>
        <v>-</v>
      </c>
      <c r="BD71" s="59" t="str">
        <f>IF(Y71="-","-",D71*AR71^(0.312/(1.312*Y71))-273)</f>
        <v>-</v>
      </c>
      <c r="BE71" s="59">
        <f>IF(Z71="-","-",D71*AS71^(0.312/(1.312*Z71))-273)</f>
        <v>35.296250890697991</v>
      </c>
      <c r="BF71" s="59">
        <f>IF(AA71="-","-",D71*AT71^(0.312/(1.312*AA71))-273)</f>
        <v>39.188721275903731</v>
      </c>
      <c r="BG71" s="60">
        <f>IF(AB71="-","-",D71*AU71^(0.312/(1.312*AB71))-273)</f>
        <v>41.997791104318367</v>
      </c>
      <c r="BI71" s="43">
        <f>A71</f>
        <v>81.09735880938436</v>
      </c>
      <c r="BJ71" s="43">
        <f>C71</f>
        <v>3.7721881259593957</v>
      </c>
      <c r="BK71" s="43">
        <f>AW76</f>
        <v>5.2410810007417314</v>
      </c>
      <c r="BL71" s="50">
        <f>AT76</f>
        <v>4155</v>
      </c>
      <c r="BM71" s="50">
        <f t="shared" ref="BM71" si="100">AU76</f>
        <v>8782.6604208168101</v>
      </c>
      <c r="BN71" s="43">
        <f>AV76</f>
        <v>1.3894007471880121</v>
      </c>
      <c r="BO71" s="61">
        <f>AS76</f>
        <v>4</v>
      </c>
      <c r="BP71" s="121">
        <v>69</v>
      </c>
      <c r="BQ71" s="43">
        <f>AI76</f>
        <v>65.103122498145169</v>
      </c>
      <c r="BR71" s="43">
        <f>AJ76</f>
        <v>2.8020892515192473</v>
      </c>
      <c r="BS71" s="43">
        <f>AO76</f>
        <v>3.8321881259593957</v>
      </c>
      <c r="BT71" s="50">
        <f>AL76</f>
        <v>4015</v>
      </c>
      <c r="BU71" s="50">
        <f>AM76</f>
        <v>8826.6117856730252</v>
      </c>
      <c r="BV71" s="43">
        <f>AN76</f>
        <v>1.3676181527343019</v>
      </c>
      <c r="BW71" s="61">
        <f>AK76</f>
        <v>3</v>
      </c>
    </row>
    <row r="72" spans="1:75" s="69" customFormat="1" hidden="1" x14ac:dyDescent="0.2">
      <c r="A72" s="42">
        <f>A71</f>
        <v>81.09735880938436</v>
      </c>
      <c r="B72" s="62">
        <f>B71</f>
        <v>3.8321881259593957</v>
      </c>
      <c r="C72" s="62">
        <f>C71</f>
        <v>3.7721881259593957</v>
      </c>
      <c r="D72" s="63">
        <f>D71</f>
        <v>288</v>
      </c>
      <c r="E72" s="37">
        <v>4000</v>
      </c>
      <c r="F72" s="62">
        <f>PI()*0.805*E72/60</f>
        <v>168.59880574265225</v>
      </c>
      <c r="G72" s="39">
        <f t="shared" ref="G72:P72" si="101">G71</f>
        <v>0.81367302113015438</v>
      </c>
      <c r="H72" s="40">
        <f t="shared" si="101"/>
        <v>1.4891416752843847</v>
      </c>
      <c r="I72" s="41">
        <f t="shared" si="101"/>
        <v>0.92000004237081745</v>
      </c>
      <c r="J72" s="40">
        <f t="shared" si="101"/>
        <v>27.860705424430552</v>
      </c>
      <c r="K72" s="42">
        <f t="shared" si="101"/>
        <v>22.976571978808764</v>
      </c>
      <c r="L72" s="43">
        <f t="shared" si="101"/>
        <v>11.488285989404382</v>
      </c>
      <c r="M72" s="43">
        <f t="shared" si="101"/>
        <v>7.6588573262695885</v>
      </c>
      <c r="N72" s="43">
        <f t="shared" si="101"/>
        <v>5.7441429947021909</v>
      </c>
      <c r="O72" s="43">
        <f t="shared" si="101"/>
        <v>4.5953143957617524</v>
      </c>
      <c r="P72" s="44">
        <f t="shared" si="101"/>
        <v>3.8294286631347942</v>
      </c>
      <c r="Q72" s="39">
        <f t="shared" ref="Q72:Q75" si="102">4*K72/(PI()*0.805^2*F72)</f>
        <v>0.26776209536079931</v>
      </c>
      <c r="R72" s="41">
        <f t="shared" ref="R72:R75" si="103">4*L72/(PI()*0.805^2*F72)</f>
        <v>0.13388104768039966</v>
      </c>
      <c r="S72" s="41">
        <f t="shared" ref="S72:S75" si="104">4*M72/(PI()*0.805^2*F72)</f>
        <v>8.9254031786933113E-2</v>
      </c>
      <c r="T72" s="41">
        <f t="shared" ref="T72:T75" si="105">4*N72/(PI()*0.805^2*F72)</f>
        <v>6.6940523840199828E-2</v>
      </c>
      <c r="U72" s="41">
        <f t="shared" ref="U72:U75" si="106">4*O72/(PI()*0.805^2*F72)</f>
        <v>5.3552419072159858E-2</v>
      </c>
      <c r="V72" s="45">
        <f t="shared" ref="V72:V75" si="107">4*P72/(PI()*0.805^2*F72)</f>
        <v>4.4627015893466557E-2</v>
      </c>
      <c r="W72" s="64" t="str">
        <f t="shared" ref="W72:W75" si="108">IF(OR(0.0344&gt;Q72,0.0739&lt;Q72),"-",296863066.116789*Q72^(6)+-107812010.926391*Q72^(5)+ 15691057.2875856*Q72^(4)+-1178721.4640784*Q72^(3)+ 48205.3447935692*Q72^(2)+-1012.39184418295*Q72+ 9.28608011129995)</f>
        <v>-</v>
      </c>
      <c r="X72" s="65" t="str">
        <f t="shared" si="97"/>
        <v>-</v>
      </c>
      <c r="Y72" s="65" t="str">
        <f t="shared" si="97"/>
        <v>-</v>
      </c>
      <c r="Z72" s="65">
        <f t="shared" si="97"/>
        <v>0.820698100545739</v>
      </c>
      <c r="AA72" s="65">
        <f t="shared" si="97"/>
        <v>0.85677708832174027</v>
      </c>
      <c r="AB72" s="66">
        <f t="shared" si="97"/>
        <v>0.84601855721036223</v>
      </c>
      <c r="AC72" s="64" t="str">
        <f t="shared" ref="AC72:AC75" si="109">IF(W72="-","-",798988351.621543*Q72^(6)+-280371531.586419*Q72^(5)+ 39883138.3982318*Q72^(4)+-2943110.23585554*Q72^(3)+ 118497.513034966*Q72^(2)+-2463.54413936218*Q72+ 21.5852365235991)</f>
        <v>-</v>
      </c>
      <c r="AD72" s="65" t="str">
        <f t="shared" si="98"/>
        <v>-</v>
      </c>
      <c r="AE72" s="65" t="str">
        <f t="shared" si="98"/>
        <v>-</v>
      </c>
      <c r="AF72" s="65">
        <f t="shared" si="98"/>
        <v>0.71382981765376741</v>
      </c>
      <c r="AG72" s="65">
        <f t="shared" si="98"/>
        <v>0.86592388174847912</v>
      </c>
      <c r="AH72" s="66">
        <f t="shared" si="98"/>
        <v>0.93791437159554647</v>
      </c>
      <c r="AI72" s="49">
        <f>(F72^2)/2</f>
        <v>14212.778648924294</v>
      </c>
      <c r="AJ72" s="49" t="str">
        <f t="shared" si="99"/>
        <v>-</v>
      </c>
      <c r="AK72" s="50" t="str">
        <f t="shared" si="99"/>
        <v>-</v>
      </c>
      <c r="AL72" s="50" t="str">
        <f t="shared" si="99"/>
        <v>-</v>
      </c>
      <c r="AM72" s="50">
        <f t="shared" si="99"/>
        <v>7913.4815034721214</v>
      </c>
      <c r="AN72" s="50">
        <f t="shared" si="99"/>
        <v>7356.2790465969792</v>
      </c>
      <c r="AO72" s="51">
        <f t="shared" si="99"/>
        <v>6724.3200676709821</v>
      </c>
      <c r="AP72" s="43" t="str">
        <f>IF(AJ72="-","-",(AJ72*W72/2.04/$I72/$D72/$A72+((AJ72*W72/2.04/$I72/$D72/$A72)^2+4)^0.5)/2)</f>
        <v>-</v>
      </c>
      <c r="AQ72" s="43" t="str">
        <f>IF(AK72="-","-",(2*AK72*X72/2.04/$I72/$D72/$A72+((2*AK72*X72/2.04/$I72/$D72/$A72)^2+4)^0.5)/2)</f>
        <v>-</v>
      </c>
      <c r="AR72" s="43" t="str">
        <f>IF(AL72="-","-",(3*AL72*Y72/2.04/$I72/$D72/$A72+((3*AL72*Y72/2.04/$I72/$D72/$A72)^2+4)^0.5)/2)</f>
        <v>-</v>
      </c>
      <c r="AS72" s="43">
        <f>IF(AM72="-","-",(4*AM72*Z72/2.04/$I72/$D72/$A72+((4*AM72*Z72/2.04/$I72/$D72/$A72)^2+4)^0.5)/2)</f>
        <v>1.3393016531004343</v>
      </c>
      <c r="AT72" s="43">
        <f>IF(AN72="-","-",(5*AN72*AA72/2.04/$I72/$D72/$A72+((5*AN72*AA72/2.04/$I72/$D72/$A72)^2+4)^0.5)/2)</f>
        <v>1.4221017117272616</v>
      </c>
      <c r="AU72" s="44">
        <f>IF(AO72="-","-",(6*AO72*AB72/2.04/$I72/$D72/$A72+((6*AO72*AB72/2.04/$I72/$D72/$A72)^2+4)^0.5)/2)</f>
        <v>1.462463593070215</v>
      </c>
      <c r="AV72" s="67" t="str">
        <f>IF(AP72="-","-",C72*AP72)</f>
        <v>-</v>
      </c>
      <c r="AW72" s="68" t="str">
        <f>IF(AQ72="-","-",C72*AQ72)</f>
        <v>-</v>
      </c>
      <c r="AX72" s="68" t="str">
        <f>IF(AR72="-","-",C72*AR72)</f>
        <v>-</v>
      </c>
      <c r="AY72" s="41">
        <f>IF(AS72="-","-",C72*AS72)</f>
        <v>5.0520977929032478</v>
      </c>
      <c r="AZ72" s="41">
        <f>IF(AT72="-","-",C72*AT72)</f>
        <v>5.3644351908841079</v>
      </c>
      <c r="BA72" s="45">
        <f>IF(AU72="-","-",C72*AU72)</f>
        <v>5.5166878004273787</v>
      </c>
      <c r="BB72" s="58" t="str">
        <f>IF(W72="-","-",D72*AP72^(0.312/(1.312*W72))-273)</f>
        <v>-</v>
      </c>
      <c r="BC72" s="59" t="str">
        <f>IF(X72="-","-",D72*AQ72^(0.312/(1.312*X72))-273)</f>
        <v>-</v>
      </c>
      <c r="BD72" s="59" t="str">
        <f>IF(Y72="-","-",D72*AR72^(0.312/(1.312*Y72))-273)</f>
        <v>-</v>
      </c>
      <c r="BE72" s="59">
        <f>IF(Z72="-","-",D72*AS72^(0.312/(1.312*Z72))-273)</f>
        <v>40.44163282733507</v>
      </c>
      <c r="BF72" s="59">
        <f>IF(AA72="-","-",D72*AT72^(0.312/(1.312*AA72))-273)</f>
        <v>44.570047558676379</v>
      </c>
      <c r="BG72" s="60">
        <f>IF(AB72="-","-",D72*AU72^(0.312/(1.312*AB72))-273)</f>
        <v>47.476186919917097</v>
      </c>
      <c r="BP72" s="1">
        <v>70</v>
      </c>
    </row>
    <row r="73" spans="1:75" s="89" customFormat="1" hidden="1" x14ac:dyDescent="0.2">
      <c r="A73" s="70">
        <f>A71</f>
        <v>81.09735880938436</v>
      </c>
      <c r="B73" s="71">
        <f>B71</f>
        <v>3.8321881259593957</v>
      </c>
      <c r="C73" s="71">
        <f>C71</f>
        <v>3.7721881259593957</v>
      </c>
      <c r="D73" s="72">
        <f>D71</f>
        <v>288</v>
      </c>
      <c r="E73" s="73">
        <v>4155</v>
      </c>
      <c r="F73" s="71">
        <f>PI()*0.805*E73/60</f>
        <v>175.13200946518003</v>
      </c>
      <c r="G73" s="74">
        <f t="shared" ref="G73:P73" si="110">G71</f>
        <v>0.81367302113015438</v>
      </c>
      <c r="H73" s="75">
        <f t="shared" si="110"/>
        <v>1.4891416752843847</v>
      </c>
      <c r="I73" s="76">
        <f t="shared" si="110"/>
        <v>0.92000004237081745</v>
      </c>
      <c r="J73" s="75">
        <f t="shared" si="110"/>
        <v>27.860705424430552</v>
      </c>
      <c r="K73" s="70">
        <f t="shared" si="110"/>
        <v>22.976571978808764</v>
      </c>
      <c r="L73" s="77">
        <f t="shared" si="110"/>
        <v>11.488285989404382</v>
      </c>
      <c r="M73" s="77">
        <f t="shared" si="110"/>
        <v>7.6588573262695885</v>
      </c>
      <c r="N73" s="77">
        <f t="shared" si="110"/>
        <v>5.7441429947021909</v>
      </c>
      <c r="O73" s="77">
        <f t="shared" si="110"/>
        <v>4.5953143957617524</v>
      </c>
      <c r="P73" s="78">
        <f t="shared" si="110"/>
        <v>3.8294286631347942</v>
      </c>
      <c r="Q73" s="74">
        <f t="shared" si="102"/>
        <v>0.25777337700197284</v>
      </c>
      <c r="R73" s="76">
        <f t="shared" si="103"/>
        <v>0.12888668850098642</v>
      </c>
      <c r="S73" s="76">
        <f t="shared" si="104"/>
        <v>8.5924459000657621E-2</v>
      </c>
      <c r="T73" s="76">
        <f t="shared" si="105"/>
        <v>6.4443344250493209E-2</v>
      </c>
      <c r="U73" s="76">
        <f t="shared" si="106"/>
        <v>5.1554675400394566E-2</v>
      </c>
      <c r="V73" s="79">
        <f t="shared" si="107"/>
        <v>4.2962229500328811E-2</v>
      </c>
      <c r="W73" s="80" t="str">
        <f t="shared" si="108"/>
        <v>-</v>
      </c>
      <c r="X73" s="81" t="str">
        <f t="shared" si="97"/>
        <v>-</v>
      </c>
      <c r="Y73" s="81" t="str">
        <f t="shared" si="97"/>
        <v>-</v>
      </c>
      <c r="Z73" s="81">
        <f t="shared" si="97"/>
        <v>0.83558258100272376</v>
      </c>
      <c r="AA73" s="81">
        <f t="shared" si="97"/>
        <v>0.85678724445219778</v>
      </c>
      <c r="AB73" s="82">
        <f t="shared" si="97"/>
        <v>0.84005995174534398</v>
      </c>
      <c r="AC73" s="80" t="str">
        <f t="shared" si="109"/>
        <v>-</v>
      </c>
      <c r="AD73" s="81" t="str">
        <f t="shared" si="98"/>
        <v>-</v>
      </c>
      <c r="AE73" s="81" t="str">
        <f t="shared" si="98"/>
        <v>-</v>
      </c>
      <c r="AF73" s="81">
        <f t="shared" si="98"/>
        <v>0.74754451744500017</v>
      </c>
      <c r="AG73" s="81">
        <f t="shared" si="98"/>
        <v>0.88605544700487116</v>
      </c>
      <c r="AH73" s="82">
        <f t="shared" si="98"/>
        <v>0.94318183800333344</v>
      </c>
      <c r="AI73" s="83">
        <f>(F73^2)/2</f>
        <v>15335.610369655955</v>
      </c>
      <c r="AJ73" s="83" t="str">
        <f t="shared" si="99"/>
        <v>-</v>
      </c>
      <c r="AK73" s="84" t="str">
        <f t="shared" si="99"/>
        <v>-</v>
      </c>
      <c r="AL73" s="84" t="str">
        <f t="shared" si="99"/>
        <v>-</v>
      </c>
      <c r="AM73" s="84">
        <f t="shared" si="99"/>
        <v>8782.6604208168101</v>
      </c>
      <c r="AN73" s="84">
        <f t="shared" si="99"/>
        <v>8121.8750315199986</v>
      </c>
      <c r="AO73" s="85">
        <f t="shared" si="99"/>
        <v>7348.0532964177619</v>
      </c>
      <c r="AP73" s="77" t="str">
        <f>IF(AJ73="-","-",(AJ73*W73/2.04/$I73/$D73/$A73+((AJ73*W73/2.04/$I73/$D73/$A73)^2+4)^0.5)/2)</f>
        <v>-</v>
      </c>
      <c r="AQ73" s="77" t="str">
        <f>IF(AK73="-","-",(2*AK73*X73/2.04/$I73/$D73/$A73+((2*AK73*X73/2.04/$I73/$D73/$A73)^2+4)^0.5)/2)</f>
        <v>-</v>
      </c>
      <c r="AR73" s="77" t="str">
        <f>IF(AL73="-","-",(3*AL73*Y73/2.04/$I73/$D73/$A73+((3*AL73*Y73/2.04/$I73/$D73/$A73)^2+4)^0.5)/2)</f>
        <v>-</v>
      </c>
      <c r="AS73" s="77">
        <f>IF(AM73="-","-",(4*AM73*Z73/2.04/$I73/$D73/$A73+((4*AM73*Z73/2.04/$I73/$D73/$A73)^2+4)^0.5)/2)</f>
        <v>1.3894007471880121</v>
      </c>
      <c r="AT73" s="77">
        <f>IF(AN73="-","-",(5*AN73*AA73/2.04/$I73/$D73/$A73+((5*AN73*AA73/2.04/$I73/$D73/$A73)^2+4)^0.5)/2)</f>
        <v>1.472749211909655</v>
      </c>
      <c r="AU73" s="78">
        <f>IF(AO73="-","-",(6*AO73*AB73/2.04/$I73/$D73/$A73+((6*AO73*AB73/2.04/$I73/$D73/$A73)^2+4)^0.5)/2)</f>
        <v>1.50803609657547</v>
      </c>
      <c r="AV73" s="74" t="str">
        <f>IF(AP73="-","-",C73*AP73)</f>
        <v>-</v>
      </c>
      <c r="AW73" s="76" t="str">
        <f>IF(AQ73="-","-",C73*AQ73)</f>
        <v>-</v>
      </c>
      <c r="AX73" s="76" t="str">
        <f>IF(AR73="-","-",C73*AR73)</f>
        <v>-</v>
      </c>
      <c r="AY73" s="76">
        <f>IF(AS73="-","-",C73*AS73)</f>
        <v>5.2410810007417314</v>
      </c>
      <c r="AZ73" s="76">
        <f>IF(AT73="-","-",C73*AT73)</f>
        <v>5.5554870896816588</v>
      </c>
      <c r="BA73" s="79">
        <f>IF(AU73="-","-",C73*AU73)</f>
        <v>5.688595857020144</v>
      </c>
      <c r="BB73" s="86" t="str">
        <f>IF(W73="-","-",D73*AP73^(0.312/(1.312*W73))-273)</f>
        <v>-</v>
      </c>
      <c r="BC73" s="87" t="str">
        <f>IF(X73="-","-",D73*AQ73^(0.312/(1.312*X73))-273)</f>
        <v>-</v>
      </c>
      <c r="BD73" s="87" t="str">
        <f>IF(Y73="-","-",D73*AR73^(0.312/(1.312*Y73))-273)</f>
        <v>-</v>
      </c>
      <c r="BE73" s="87">
        <f>IF(Z73="-","-",D73*AS73^(0.312/(1.312*Z73))-273)</f>
        <v>43.257528953488304</v>
      </c>
      <c r="BF73" s="87">
        <f>IF(AA73="-","-",D73*AT73^(0.312/(1.312*AA73))-273)</f>
        <v>47.669266297455124</v>
      </c>
      <c r="BG73" s="88">
        <f>IF(AB73="-","-",D73*AU73^(0.312/(1.312*AB73))-273)</f>
        <v>50.517242637317167</v>
      </c>
      <c r="BP73" s="121">
        <v>71</v>
      </c>
    </row>
    <row r="74" spans="1:75" s="89" customFormat="1" hidden="1" x14ac:dyDescent="0.2">
      <c r="A74" s="42">
        <f>A71</f>
        <v>81.09735880938436</v>
      </c>
      <c r="B74" s="62">
        <f>B71</f>
        <v>3.8321881259593957</v>
      </c>
      <c r="C74" s="62">
        <f>C71</f>
        <v>3.7721881259593957</v>
      </c>
      <c r="D74" s="63">
        <f>D71</f>
        <v>288</v>
      </c>
      <c r="E74" s="37">
        <v>5300</v>
      </c>
      <c r="F74" s="62">
        <f>PI()*0.805*E74/60</f>
        <v>223.39341760901425</v>
      </c>
      <c r="G74" s="39">
        <f t="shared" ref="G74:P74" si="111">G71</f>
        <v>0.81367302113015438</v>
      </c>
      <c r="H74" s="40">
        <f t="shared" si="111"/>
        <v>1.4891416752843847</v>
      </c>
      <c r="I74" s="41">
        <f t="shared" si="111"/>
        <v>0.92000004237081745</v>
      </c>
      <c r="J74" s="40">
        <f t="shared" si="111"/>
        <v>27.860705424430552</v>
      </c>
      <c r="K74" s="42">
        <f t="shared" si="111"/>
        <v>22.976571978808764</v>
      </c>
      <c r="L74" s="43">
        <f t="shared" si="111"/>
        <v>11.488285989404382</v>
      </c>
      <c r="M74" s="43">
        <f t="shared" si="111"/>
        <v>7.6588573262695885</v>
      </c>
      <c r="N74" s="43">
        <f t="shared" si="111"/>
        <v>5.7441429947021909</v>
      </c>
      <c r="O74" s="43">
        <f t="shared" si="111"/>
        <v>4.5953143957617524</v>
      </c>
      <c r="P74" s="44">
        <f t="shared" si="111"/>
        <v>3.8294286631347942</v>
      </c>
      <c r="Q74" s="39">
        <f t="shared" si="102"/>
        <v>0.20208460027230135</v>
      </c>
      <c r="R74" s="41">
        <f t="shared" si="103"/>
        <v>0.10104230013615068</v>
      </c>
      <c r="S74" s="41">
        <f t="shared" si="104"/>
        <v>6.736153342410045E-2</v>
      </c>
      <c r="T74" s="41">
        <f t="shared" si="105"/>
        <v>5.0521150068075338E-2</v>
      </c>
      <c r="U74" s="41">
        <f t="shared" si="106"/>
        <v>4.0416920054460265E-2</v>
      </c>
      <c r="V74" s="45">
        <f t="shared" si="107"/>
        <v>3.3680766712050225E-2</v>
      </c>
      <c r="W74" s="64" t="str">
        <f t="shared" si="108"/>
        <v>-</v>
      </c>
      <c r="X74" s="65" t="str">
        <f t="shared" si="97"/>
        <v>-</v>
      </c>
      <c r="Y74" s="65">
        <f t="shared" si="97"/>
        <v>0.81749787572135624</v>
      </c>
      <c r="Z74" s="65">
        <f t="shared" si="97"/>
        <v>0.85635386386908685</v>
      </c>
      <c r="AA74" s="65">
        <f t="shared" si="97"/>
        <v>0.82814091505953336</v>
      </c>
      <c r="AB74" s="66" t="str">
        <f t="shared" si="97"/>
        <v>-</v>
      </c>
      <c r="AC74" s="64" t="str">
        <f t="shared" si="109"/>
        <v>-</v>
      </c>
      <c r="AD74" s="65" t="str">
        <f t="shared" si="98"/>
        <v>-</v>
      </c>
      <c r="AE74" s="65">
        <f t="shared" si="98"/>
        <v>0.70749913087411898</v>
      </c>
      <c r="AF74" s="65">
        <f t="shared" si="98"/>
        <v>0.89594332767931206</v>
      </c>
      <c r="AG74" s="65">
        <f t="shared" si="98"/>
        <v>0.94443231316953558</v>
      </c>
      <c r="AH74" s="66" t="str">
        <f t="shared" si="98"/>
        <v>-</v>
      </c>
      <c r="AI74" s="49">
        <f>(F74^2)/2</f>
        <v>24952.309515517718</v>
      </c>
      <c r="AJ74" s="49" t="str">
        <f t="shared" si="99"/>
        <v>-</v>
      </c>
      <c r="AK74" s="50" t="str">
        <f t="shared" si="99"/>
        <v>-</v>
      </c>
      <c r="AL74" s="50">
        <f t="shared" si="99"/>
        <v>18431.730249088119</v>
      </c>
      <c r="AM74" s="50">
        <f t="shared" si="99"/>
        <v>16711.497536141651</v>
      </c>
      <c r="AN74" s="50">
        <f t="shared" si="99"/>
        <v>14572.85602475359</v>
      </c>
      <c r="AO74" s="51" t="str">
        <f t="shared" si="99"/>
        <v>-</v>
      </c>
      <c r="AP74" s="43" t="str">
        <f>IF(AJ74="-","-",(AJ74*W74/2.04/$I74/$D74/$A74+((AJ74*W74/2.04/$I74/$D74/$A74)^2+4)^0.5)/2)</f>
        <v>-</v>
      </c>
      <c r="AQ74" s="43" t="str">
        <f>IF(AK74="-","-",(2*AK74*X74/2.04/$I74/$D74/$A74+((2*AK74*X74/2.04/$I74/$D74/$A74)^2+4)^0.5)/2)</f>
        <v>-</v>
      </c>
      <c r="AR74" s="43">
        <f>IF(AL74="-","-",(3*AL74*Y74/2.04/$I74/$D74/$A74+((3*AL74*Y74/2.04/$I74/$D74/$A74)^2+4)^0.5)/2)</f>
        <v>1.6407210687717697</v>
      </c>
      <c r="AS74" s="43">
        <f>IF(AM74="-","-",(4*AM74*Z74/2.04/$I74/$D74/$A74+((4*AM74*Z74/2.04/$I74/$D74/$A74)^2+4)^0.5)/2)</f>
        <v>1.8472497801917704</v>
      </c>
      <c r="AT74" s="43">
        <f>IF(AN74="-","-",(5*AN74*AA74/2.04/$I74/$D74/$A74+((5*AN74*AA74/2.04/$I74/$D74/$A74)^2+4)^0.5)/2)</f>
        <v>1.902268848425648</v>
      </c>
      <c r="AU74" s="44" t="str">
        <f>IF(AO74="-","-",(6*AO74*AB74/2.04/$I74/$D74/$A74+((6*AO74*AB74/2.04/$I74/$D74/$A74)^2+4)^0.5)/2)</f>
        <v>-</v>
      </c>
      <c r="AV74" s="39" t="str">
        <f>IF(AP74="-","-",C74*AP74)</f>
        <v>-</v>
      </c>
      <c r="AW74" s="41" t="str">
        <f>IF(AQ74="-","-",C74*AQ74)</f>
        <v>-</v>
      </c>
      <c r="AX74" s="41">
        <f>IF(AR74="-","-",C74*AR74)</f>
        <v>6.1891085336322789</v>
      </c>
      <c r="AY74" s="41">
        <f>IF(AS74="-","-",C74*AS74)</f>
        <v>6.9681736865205002</v>
      </c>
      <c r="AZ74" s="41">
        <f>IF(AT74="-","-",C74*AT74)</f>
        <v>7.1757159624136833</v>
      </c>
      <c r="BA74" s="45" t="str">
        <f>IF(AU74="-","-",C74*AU74)</f>
        <v>-</v>
      </c>
      <c r="BB74" s="58" t="str">
        <f>IF(W74="-","-",D74*AP74^(0.312/(1.312*W74))-273)</f>
        <v>-</v>
      </c>
      <c r="BC74" s="59" t="str">
        <f>IF(X74="-","-",D74*AQ74^(0.312/(1.312*X74))-273)</f>
        <v>-</v>
      </c>
      <c r="BD74" s="59">
        <f>IF(Y74="-","-",D74*AR74^(0.312/(1.312*Y74))-273)</f>
        <v>59.617209697449766</v>
      </c>
      <c r="BE74" s="59">
        <f>IF(Z74="-","-",D74*AS74^(0.312/(1.312*Z74))-273)</f>
        <v>68.511415273296336</v>
      </c>
      <c r="BF74" s="59">
        <f>IF(AA74="-","-",D74*AT74^(0.312/(1.312*AA74))-273)</f>
        <v>73.407139139986953</v>
      </c>
      <c r="BG74" s="60" t="str">
        <f>IF(AB74="-","-",D74*AU74^(0.312/(1.312*AB74))-273)</f>
        <v>-</v>
      </c>
      <c r="BP74" s="1">
        <v>72</v>
      </c>
    </row>
    <row r="75" spans="1:75" s="69" customFormat="1" hidden="1" x14ac:dyDescent="0.2">
      <c r="A75" s="90">
        <f>A71</f>
        <v>81.09735880938436</v>
      </c>
      <c r="B75" s="91">
        <f>B71</f>
        <v>3.8321881259593957</v>
      </c>
      <c r="C75" s="91">
        <f>C71</f>
        <v>3.7721881259593957</v>
      </c>
      <c r="D75" s="92">
        <f>D71</f>
        <v>288</v>
      </c>
      <c r="E75" s="93">
        <v>5565</v>
      </c>
      <c r="F75" s="91">
        <f>PI()*0.805*E75/60</f>
        <v>234.56308848946495</v>
      </c>
      <c r="G75" s="94">
        <f t="shared" ref="G75:P75" si="112">G71</f>
        <v>0.81367302113015438</v>
      </c>
      <c r="H75" s="95">
        <f t="shared" si="112"/>
        <v>1.4891416752843847</v>
      </c>
      <c r="I75" s="96">
        <f t="shared" si="112"/>
        <v>0.92000004237081745</v>
      </c>
      <c r="J75" s="95">
        <f t="shared" si="112"/>
        <v>27.860705424430552</v>
      </c>
      <c r="K75" s="90">
        <f t="shared" si="112"/>
        <v>22.976571978808764</v>
      </c>
      <c r="L75" s="97">
        <f t="shared" si="112"/>
        <v>11.488285989404382</v>
      </c>
      <c r="M75" s="97">
        <f t="shared" si="112"/>
        <v>7.6588573262695885</v>
      </c>
      <c r="N75" s="97">
        <f t="shared" si="112"/>
        <v>5.7441429947021909</v>
      </c>
      <c r="O75" s="97">
        <f t="shared" si="112"/>
        <v>4.5953143957617524</v>
      </c>
      <c r="P75" s="98">
        <f t="shared" si="112"/>
        <v>3.8294286631347942</v>
      </c>
      <c r="Q75" s="94">
        <f t="shared" si="102"/>
        <v>0.19246152406885844</v>
      </c>
      <c r="R75" s="96">
        <f t="shared" si="103"/>
        <v>9.6230762034429221E-2</v>
      </c>
      <c r="S75" s="96">
        <f t="shared" si="104"/>
        <v>6.4153841356286143E-2</v>
      </c>
      <c r="T75" s="96">
        <f t="shared" si="105"/>
        <v>4.811538101721461E-2</v>
      </c>
      <c r="U75" s="96">
        <f t="shared" si="106"/>
        <v>3.849230481377168E-2</v>
      </c>
      <c r="V75" s="99">
        <f t="shared" si="107"/>
        <v>3.2076920678143071E-2</v>
      </c>
      <c r="W75" s="100" t="str">
        <f t="shared" si="108"/>
        <v>-</v>
      </c>
      <c r="X75" s="101" t="str">
        <f t="shared" si="97"/>
        <v>-</v>
      </c>
      <c r="Y75" s="101">
        <f t="shared" si="97"/>
        <v>0.83691938381549669</v>
      </c>
      <c r="Z75" s="101">
        <f t="shared" si="97"/>
        <v>0.85393597725732029</v>
      </c>
      <c r="AA75" s="101">
        <f t="shared" si="97"/>
        <v>0.81720733433937731</v>
      </c>
      <c r="AB75" s="102" t="str">
        <f t="shared" si="97"/>
        <v>-</v>
      </c>
      <c r="AC75" s="100" t="str">
        <f t="shared" si="109"/>
        <v>-</v>
      </c>
      <c r="AD75" s="101" t="str">
        <f t="shared" si="98"/>
        <v>-</v>
      </c>
      <c r="AE75" s="101">
        <f t="shared" si="98"/>
        <v>0.75111181699427476</v>
      </c>
      <c r="AF75" s="101">
        <f t="shared" si="98"/>
        <v>0.91666101411950507</v>
      </c>
      <c r="AG75" s="101">
        <f t="shared" si="98"/>
        <v>0.94038160014833494</v>
      </c>
      <c r="AH75" s="102" t="str">
        <f t="shared" si="98"/>
        <v>-</v>
      </c>
      <c r="AI75" s="103">
        <f>(F75^2)/2</f>
        <v>27509.921240858283</v>
      </c>
      <c r="AJ75" s="103" t="str">
        <f t="shared" si="99"/>
        <v>-</v>
      </c>
      <c r="AK75" s="104" t="str">
        <f t="shared" si="99"/>
        <v>-</v>
      </c>
      <c r="AL75" s="104">
        <f t="shared" si="99"/>
        <v>21073.001307914223</v>
      </c>
      <c r="AM75" s="104">
        <f t="shared" si="99"/>
        <v>18903.844635089685</v>
      </c>
      <c r="AN75" s="104">
        <f t="shared" si="99"/>
        <v>16211.699450235203</v>
      </c>
      <c r="AO75" s="105" t="str">
        <f t="shared" si="99"/>
        <v>-</v>
      </c>
      <c r="AP75" s="97" t="str">
        <f>IF(AJ75="-","-",(AJ75*W75/2.04/$I75/$D75/$A75+((AJ75*W75/2.04/$I75/$D75/$A75)^2+4)^0.5)/2)</f>
        <v>-</v>
      </c>
      <c r="AQ75" s="97" t="str">
        <f>IF(AK75="-","-",(2*AK75*X75/2.04/$I75/$D75/$A75+((2*AK75*X75/2.04/$I75/$D75/$A75)^2+4)^0.5)/2)</f>
        <v>-</v>
      </c>
      <c r="AR75" s="97">
        <f>IF(AL75="-","-",(3*AL75*Y75/2.04/$I75/$D75/$A75+((3*AL75*Y75/2.04/$I75/$D75/$A75)^2+4)^0.5)/2)</f>
        <v>1.771509286276804</v>
      </c>
      <c r="AS75" s="97">
        <f>IF(AM75="-","-",(4*AM75*Z75/2.04/$I75/$D75/$A75+((4*AM75*Z75/2.04/$I75/$D75/$A75)^2+4)^0.5)/2)</f>
        <v>1.978488786042417</v>
      </c>
      <c r="AT75" s="97">
        <f>IF(AN75="-","-",(5*AN75*AA75/2.04/$I75/$D75/$A75+((5*AN75*AA75/2.04/$I75/$D75/$A75)^2+4)^0.5)/2)</f>
        <v>2.008944710256527</v>
      </c>
      <c r="AU75" s="98" t="str">
        <f>IF(AO75="-","-",(6*AO75*AB75/2.04/$I75/$D75/$A75+((6*AO75*AB75/2.04/$I75/$D75/$A75)^2+4)^0.5)/2)</f>
        <v>-</v>
      </c>
      <c r="AV75" s="94" t="str">
        <f>IF(AP75="-","-",C75*AP75)</f>
        <v>-</v>
      </c>
      <c r="AW75" s="96" t="str">
        <f>IF(AQ75="-","-",C75*AQ75)</f>
        <v>-</v>
      </c>
      <c r="AX75" s="96">
        <f>IF(AR75="-","-",C75*AR75)</f>
        <v>6.6824662947201636</v>
      </c>
      <c r="AY75" s="96">
        <f>IF(AS75="-","-",C75*AS75)</f>
        <v>7.463231906053025</v>
      </c>
      <c r="AZ75" s="96">
        <f>IF(AT75="-","-",C75*AT75)</f>
        <v>7.5781173817386094</v>
      </c>
      <c r="BA75" s="99" t="str">
        <f>IF(AU75="-","-",C75*AU75)</f>
        <v>-</v>
      </c>
      <c r="BB75" s="106" t="str">
        <f>IF(W75="-","-",D75*AP75^(0.312/(1.312*W75))-273)</f>
        <v>-</v>
      </c>
      <c r="BC75" s="107" t="str">
        <f>IF(X75="-","-",D75*AQ75^(0.312/(1.312*X75))-273)</f>
        <v>-</v>
      </c>
      <c r="BD75" s="107">
        <f>IF(Y75="-","-",D75*AR75^(0.312/(1.312*Y75))-273)</f>
        <v>65.811048197564219</v>
      </c>
      <c r="BE75" s="107">
        <f>IF(Z75="-","-",D75*AS75^(0.312/(1.312*Z75))-273)</f>
        <v>75.269738556592301</v>
      </c>
      <c r="BF75" s="107">
        <f>IF(AA75="-","-",D75*AT75^(0.312/(1.312*AA75))-273)</f>
        <v>79.821677571951113</v>
      </c>
      <c r="BG75" s="108" t="str">
        <f>IF(AB75="-","-",D75*AU75^(0.312/(1.312*AB75))-273)</f>
        <v>-</v>
      </c>
      <c r="BP75" s="121">
        <v>73</v>
      </c>
    </row>
    <row r="76" spans="1:75" s="7" customFormat="1" ht="13.5" hidden="1" customHeight="1" x14ac:dyDescent="0.2">
      <c r="A76" s="8"/>
      <c r="B76" s="8"/>
      <c r="C76" s="8"/>
      <c r="D76" s="3"/>
      <c r="E76" s="4"/>
      <c r="F76" s="5"/>
      <c r="G76" s="6"/>
      <c r="I76" s="6"/>
      <c r="J76" s="6"/>
      <c r="K76" s="6"/>
      <c r="L76" s="8"/>
      <c r="M76" s="8"/>
      <c r="N76" s="8"/>
      <c r="O76" s="8"/>
      <c r="P76" s="8"/>
      <c r="Q76" s="5" t="s">
        <v>60</v>
      </c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178">
        <f>A64</f>
        <v>65.103122498145169</v>
      </c>
      <c r="AJ76" s="179">
        <f>C64</f>
        <v>2.8020892515192473</v>
      </c>
      <c r="AK76" s="180">
        <v>3</v>
      </c>
      <c r="AL76" s="181">
        <f>E66</f>
        <v>4015</v>
      </c>
      <c r="AM76" s="181">
        <f>$AL66</f>
        <v>8826.6117856730252</v>
      </c>
      <c r="AN76" s="182">
        <f>$AR66</f>
        <v>1.3676181527343019</v>
      </c>
      <c r="AO76" s="113">
        <f>$AX66</f>
        <v>3.8321881259593957</v>
      </c>
      <c r="AP76" s="114">
        <f>$BD66</f>
        <v>37.286951055656914</v>
      </c>
      <c r="AQ76" s="114">
        <f>A71</f>
        <v>81.09735880938436</v>
      </c>
      <c r="AR76" s="109">
        <f>C71</f>
        <v>3.7721881259593957</v>
      </c>
      <c r="AS76" s="110">
        <v>4</v>
      </c>
      <c r="AT76" s="111">
        <f>E73</f>
        <v>4155</v>
      </c>
      <c r="AU76" s="111">
        <f>AM73</f>
        <v>8782.6604208168101</v>
      </c>
      <c r="AV76" s="112">
        <f>AS73</f>
        <v>1.3894007471880121</v>
      </c>
      <c r="AW76" s="113">
        <f>AY73</f>
        <v>5.2410810007417314</v>
      </c>
      <c r="AX76" s="114">
        <f>BE73</f>
        <v>43.257528953488304</v>
      </c>
      <c r="AZ76" s="115">
        <v>5.2409320831298825</v>
      </c>
      <c r="BB76" s="183">
        <f>M66*60</f>
        <v>499.72173065492416</v>
      </c>
      <c r="BC76" s="184">
        <f>AN76</f>
        <v>1.3676181527343019</v>
      </c>
      <c r="BD76" s="185">
        <f>N73*60</f>
        <v>344.64857968213147</v>
      </c>
      <c r="BE76" s="186">
        <f>AV76</f>
        <v>1.3894007471880121</v>
      </c>
      <c r="BG76" s="187">
        <f>AL76/5300</f>
        <v>0.75754716981132075</v>
      </c>
      <c r="BH76" s="188">
        <f>AT76/5300</f>
        <v>0.78396226415094339</v>
      </c>
      <c r="BI76" s="115"/>
      <c r="BJ76" s="115"/>
      <c r="BP76" s="1">
        <v>74</v>
      </c>
    </row>
    <row r="77" spans="1:75" ht="15.75" hidden="1" x14ac:dyDescent="0.2">
      <c r="A77" s="116" t="s">
        <v>66</v>
      </c>
      <c r="B77" s="1"/>
      <c r="C77" s="2" t="s">
        <v>88</v>
      </c>
      <c r="D77" s="2"/>
      <c r="E77" s="117"/>
      <c r="F77" s="117"/>
      <c r="G77" s="117"/>
      <c r="H77" s="117"/>
      <c r="I77" s="117"/>
      <c r="J77" s="117"/>
      <c r="K77" s="117"/>
      <c r="L77" s="117"/>
      <c r="M77" s="117"/>
      <c r="N77" s="117"/>
      <c r="O77" s="117"/>
      <c r="P77" s="117"/>
      <c r="Q77" s="117"/>
      <c r="R77" s="117"/>
      <c r="S77" s="117"/>
      <c r="T77" s="117"/>
      <c r="U77" s="117"/>
      <c r="V77" s="117"/>
      <c r="W77" s="117"/>
      <c r="X77" s="117"/>
      <c r="Y77" s="117"/>
      <c r="Z77" s="117"/>
      <c r="AA77" s="117"/>
      <c r="AB77" s="117"/>
      <c r="AC77" s="118"/>
      <c r="AD77" s="117"/>
      <c r="AE77" s="117"/>
      <c r="AF77" s="117"/>
      <c r="AG77" s="117"/>
      <c r="AH77" s="117"/>
      <c r="AI77" s="119"/>
      <c r="AJ77" s="117"/>
      <c r="AK77" s="117"/>
      <c r="AL77" s="117"/>
      <c r="AM77" s="117"/>
      <c r="AN77" s="117"/>
      <c r="AO77" s="117"/>
      <c r="AP77" s="117"/>
      <c r="AQ77" s="117"/>
      <c r="AR77" s="117"/>
      <c r="AS77" s="117"/>
      <c r="AT77" s="117"/>
      <c r="AU77" s="117"/>
      <c r="AV77" s="120"/>
      <c r="AW77" s="120"/>
      <c r="AX77" s="120"/>
      <c r="AY77" s="120"/>
      <c r="AZ77" s="120"/>
      <c r="BA77" s="120"/>
      <c r="BB77" s="117"/>
      <c r="BC77" s="117"/>
      <c r="BD77" s="117"/>
      <c r="BE77" s="117"/>
      <c r="BF77" s="117"/>
      <c r="BG77" s="117"/>
      <c r="BP77" s="121">
        <v>75</v>
      </c>
    </row>
    <row r="78" spans="1:75" ht="14.25" hidden="1" x14ac:dyDescent="0.2">
      <c r="A78" s="17" t="s">
        <v>1</v>
      </c>
      <c r="B78" s="18" t="s">
        <v>2</v>
      </c>
      <c r="C78" s="18" t="s">
        <v>3</v>
      </c>
      <c r="D78" s="18" t="s">
        <v>4</v>
      </c>
      <c r="E78" s="18" t="s">
        <v>5</v>
      </c>
      <c r="F78" s="18" t="s">
        <v>6</v>
      </c>
      <c r="G78" s="18" t="s">
        <v>7</v>
      </c>
      <c r="H78" s="18" t="s">
        <v>8</v>
      </c>
      <c r="I78" s="18" t="s">
        <v>9</v>
      </c>
      <c r="J78" s="24" t="s">
        <v>10</v>
      </c>
      <c r="K78" s="21" t="s">
        <v>11</v>
      </c>
      <c r="L78" s="22" t="s">
        <v>12</v>
      </c>
      <c r="M78" s="22" t="s">
        <v>13</v>
      </c>
      <c r="N78" s="22" t="s">
        <v>14</v>
      </c>
      <c r="O78" s="22" t="s">
        <v>15</v>
      </c>
      <c r="P78" s="23" t="s">
        <v>16</v>
      </c>
      <c r="Q78" s="24" t="s">
        <v>17</v>
      </c>
      <c r="R78" s="25" t="s">
        <v>18</v>
      </c>
      <c r="S78" s="25" t="s">
        <v>19</v>
      </c>
      <c r="T78" s="25" t="s">
        <v>20</v>
      </c>
      <c r="U78" s="25" t="s">
        <v>21</v>
      </c>
      <c r="V78" s="26" t="s">
        <v>22</v>
      </c>
      <c r="W78" s="24" t="s">
        <v>23</v>
      </c>
      <c r="X78" s="25" t="s">
        <v>24</v>
      </c>
      <c r="Y78" s="25" t="s">
        <v>25</v>
      </c>
      <c r="Z78" s="25" t="s">
        <v>26</v>
      </c>
      <c r="AA78" s="25" t="s">
        <v>27</v>
      </c>
      <c r="AB78" s="26" t="s">
        <v>28</v>
      </c>
      <c r="AC78" s="27" t="s">
        <v>29</v>
      </c>
      <c r="AD78" s="28" t="s">
        <v>30</v>
      </c>
      <c r="AE78" s="28" t="s">
        <v>31</v>
      </c>
      <c r="AF78" s="28" t="s">
        <v>32</v>
      </c>
      <c r="AG78" s="28" t="s">
        <v>33</v>
      </c>
      <c r="AH78" s="29" t="s">
        <v>34</v>
      </c>
      <c r="AI78" s="122" t="s">
        <v>35</v>
      </c>
      <c r="AJ78" s="21" t="s">
        <v>36</v>
      </c>
      <c r="AK78" s="22" t="s">
        <v>37</v>
      </c>
      <c r="AL78" s="22" t="s">
        <v>38</v>
      </c>
      <c r="AM78" s="22" t="s">
        <v>39</v>
      </c>
      <c r="AN78" s="22" t="s">
        <v>40</v>
      </c>
      <c r="AO78" s="23" t="s">
        <v>41</v>
      </c>
      <c r="AP78" s="28" t="s">
        <v>42</v>
      </c>
      <c r="AQ78" s="28" t="s">
        <v>43</v>
      </c>
      <c r="AR78" s="28" t="s">
        <v>44</v>
      </c>
      <c r="AS78" s="28" t="s">
        <v>45</v>
      </c>
      <c r="AT78" s="28" t="s">
        <v>46</v>
      </c>
      <c r="AU78" s="29" t="s">
        <v>47</v>
      </c>
      <c r="AV78" s="31" t="s">
        <v>48</v>
      </c>
      <c r="AW78" s="32" t="s">
        <v>49</v>
      </c>
      <c r="AX78" s="32" t="s">
        <v>50</v>
      </c>
      <c r="AY78" s="32" t="s">
        <v>51</v>
      </c>
      <c r="AZ78" s="32" t="s">
        <v>52</v>
      </c>
      <c r="BA78" s="33" t="s">
        <v>53</v>
      </c>
      <c r="BB78" s="21" t="s">
        <v>54</v>
      </c>
      <c r="BC78" s="22" t="s">
        <v>55</v>
      </c>
      <c r="BD78" s="22" t="s">
        <v>56</v>
      </c>
      <c r="BE78" s="22" t="s">
        <v>57</v>
      </c>
      <c r="BF78" s="22" t="s">
        <v>58</v>
      </c>
      <c r="BG78" s="23" t="s">
        <v>59</v>
      </c>
      <c r="BH78" s="207"/>
      <c r="BI78" s="117"/>
      <c r="BP78" s="1">
        <v>76</v>
      </c>
    </row>
    <row r="79" spans="1:75" s="1" customFormat="1" ht="18" hidden="1" customHeight="1" x14ac:dyDescent="0.2">
      <c r="A79" s="126">
        <v>59.192470498145163</v>
      </c>
      <c r="B79" s="141">
        <v>2.8915721893310549</v>
      </c>
      <c r="C79" s="141">
        <v>2.8343989658827242</v>
      </c>
      <c r="D79" s="142">
        <v>288</v>
      </c>
      <c r="E79" s="123">
        <v>3700</v>
      </c>
      <c r="F79" s="203">
        <f>PI()*0.862*E79/60</f>
        <v>166.99659348932144</v>
      </c>
      <c r="G79" s="124">
        <f>C79/4.636</f>
        <v>0.61138890549670499</v>
      </c>
      <c r="H79" s="125">
        <f>D79/193.4</f>
        <v>1.4891416752843847</v>
      </c>
      <c r="I79" s="120">
        <f>1-0.427*G79*H79^(-3.688)</f>
        <v>0.93988852368884812</v>
      </c>
      <c r="J79" s="124">
        <f>C79*10^6/(I79*514*D79)</f>
        <v>20.371782339496512</v>
      </c>
      <c r="K79" s="126">
        <f>A79*0.682*10^6/(3600*24*J79)</f>
        <v>22.935492547851251</v>
      </c>
      <c r="L79" s="127">
        <f>A79*0.682*10^6/(3600*24*J79*2)</f>
        <v>11.467746273925625</v>
      </c>
      <c r="M79" s="127">
        <f>A79*0.682*10^6/(3600*24*J79*3)</f>
        <v>7.6451641826170826</v>
      </c>
      <c r="N79" s="127">
        <f>A79*0.682*10^6/(3600*24*J79*4)</f>
        <v>5.7338731369628126</v>
      </c>
      <c r="O79" s="127">
        <f>A79*0.682*10^6/(3600*24*J79*5)</f>
        <v>4.5870985095702501</v>
      </c>
      <c r="P79" s="128">
        <f>A79*0.682*10^6/(3600*24*J79*6)</f>
        <v>3.8225820913085413</v>
      </c>
      <c r="Q79" s="124">
        <f>4*K79/(PI()*0.862^2*F79)</f>
        <v>0.23534016086614407</v>
      </c>
      <c r="R79" s="120">
        <f>4*L79/(PI()*0.862^2*F79)</f>
        <v>0.11767008043307203</v>
      </c>
      <c r="S79" s="120">
        <f>4*M79/(PI()*0.862^2*F79)</f>
        <v>7.8446720288714675E-2</v>
      </c>
      <c r="T79" s="120">
        <f>4*N79/(PI()*0.862^2*F79)</f>
        <v>5.8835040216536016E-2</v>
      </c>
      <c r="U79" s="120">
        <f>4*O79/(PI()*0.862^2*$F79)</f>
        <v>4.7068032173228816E-2</v>
      </c>
      <c r="V79" s="129">
        <f>4*P79/(PI()*0.862^2*$F79)</f>
        <v>3.9223360144357337E-2</v>
      </c>
      <c r="W79" s="124" t="str">
        <f>IF(OR(0.0366&gt;Q79,0.0992&lt;Q79),"-",-43518*Q79^4 + 7101.5*Q79^3 - 404.29*Q79^2 + 11.132*Q79 + 0.6449)</f>
        <v>-</v>
      </c>
      <c r="X79" s="120" t="str">
        <f t="shared" ref="X79:AB83" si="113">IF(OR(0.0366&gt;R79,0.0992&lt;R79),"-",-43518*R79^4 + 7101.5*R79^3 - 404.29*R79^2 + 11.132*R79 + 0.6449)</f>
        <v>-</v>
      </c>
      <c r="Y79" s="120">
        <f t="shared" si="113"/>
        <v>0.81043786768811354</v>
      </c>
      <c r="Z79" s="120">
        <f t="shared" si="113"/>
        <v>0.82522577825470633</v>
      </c>
      <c r="AA79" s="120">
        <f t="shared" si="113"/>
        <v>0.80011663200521743</v>
      </c>
      <c r="AB79" s="129">
        <f t="shared" si="113"/>
        <v>0.78507623041471952</v>
      </c>
      <c r="AC79" s="124" t="str">
        <f>IF(W79="-","-",-1957*Q79^3 + 170*Q79^2 - 5.2758*Q79 + 1.1631)</f>
        <v>-</v>
      </c>
      <c r="AD79" s="120" t="str">
        <f t="shared" ref="AD79:AH83" si="114">IF(X79="-","-",-1957*R79^3 + 170*R79^2 - 5.2758*R79 + 1.1631)</f>
        <v>-</v>
      </c>
      <c r="AE79" s="120">
        <f t="shared" si="114"/>
        <v>0.8506454408179368</v>
      </c>
      <c r="AF79" s="120">
        <f t="shared" si="114"/>
        <v>1.0425987825157266</v>
      </c>
      <c r="AG79" s="120">
        <f t="shared" si="114"/>
        <v>1.087331216148268</v>
      </c>
      <c r="AH79" s="129">
        <f t="shared" si="114"/>
        <v>1.0996123459012284</v>
      </c>
      <c r="AI79" s="119">
        <f>(F79^2)/2</f>
        <v>13943.931118518838</v>
      </c>
      <c r="AJ79" s="130" t="str">
        <f t="shared" ref="AJ79:AO83" si="115">IF(W79="-","-",3*$AI79*$J79*K79*AC79/(W79*1000))</f>
        <v>-</v>
      </c>
      <c r="AK79" s="119" t="str">
        <f t="shared" si="115"/>
        <v>-</v>
      </c>
      <c r="AL79" s="119">
        <f t="shared" si="115"/>
        <v>6838.3477273835488</v>
      </c>
      <c r="AM79" s="119">
        <f t="shared" si="115"/>
        <v>6173.4511818402716</v>
      </c>
      <c r="AN79" s="119">
        <f t="shared" si="115"/>
        <v>5312.2944100807172</v>
      </c>
      <c r="AO79" s="131">
        <f t="shared" si="115"/>
        <v>4562.6810443849763</v>
      </c>
      <c r="AP79" s="132" t="str">
        <f>IF(AJ79="-","-",(AJ79*AC79/2.04/$I79/$D79/$A79+((AJ79*AC79/2.04/$I79/$D79/$A79)^2+4)^0.5)/2)</f>
        <v>-</v>
      </c>
      <c r="AQ79" s="132" t="str">
        <f>IF(AK79="-","-",(2*AK79*AD79/2.04/$I79/$D79/$A79+((2*AK79*AD79/2.04/$I79/$D79/$A79)^2+4)^0.5)/2)</f>
        <v>-</v>
      </c>
      <c r="AR79" s="132">
        <f>IF(AL79="-","-",(3*AL79*AE79/2.04/$I79/$D79/$A79+((3*AL79*AE79/2.04/$I79/$D79/$A79)^2+4)^0.5)/2)</f>
        <v>1.301964637550389</v>
      </c>
      <c r="AS79" s="132">
        <f>IF(AM79="-","-",(4*AM79*AF79/2.04/$I79/$D79/$A79+((4*AM79*AF79/2.04/$I79/$D79/$A79)^2+4)^0.5)/2)</f>
        <v>1.4685879426591606</v>
      </c>
      <c r="AT79" s="132">
        <f>IF(AN79="-","-",(5*AN79*AG79/2.04/$I79/$D79/$A79+((5*AN79*AG79/2.04/$I79/$D79/$A79)^2+4)^0.5)/2)</f>
        <v>1.535035939443369</v>
      </c>
      <c r="AU79" s="133">
        <f>IF(AO79="-","-",(6*AO79*AH79/2.04/$I79/$D79/$A79+((6*AO79*AH79/2.04/$I79/$D79/$A79)^2+4)^0.5)/2)</f>
        <v>1.5614148290385388</v>
      </c>
      <c r="AV79" s="134" t="str">
        <f>IF(AP79="-","-",C79*AP79)</f>
        <v>-</v>
      </c>
      <c r="AW79" s="135" t="str">
        <f>IF(AQ79="-","-",C79*AQ79)</f>
        <v>-</v>
      </c>
      <c r="AX79" s="135">
        <f>IF(AR79="-","-",C79*AR79)</f>
        <v>3.6902872222886987</v>
      </c>
      <c r="AY79" s="136">
        <f>IF(AS79="-","-",C79*AS79)</f>
        <v>4.1625641459809621</v>
      </c>
      <c r="AZ79" s="136">
        <f>IF(AT79="-","-",C79*AT79)</f>
        <v>4.3509042793511012</v>
      </c>
      <c r="BA79" s="137">
        <f>IF(AU79="-","-",C79*AU79)</f>
        <v>4.4256725767407854</v>
      </c>
      <c r="BB79" s="138" t="str">
        <f>IF(W79="-","-",D79*AP79^(0.312/(1.312*W79))-273)</f>
        <v>-</v>
      </c>
      <c r="BC79" s="139" t="str">
        <f>IF(X79="-","-",D79*AQ79^(0.312/(1.312*X79))-273)</f>
        <v>-</v>
      </c>
      <c r="BD79" s="139">
        <f>IF(Y79="-","-",D79*AR79^(0.312/(1.312*Y79))-273)</f>
        <v>38.185289213710178</v>
      </c>
      <c r="BE79" s="139">
        <f>IF(Z79="-","-",D79*AS79^(0.312/(1.312*Z79))-273)</f>
        <v>48.727334496218646</v>
      </c>
      <c r="BF79" s="139">
        <f>IF(AA79="-","-",D79*AT79^(0.312/(1.312*AA79))-273)</f>
        <v>54.121656209058415</v>
      </c>
      <c r="BG79" s="140">
        <f>IF(AB79="-","-",D79*AU79^(0.312/(1.312*AB79))-273)</f>
        <v>56.617669266088853</v>
      </c>
      <c r="BH79" s="117"/>
      <c r="BI79" s="43"/>
      <c r="BJ79" s="43"/>
      <c r="BK79" s="43"/>
      <c r="BL79" s="50"/>
      <c r="BN79" s="50"/>
      <c r="BO79" s="61"/>
      <c r="BP79" s="121">
        <v>77</v>
      </c>
    </row>
    <row r="80" spans="1:75" s="117" customFormat="1" ht="12.75" hidden="1" customHeight="1" x14ac:dyDescent="0.2">
      <c r="A80" s="126">
        <f>A79</f>
        <v>59.192470498145163</v>
      </c>
      <c r="B80" s="141"/>
      <c r="C80" s="141">
        <f>C79</f>
        <v>2.8343989658827242</v>
      </c>
      <c r="D80" s="142">
        <f>D79</f>
        <v>288</v>
      </c>
      <c r="E80" s="123">
        <v>4300</v>
      </c>
      <c r="F80" s="204">
        <f>PI()*0.862*E80/60</f>
        <v>194.07712216326544</v>
      </c>
      <c r="G80" s="124">
        <f t="shared" ref="G80:P80" si="116">G79</f>
        <v>0.61138890549670499</v>
      </c>
      <c r="H80" s="125">
        <f t="shared" si="116"/>
        <v>1.4891416752843847</v>
      </c>
      <c r="I80" s="120">
        <f t="shared" si="116"/>
        <v>0.93988852368884812</v>
      </c>
      <c r="J80" s="124">
        <f t="shared" si="116"/>
        <v>20.371782339496512</v>
      </c>
      <c r="K80" s="126">
        <f t="shared" si="116"/>
        <v>22.935492547851251</v>
      </c>
      <c r="L80" s="127">
        <f t="shared" si="116"/>
        <v>11.467746273925625</v>
      </c>
      <c r="M80" s="127">
        <f t="shared" si="116"/>
        <v>7.6451641826170826</v>
      </c>
      <c r="N80" s="127">
        <f t="shared" si="116"/>
        <v>5.7338731369628126</v>
      </c>
      <c r="O80" s="127">
        <f t="shared" si="116"/>
        <v>4.5870985095702501</v>
      </c>
      <c r="P80" s="128">
        <f t="shared" si="116"/>
        <v>3.8225820913085413</v>
      </c>
      <c r="Q80" s="124">
        <f>4*K80/(PI()*0.862^2*F80)</f>
        <v>0.20250199888482165</v>
      </c>
      <c r="R80" s="120">
        <f>4*L80/(PI()*0.862^2*F80)</f>
        <v>0.10125099944241082</v>
      </c>
      <c r="S80" s="120">
        <f>4*M80/(PI()*0.862^2*F80)</f>
        <v>6.7500666294940545E-2</v>
      </c>
      <c r="T80" s="120">
        <f>4*N80/(PI()*0.862^2*F80)</f>
        <v>5.0625499721205412E-2</v>
      </c>
      <c r="U80" s="120">
        <f>4*O80/(PI()*0.862^2*F80)</f>
        <v>4.0500399776964333E-2</v>
      </c>
      <c r="V80" s="129">
        <f>4*P80/(PI()*0.862^2*$F80)</f>
        <v>3.3750333147470273E-2</v>
      </c>
      <c r="W80" s="124" t="str">
        <f>IF(OR(0.0366&gt;Q80,0.0992&lt;Q80),"-",-43518*Q80^4 + 7101.5*Q80^3 - 404.29*Q80^2 + 11.132*Q80 + 0.6449)</f>
        <v>-</v>
      </c>
      <c r="X80" s="120" t="str">
        <f t="shared" si="113"/>
        <v>-</v>
      </c>
      <c r="Y80" s="120">
        <f t="shared" si="113"/>
        <v>0.83489969649170614</v>
      </c>
      <c r="Z80" s="120">
        <f t="shared" si="113"/>
        <v>0.80785717907739663</v>
      </c>
      <c r="AA80" s="120">
        <f t="shared" si="113"/>
        <v>0.78728186575523373</v>
      </c>
      <c r="AB80" s="129" t="str">
        <f t="shared" si="113"/>
        <v>-</v>
      </c>
      <c r="AC80" s="124" t="str">
        <f>IF(W80="-","-",-1957*Q80^3 + 170*Q80^2 - 5.2758*Q80 + 1.1631)</f>
        <v>-</v>
      </c>
      <c r="AD80" s="120" t="str">
        <f t="shared" si="114"/>
        <v>-</v>
      </c>
      <c r="AE80" s="120">
        <f t="shared" si="114"/>
        <v>0.97967071853565368</v>
      </c>
      <c r="AF80" s="120">
        <f t="shared" si="114"/>
        <v>1.0777888938179074</v>
      </c>
      <c r="AG80" s="120">
        <f t="shared" si="114"/>
        <v>1.0982683913343712</v>
      </c>
      <c r="AH80" s="129" t="str">
        <f t="shared" si="114"/>
        <v>-</v>
      </c>
      <c r="AI80" s="119">
        <f>(F80^2)/2</f>
        <v>18832.964673587529</v>
      </c>
      <c r="AJ80" s="130" t="str">
        <f t="shared" si="115"/>
        <v>-</v>
      </c>
      <c r="AK80" s="119" t="str">
        <f t="shared" si="115"/>
        <v>-</v>
      </c>
      <c r="AL80" s="119">
        <f t="shared" si="115"/>
        <v>10325.274699748818</v>
      </c>
      <c r="AM80" s="119">
        <f t="shared" si="115"/>
        <v>8804.7325608486553</v>
      </c>
      <c r="AN80" s="119">
        <f t="shared" si="115"/>
        <v>7365.2124271058019</v>
      </c>
      <c r="AO80" s="131" t="str">
        <f t="shared" si="115"/>
        <v>-</v>
      </c>
      <c r="AP80" s="127" t="str">
        <f>IF(AJ80="-","-",(AJ80*AC80/2.04/$I80/$D80/$A80+((AJ80*AC80/2.04/$I80/$D80/$A80)^2+4)^0.5)/2)</f>
        <v>-</v>
      </c>
      <c r="AQ80" s="127" t="str">
        <f>IF(AK80="-","-",(2*AK80*AD80/2.04/$I80/$D80/$A80+((2*AK80*AD80/2.04/$I80/$D80/$A80)^2+4)^0.5)/2)</f>
        <v>-</v>
      </c>
      <c r="AR80" s="127">
        <f>IF(AL80="-","-",(3*AL80*AE80/2.04/$I80/$D80/$A80+((3*AL80*AE80/2.04/$I80/$D80/$A80)^2+4)^0.5)/2)</f>
        <v>1.5666924796100052</v>
      </c>
      <c r="AS80" s="127">
        <f>IF(AM80="-","-",(4*AM80*AF80/2.04/$I80/$D80/$A80+((4*AM80*AF80/2.04/$I80/$D80/$A80)^2+4)^0.5)/2)</f>
        <v>1.737003874644715</v>
      </c>
      <c r="AT80" s="127">
        <f>IF(AN80="-","-",(5*AN80*AG80/2.04/$I80/$D80/$A80+((5*AN80*AG80/2.04/$I80/$D80/$A80)^2+4)^0.5)/2)</f>
        <v>1.7945950992513953</v>
      </c>
      <c r="AU80" s="128" t="str">
        <f>IF(AO80="-","-",(6*AO80*AH80/2.04/$I80/$D80/$A80+((6*AO80*AH80/2.04/$I80/$D80/$A80)^2+4)^0.5)/2)</f>
        <v>-</v>
      </c>
      <c r="AV80" s="143" t="str">
        <f>IF(AP80="-","-",C80*AP80)</f>
        <v>-</v>
      </c>
      <c r="AW80" s="144" t="str">
        <f>IF(AQ80="-","-",C80*AQ80)</f>
        <v>-</v>
      </c>
      <c r="AX80" s="144">
        <f>IF(AR80="-","-",C80*AR80)</f>
        <v>4.4406315440628399</v>
      </c>
      <c r="AY80" s="120">
        <f>IF(AS80="-","-",C80*AS80)</f>
        <v>4.923361986027265</v>
      </c>
      <c r="AZ80" s="120">
        <f>IF(AT80="-","-",C80*AT80)</f>
        <v>5.0865984934963597</v>
      </c>
      <c r="BA80" s="129" t="str">
        <f>IF(AU80="-","-",C80*AU80)</f>
        <v>-</v>
      </c>
      <c r="BB80" s="138" t="str">
        <f>IF(W80="-","-",D80*AP80^(0.312/(1.312*W80))-273)</f>
        <v>-</v>
      </c>
      <c r="BC80" s="139" t="str">
        <f>IF(X80="-","-",D80*AQ80^(0.312/(1.312*X80))-273)</f>
        <v>-</v>
      </c>
      <c r="BD80" s="139">
        <f>IF(Y80="-","-",D80*AR80^(0.312/(1.312*Y80))-273)</f>
        <v>54.287790784974618</v>
      </c>
      <c r="BE80" s="139">
        <f>IF(Z80="-","-",D80*AS80^(0.312/(1.312*Z80))-273)</f>
        <v>65.829680562537703</v>
      </c>
      <c r="BF80" s="139">
        <f>IF(AA80="-","-",D80*AT80^(0.312/(1.312*AA80))-273)</f>
        <v>70.641118362122768</v>
      </c>
      <c r="BG80" s="140" t="str">
        <f>IF(AB80="-","-",D80*AU80^(0.312/(1.312*AB80))-273)</f>
        <v>-</v>
      </c>
      <c r="BH80" s="121"/>
      <c r="BI80" s="121"/>
      <c r="BP80" s="1">
        <v>78</v>
      </c>
    </row>
    <row r="81" spans="1:75" hidden="1" x14ac:dyDescent="0.2">
      <c r="A81" s="145">
        <f>A79</f>
        <v>59.192470498145163</v>
      </c>
      <c r="B81" s="146"/>
      <c r="C81" s="146">
        <f>C79</f>
        <v>2.8343989658827242</v>
      </c>
      <c r="D81" s="147">
        <f>D79</f>
        <v>288</v>
      </c>
      <c r="E81" s="148">
        <v>3850</v>
      </c>
      <c r="F81" s="205">
        <f>PI()*0.862*E81/60</f>
        <v>173.76672565780743</v>
      </c>
      <c r="G81" s="149">
        <f t="shared" ref="G81:P81" si="117">G79</f>
        <v>0.61138890549670499</v>
      </c>
      <c r="H81" s="150">
        <f t="shared" si="117"/>
        <v>1.4891416752843847</v>
      </c>
      <c r="I81" s="151">
        <f t="shared" si="117"/>
        <v>0.93988852368884812</v>
      </c>
      <c r="J81" s="149">
        <f t="shared" si="117"/>
        <v>20.371782339496512</v>
      </c>
      <c r="K81" s="145">
        <f t="shared" si="117"/>
        <v>22.935492547851251</v>
      </c>
      <c r="L81" s="152">
        <f t="shared" si="117"/>
        <v>11.467746273925625</v>
      </c>
      <c r="M81" s="152">
        <f t="shared" si="117"/>
        <v>7.6451641826170826</v>
      </c>
      <c r="N81" s="152">
        <f t="shared" si="117"/>
        <v>5.7338731369628126</v>
      </c>
      <c r="O81" s="152">
        <f t="shared" si="117"/>
        <v>4.5870985095702501</v>
      </c>
      <c r="P81" s="153">
        <f t="shared" si="117"/>
        <v>3.8225820913085413</v>
      </c>
      <c r="Q81" s="149">
        <f>4*K81/(PI()*0.862^2*F81)</f>
        <v>0.22617106368954107</v>
      </c>
      <c r="R81" s="151">
        <f>4*L81/(PI()*0.862^2*F81)</f>
        <v>0.11308553184477053</v>
      </c>
      <c r="S81" s="151">
        <f>4*M81/(PI()*0.862^2*F81)</f>
        <v>7.5390354563180342E-2</v>
      </c>
      <c r="T81" s="151">
        <f>4*N81/(PI()*0.862^2*F81)</f>
        <v>5.6542765922385267E-2</v>
      </c>
      <c r="U81" s="151">
        <f>4*O81/(PI()*0.862^2*F81)</f>
        <v>4.523421273790821E-2</v>
      </c>
      <c r="V81" s="154">
        <f>4*P81/(PI()*0.862^2*$F81)</f>
        <v>3.7695177281590171E-2</v>
      </c>
      <c r="W81" s="149" t="str">
        <f>IF(OR(0.0366&gt;Q81,0.0992&lt;Q81),"-",-43518*Q81^4 + 7101.5*Q81^3 - 404.29*Q81^2 + 11.132*Q81 + 0.6449)</f>
        <v>-</v>
      </c>
      <c r="X81" s="151" t="str">
        <f t="shared" si="113"/>
        <v>-</v>
      </c>
      <c r="Y81" s="151">
        <f t="shared" si="113"/>
        <v>0.82342093214068335</v>
      </c>
      <c r="Z81" s="151">
        <f t="shared" si="113"/>
        <v>0.82072449481553389</v>
      </c>
      <c r="AA81" s="151">
        <f t="shared" si="113"/>
        <v>0.79630166528346491</v>
      </c>
      <c r="AB81" s="154">
        <f t="shared" si="113"/>
        <v>0.78256321263697048</v>
      </c>
      <c r="AC81" s="149" t="str">
        <f>IF(W81="-","-",-1957*Q81^3 + 170*Q81^2 - 5.2758*Q81 + 1.1631)</f>
        <v>-</v>
      </c>
      <c r="AD81" s="151" t="str">
        <f t="shared" si="114"/>
        <v>-</v>
      </c>
      <c r="AE81" s="151">
        <f t="shared" si="114"/>
        <v>0.89301771064768309</v>
      </c>
      <c r="AF81" s="151">
        <f t="shared" si="114"/>
        <v>1.0545252283026938</v>
      </c>
      <c r="AG81" s="151">
        <f t="shared" si="114"/>
        <v>1.0911654755170466</v>
      </c>
      <c r="AH81" s="154">
        <f t="shared" si="114"/>
        <v>1.1009642947789939</v>
      </c>
      <c r="AI81" s="155">
        <f>(F81^2)/2</f>
        <v>15097.437472917854</v>
      </c>
      <c r="AJ81" s="156" t="str">
        <f t="shared" si="115"/>
        <v>-</v>
      </c>
      <c r="AK81" s="155" t="str">
        <f t="shared" si="115"/>
        <v>-</v>
      </c>
      <c r="AL81" s="155">
        <f t="shared" si="115"/>
        <v>7650.3007270042253</v>
      </c>
      <c r="AM81" s="155">
        <f t="shared" si="115"/>
        <v>6797.6872641897244</v>
      </c>
      <c r="AN81" s="155">
        <f t="shared" si="115"/>
        <v>5799.6873344135411</v>
      </c>
      <c r="AO81" s="157">
        <f t="shared" si="115"/>
        <v>4962.0844214228691</v>
      </c>
      <c r="AP81" s="152" t="str">
        <f>IF(AJ81="-","-",(AJ81*AC81/2.04/$I81/$D81/$A81+((AJ81*AC81/2.04/$I81/$D81/$A81)^2+4)^0.5)/2)</f>
        <v>-</v>
      </c>
      <c r="AQ81" s="152" t="str">
        <f>IF(AK81="-","-",(2*AK81*AD81/2.04/$I81/$D81/$A81+((2*AK81*AD81/2.04/$I81/$D81/$A81)^2+4)^0.5)/2)</f>
        <v>-</v>
      </c>
      <c r="AR81" s="152">
        <f>IF(AL81="-","-",(3*AL81*AE81/2.04/$I81/$D81/$A81+((3*AL81*AE81/2.04/$I81/$D81/$A81)^2+4)^0.5)/2)</f>
        <v>1.3615147803631762</v>
      </c>
      <c r="AS81" s="152">
        <f>IF(AM81="-","-",(4*AM81*AF81/2.04/$I81/$D81/$A81+((4*AM81*AF81/2.04/$I81/$D81/$A81)^2+4)^0.5)/2)</f>
        <v>1.5305768361549754</v>
      </c>
      <c r="AT81" s="152">
        <f>IF(AN81="-","-",(5*AN81*AG81/2.04/$I81/$D81/$A81+((5*AN81*AG81/2.04/$I81/$D81/$A81)^2+4)^0.5)/2)</f>
        <v>1.5950097491777511</v>
      </c>
      <c r="AU81" s="153">
        <f>IF(AO81="-","-",(6*AO81*AH81/2.04/$I81/$D81/$A81+((6*AO81*AH81/2.04/$I81/$D81/$A81)^2+4)^0.5)/2)</f>
        <v>1.6200755695255191</v>
      </c>
      <c r="AV81" s="149" t="str">
        <f>IF(AP81="-","-",C81*AP81)</f>
        <v>-</v>
      </c>
      <c r="AW81" s="151" t="str">
        <f>IF(AQ81="-","-",C81*AQ81)</f>
        <v>-</v>
      </c>
      <c r="AX81" s="151">
        <f>IF(AR81="-","-",C81*AR81)</f>
        <v>3.8590760854954311</v>
      </c>
      <c r="AY81" s="151">
        <f>IF(AS81="-","-",C81*AS81)</f>
        <v>4.3382654016017144</v>
      </c>
      <c r="AZ81" s="151">
        <f>IF(AT81="-","-",C81*AT81)</f>
        <v>4.5208939836422806</v>
      </c>
      <c r="BA81" s="154">
        <f>IF(AU81="-","-",C81*AU81)</f>
        <v>4.5919405189149964</v>
      </c>
      <c r="BB81" s="158" t="str">
        <f>IF(W81="-","-",D81*AP81^(0.312/(1.312*W81))-273)</f>
        <v>-</v>
      </c>
      <c r="BC81" s="159" t="str">
        <f>IF(X81="-","-",D81*AQ81^(0.312/(1.312*X81))-273)</f>
        <v>-</v>
      </c>
      <c r="BD81" s="159">
        <f>IF(Y81="-","-",D81*AR81^(0.312/(1.312*Y81))-273)</f>
        <v>41.846082553833014</v>
      </c>
      <c r="BE81" s="159">
        <f>IF(Z81="-","-",D81*AS81^(0.312/(1.312*Z81))-273)</f>
        <v>52.802380769272247</v>
      </c>
      <c r="BF81" s="159">
        <f>IF(AA81="-","-",D81*AT81^(0.312/(1.312*AA81))-273)</f>
        <v>58.089232500984906</v>
      </c>
      <c r="BG81" s="160">
        <f>IF(AB81="-","-",D81*AU81^(0.312/(1.312*AB81))-273)</f>
        <v>60.4770500880079</v>
      </c>
      <c r="BH81" s="161"/>
      <c r="BI81" s="161"/>
      <c r="BP81" s="121">
        <v>79</v>
      </c>
    </row>
    <row r="82" spans="1:75" s="161" customFormat="1" hidden="1" x14ac:dyDescent="0.2">
      <c r="A82" s="126">
        <f>A79</f>
        <v>59.192470498145163</v>
      </c>
      <c r="B82" s="141"/>
      <c r="C82" s="141">
        <f>C79</f>
        <v>2.8343989658827242</v>
      </c>
      <c r="D82" s="142">
        <f>D79</f>
        <v>288</v>
      </c>
      <c r="E82" s="123">
        <v>5300</v>
      </c>
      <c r="F82" s="204">
        <f>PI()*0.862*E82/60</f>
        <v>239.21133661983879</v>
      </c>
      <c r="G82" s="124">
        <f t="shared" ref="G82:P82" si="118">G79</f>
        <v>0.61138890549670499</v>
      </c>
      <c r="H82" s="125">
        <f t="shared" si="118"/>
        <v>1.4891416752843847</v>
      </c>
      <c r="I82" s="120">
        <f t="shared" si="118"/>
        <v>0.93988852368884812</v>
      </c>
      <c r="J82" s="124">
        <f t="shared" si="118"/>
        <v>20.371782339496512</v>
      </c>
      <c r="K82" s="126">
        <f t="shared" si="118"/>
        <v>22.935492547851251</v>
      </c>
      <c r="L82" s="127">
        <f t="shared" si="118"/>
        <v>11.467746273925625</v>
      </c>
      <c r="M82" s="127">
        <f t="shared" si="118"/>
        <v>7.6451641826170826</v>
      </c>
      <c r="N82" s="127">
        <f t="shared" si="118"/>
        <v>5.7338731369628126</v>
      </c>
      <c r="O82" s="127">
        <f t="shared" si="118"/>
        <v>4.5870985095702501</v>
      </c>
      <c r="P82" s="128">
        <f t="shared" si="118"/>
        <v>3.8225820913085413</v>
      </c>
      <c r="Q82" s="124">
        <f>4*K82/(PI()*0.862^2*F82)</f>
        <v>0.16429407456693076</v>
      </c>
      <c r="R82" s="120">
        <f>4*L82/(PI()*0.862^2*F82)</f>
        <v>8.2147037283465382E-2</v>
      </c>
      <c r="S82" s="120">
        <f>4*M82/(PI()*0.862^2*F82)</f>
        <v>5.4764691522310255E-2</v>
      </c>
      <c r="T82" s="120">
        <f>4*N82/(PI()*0.862^2*F82)</f>
        <v>4.1073518641732691E-2</v>
      </c>
      <c r="U82" s="120">
        <f>4*O82/(PI()*0.862^2*F82)</f>
        <v>3.2858814913386158E-2</v>
      </c>
      <c r="V82" s="129">
        <f>4*P82/(PI()*0.862^2*$F82)</f>
        <v>2.7382345761155127E-2</v>
      </c>
      <c r="W82" s="124" t="str">
        <f>IF(OR(0.0366&gt;Q82,0.0992&lt;Q82),"-",-43518*Q82^4 + 7101.5*Q82^3 - 404.29*Q82^2 + 11.132*Q82 + 0.6449)</f>
        <v>-</v>
      </c>
      <c r="X82" s="120">
        <f t="shared" si="113"/>
        <v>0.7861041888889585</v>
      </c>
      <c r="Y82" s="120">
        <f t="shared" si="113"/>
        <v>0.8169719730596906</v>
      </c>
      <c r="Z82" s="120">
        <f t="shared" si="113"/>
        <v>0.78830371769617247</v>
      </c>
      <c r="AA82" s="120" t="str">
        <f t="shared" si="113"/>
        <v>-</v>
      </c>
      <c r="AB82" s="129" t="str">
        <f t="shared" si="113"/>
        <v>-</v>
      </c>
      <c r="AC82" s="124" t="str">
        <f>IF(W82="-","-",-1957*Q82^3 + 170*Q82^2 - 5.2758*Q82 + 1.1631)</f>
        <v>-</v>
      </c>
      <c r="AD82" s="120">
        <f t="shared" si="114"/>
        <v>0.79204961239708971</v>
      </c>
      <c r="AE82" s="120">
        <f t="shared" si="114"/>
        <v>1.0625968816889766</v>
      </c>
      <c r="AF82" s="120">
        <f t="shared" si="114"/>
        <v>1.097594833669181</v>
      </c>
      <c r="AG82" s="120" t="str">
        <f t="shared" si="114"/>
        <v>-</v>
      </c>
      <c r="AH82" s="129" t="str">
        <f t="shared" si="114"/>
        <v>-</v>
      </c>
      <c r="AI82" s="119">
        <f>(F82^2)/2</f>
        <v>28611.031783724913</v>
      </c>
      <c r="AJ82" s="130" t="str">
        <f t="shared" si="115"/>
        <v>-</v>
      </c>
      <c r="AK82" s="119">
        <f t="shared" si="115"/>
        <v>20203.850799355463</v>
      </c>
      <c r="AL82" s="119">
        <f t="shared" si="115"/>
        <v>17387.293995235021</v>
      </c>
      <c r="AM82" s="119">
        <f t="shared" si="115"/>
        <v>13959.837444698613</v>
      </c>
      <c r="AN82" s="119" t="str">
        <f t="shared" si="115"/>
        <v>-</v>
      </c>
      <c r="AO82" s="131" t="str">
        <f t="shared" si="115"/>
        <v>-</v>
      </c>
      <c r="AP82" s="127" t="str">
        <f>IF(AJ82="-","-",(AJ82*AC82/2.04/$I82/$D82/$A82+((AJ82*AC82/2.04/$I82/$D82/$A82)^2+4)^0.5)/2)</f>
        <v>-</v>
      </c>
      <c r="AQ82" s="127">
        <f>IF(AK82="-","-",(2*AK82*AD82/2.04/$I82/$D82/$A82+((2*AK82*AD82/2.04/$I82/$D82/$A82)^2+4)^0.5)/2)</f>
        <v>1.6029888142102169</v>
      </c>
      <c r="AR82" s="127">
        <f>IF(AL82="-","-",(3*AL82*AE82/2.04/$I82/$D82/$A82+((3*AL82*AE82/2.04/$I82/$D82/$A82)^2+4)^0.5)/2)</f>
        <v>2.1589225248071795</v>
      </c>
      <c r="AS82" s="127">
        <f>IF(AM82="-","-",(4*AM82*AF82/2.04/$I82/$D82/$A82+((4*AM82*AF82/2.04/$I82/$D82/$A82)^2+4)^0.5)/2)</f>
        <v>2.308288961874235</v>
      </c>
      <c r="AT82" s="127" t="str">
        <f>IF(AN82="-","-",(5*AN82*AG82/2.04/$I82/$D82/$A82+((5*AN82*AG82/2.04/$I82/$D82/$A82)^2+4)^0.5)/2)</f>
        <v>-</v>
      </c>
      <c r="AU82" s="128" t="str">
        <f>IF(AO82="-","-",(6*AO82*AH82/2.04/$I82/$D82/$A82+((6*AO82*AH82/2.04/$I82/$D82/$A82)^2+4)^0.5)/2)</f>
        <v>-</v>
      </c>
      <c r="AV82" s="124" t="str">
        <f>IF(AP82="-","-",C82*AP82)</f>
        <v>-</v>
      </c>
      <c r="AW82" s="120">
        <f>IF(AQ82="-","-",C82*AQ82)</f>
        <v>4.5435098373190135</v>
      </c>
      <c r="AX82" s="120">
        <f>IF(AR82="-","-",C82*AR82)</f>
        <v>6.1192477717343898</v>
      </c>
      <c r="AY82" s="120">
        <f>IF(AS82="-","-",C82*AS82)</f>
        <v>6.5426118464948386</v>
      </c>
      <c r="AZ82" s="120" t="str">
        <f>IF(AT82="-","-",C82*AT82)</f>
        <v>-</v>
      </c>
      <c r="BA82" s="129" t="str">
        <f>IF(AU82="-","-",C82*AU82)</f>
        <v>-</v>
      </c>
      <c r="BB82" s="138" t="str">
        <f>IF(W82="-","-",D82*AP82^(0.312/(1.312*W82))-273)</f>
        <v>-</v>
      </c>
      <c r="BC82" s="139">
        <f>IF(X82="-","-",D82*AQ82^(0.312/(1.312*X82))-273)</f>
        <v>59.189683728308637</v>
      </c>
      <c r="BD82" s="139">
        <f>IF(Y82="-","-",D82*AR82^(0.312/(1.312*Y82))-273)</f>
        <v>87.315120126650925</v>
      </c>
      <c r="BE82" s="139">
        <f>IF(Z82="-","-",D82*AS82^(0.312/(1.312*Z82))-273)</f>
        <v>97.6679092750108</v>
      </c>
      <c r="BF82" s="139" t="str">
        <f>IF(AA82="-","-",D82*AT82^(0.312/(1.312*AA82))-273)</f>
        <v>-</v>
      </c>
      <c r="BG82" s="140" t="str">
        <f>IF(AB82="-","-",D82*AU82^(0.312/(1.312*AB82))-273)</f>
        <v>-</v>
      </c>
      <c r="BP82" s="1">
        <v>80</v>
      </c>
    </row>
    <row r="83" spans="1:75" s="161" customFormat="1" hidden="1" x14ac:dyDescent="0.2">
      <c r="A83" s="162">
        <f>A79</f>
        <v>59.192470498145163</v>
      </c>
      <c r="B83" s="163"/>
      <c r="C83" s="163">
        <f>C79</f>
        <v>2.8343989658827242</v>
      </c>
      <c r="D83" s="164">
        <f>D79</f>
        <v>288</v>
      </c>
      <c r="E83" s="165">
        <v>5560</v>
      </c>
      <c r="F83" s="206">
        <f>PI()*0.862*E83/60</f>
        <v>250.94623237854788</v>
      </c>
      <c r="G83" s="166">
        <f t="shared" ref="G83:P83" si="119">G79</f>
        <v>0.61138890549670499</v>
      </c>
      <c r="H83" s="167">
        <f t="shared" si="119"/>
        <v>1.4891416752843847</v>
      </c>
      <c r="I83" s="168">
        <f t="shared" si="119"/>
        <v>0.93988852368884812</v>
      </c>
      <c r="J83" s="166">
        <f t="shared" si="119"/>
        <v>20.371782339496512</v>
      </c>
      <c r="K83" s="162">
        <f t="shared" si="119"/>
        <v>22.935492547851251</v>
      </c>
      <c r="L83" s="169">
        <f t="shared" si="119"/>
        <v>11.467746273925625</v>
      </c>
      <c r="M83" s="169">
        <f t="shared" si="119"/>
        <v>7.6451641826170826</v>
      </c>
      <c r="N83" s="169">
        <f t="shared" si="119"/>
        <v>5.7338731369628126</v>
      </c>
      <c r="O83" s="169">
        <f t="shared" si="119"/>
        <v>4.5870985095702501</v>
      </c>
      <c r="P83" s="170">
        <f t="shared" si="119"/>
        <v>3.8225820913085413</v>
      </c>
      <c r="Q83" s="166">
        <f>4*K83/(PI()*0.862^2*F83)</f>
        <v>0.15661125813034768</v>
      </c>
      <c r="R83" s="168">
        <f>4*L83/(PI()*0.862^2*F83)</f>
        <v>7.830562906517384E-2</v>
      </c>
      <c r="S83" s="168">
        <f>4*M83/(PI()*0.862^2*F83)</f>
        <v>5.2203752710115889E-2</v>
      </c>
      <c r="T83" s="168">
        <f>4*N83/(PI()*0.862^2*F83)</f>
        <v>3.915281453258692E-2</v>
      </c>
      <c r="U83" s="168">
        <f>4*O83/(PI()*0.862^2*F83)</f>
        <v>3.1322251626069539E-2</v>
      </c>
      <c r="V83" s="171">
        <f>4*P83/(PI()*0.862^2*$F83)</f>
        <v>2.6101876355057944E-2</v>
      </c>
      <c r="W83" s="166" t="str">
        <f>IF(OR(0.0366&gt;Q83,0.0992&lt;Q83),"-",-43518*Q83^4 + 7101.5*Q83^3 - 404.29*Q83^2 + 11.132*Q83 + 0.6449)</f>
        <v>-</v>
      </c>
      <c r="X83" s="168">
        <f t="shared" si="113"/>
        <v>0.81116854905313451</v>
      </c>
      <c r="Y83" s="168">
        <f t="shared" si="113"/>
        <v>0.8113563061828527</v>
      </c>
      <c r="Z83" s="168">
        <f t="shared" si="113"/>
        <v>0.78495723022654851</v>
      </c>
      <c r="AA83" s="168" t="str">
        <f t="shared" si="113"/>
        <v>-</v>
      </c>
      <c r="AB83" s="171" t="str">
        <f t="shared" si="113"/>
        <v>-</v>
      </c>
      <c r="AC83" s="166" t="str">
        <f>IF(W83="-","-",-1957*Q83^3 + 170*Q83^2 - 5.2758*Q83 + 1.1631)</f>
        <v>-</v>
      </c>
      <c r="AD83" s="168">
        <f t="shared" si="114"/>
        <v>0.85271841437798268</v>
      </c>
      <c r="AE83" s="168">
        <f t="shared" si="114"/>
        <v>1.0725556883793477</v>
      </c>
      <c r="AF83" s="168">
        <f t="shared" si="114"/>
        <v>1.099680632908949</v>
      </c>
      <c r="AG83" s="168" t="str">
        <f t="shared" si="114"/>
        <v>-</v>
      </c>
      <c r="AH83" s="171" t="str">
        <f t="shared" si="114"/>
        <v>-</v>
      </c>
      <c r="AI83" s="172">
        <f>(F83^2)/2</f>
        <v>31487.005772494074</v>
      </c>
      <c r="AJ83" s="173" t="str">
        <f t="shared" si="115"/>
        <v>-</v>
      </c>
      <c r="AK83" s="172">
        <f t="shared" si="115"/>
        <v>23198.198451200366</v>
      </c>
      <c r="AL83" s="172">
        <f t="shared" si="115"/>
        <v>19448.078410814742</v>
      </c>
      <c r="AM83" s="172">
        <f t="shared" si="115"/>
        <v>15457.893404339909</v>
      </c>
      <c r="AN83" s="172" t="str">
        <f t="shared" si="115"/>
        <v>-</v>
      </c>
      <c r="AO83" s="174" t="str">
        <f t="shared" si="115"/>
        <v>-</v>
      </c>
      <c r="AP83" s="169" t="str">
        <f>IF(AJ83="-","-",(AJ83*AC83/2.04/$I83/$D83/$A83+((AJ83*AC83/2.04/$I83/$D83/$A83)^2+4)^0.5)/2)</f>
        <v>-</v>
      </c>
      <c r="AQ83" s="169">
        <f>IF(AK83="-","-",(2*AK83*AD83/2.04/$I83/$D83/$A83+((2*AK83*AD83/2.04/$I83/$D83/$A83)^2+4)^0.5)/2)</f>
        <v>1.7740647723260055</v>
      </c>
      <c r="AR83" s="169">
        <f>IF(AL83="-","-",(3*AL83*AE83/2.04/$I83/$D83/$A83+((3*AL83*AE83/2.04/$I83/$D83/$A83)^2+4)^0.5)/2)</f>
        <v>2.3415535124701794</v>
      </c>
      <c r="AS83" s="169">
        <f>IF(AM83="-","-",(4*AM83*AF83/2.04/$I83/$D83/$A83+((4*AM83*AF83/2.04/$I83/$D83/$A83)^2+4)^0.5)/2)</f>
        <v>2.4829732177138562</v>
      </c>
      <c r="AT83" s="169" t="str">
        <f>IF(AN83="-","-",(5*AN83*AG83/2.04/$I83/$D83/$A83+((5*AN83*AG83/2.04/$I83/$D83/$A83)^2+4)^0.5)/2)</f>
        <v>-</v>
      </c>
      <c r="AU83" s="170" t="str">
        <f>IF(AO83="-","-",(6*AO83*AH83/2.04/$I83/$D83/$A83+((6*AO83*AH83/2.04/$I83/$D83/$A83)^2+4)^0.5)/2)</f>
        <v>-</v>
      </c>
      <c r="AV83" s="166" t="str">
        <f>IF(AP83="-","-",C83*AP83)</f>
        <v>-</v>
      </c>
      <c r="AW83" s="168">
        <f>IF(AQ83="-","-",C83*AQ83)</f>
        <v>5.0284073560898008</v>
      </c>
      <c r="AX83" s="168">
        <f>IF(AR83="-","-",C83*AR83)</f>
        <v>6.6368968543045375</v>
      </c>
      <c r="AY83" s="168">
        <f>IF(AS83="-","-",C83*AS83)</f>
        <v>7.0377367206026538</v>
      </c>
      <c r="AZ83" s="168" t="str">
        <f>IF(AT83="-","-",C83*AT83)</f>
        <v>-</v>
      </c>
      <c r="BA83" s="171" t="str">
        <f>IF(AU83="-","-",C83*AU83)</f>
        <v>-</v>
      </c>
      <c r="BB83" s="175" t="str">
        <f>IF(W83="-","-",D83*AP83^(0.312/(1.312*W83))-273)</f>
        <v>-</v>
      </c>
      <c r="BC83" s="176">
        <f>IF(X83="-","-",D83*AQ83^(0.312/(1.312*X83))-273)</f>
        <v>67.707119533864727</v>
      </c>
      <c r="BD83" s="176">
        <f>IF(Y83="-","-",D83*AR83^(0.312/(1.312*Y83))-273)</f>
        <v>96.566392890160444</v>
      </c>
      <c r="BE83" s="176">
        <f>IF(Z83="-","-",D83*AS83^(0.312/(1.312*Z83))-273)</f>
        <v>106.35893289073374</v>
      </c>
      <c r="BF83" s="176" t="str">
        <f>IF(AA83="-","-",D83*AT83^(0.312/(1.312*AA83))-273)</f>
        <v>-</v>
      </c>
      <c r="BG83" s="177" t="str">
        <f>IF(AB83="-","-",D83*AU83^(0.312/(1.312*AB83))-273)</f>
        <v>-</v>
      </c>
      <c r="BH83" s="121"/>
      <c r="BI83" s="121"/>
      <c r="BP83" s="121">
        <v>81</v>
      </c>
    </row>
    <row r="84" spans="1:75" s="7" customFormat="1" ht="15.75" hidden="1" x14ac:dyDescent="0.2">
      <c r="B84" s="1"/>
      <c r="C84" s="2" t="s">
        <v>0</v>
      </c>
      <c r="D84" s="3"/>
      <c r="E84" s="4"/>
      <c r="F84" s="5"/>
      <c r="G84" s="6"/>
      <c r="I84" s="6"/>
      <c r="J84" s="6"/>
      <c r="K84" s="6"/>
      <c r="L84" s="8"/>
      <c r="M84" s="8"/>
      <c r="N84" s="8"/>
      <c r="O84" s="8"/>
      <c r="P84" s="8"/>
      <c r="Q84" s="5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9"/>
      <c r="AJ84" s="10"/>
      <c r="AK84" s="11"/>
      <c r="AL84" s="11"/>
      <c r="AM84" s="12"/>
      <c r="AN84" s="10"/>
      <c r="AO84" s="13"/>
      <c r="AP84" s="14"/>
      <c r="AQ84" s="15"/>
      <c r="AR84" s="16"/>
      <c r="AX84" s="6"/>
      <c r="AY84" s="6"/>
      <c r="AZ84" s="6"/>
      <c r="BA84" s="6"/>
      <c r="BB84" s="5"/>
      <c r="BC84" s="5"/>
      <c r="BD84" s="5"/>
      <c r="BE84" s="5"/>
      <c r="BF84" s="5"/>
      <c r="BG84" s="8"/>
      <c r="BP84" s="1">
        <v>82</v>
      </c>
    </row>
    <row r="85" spans="1:75" s="1" customFormat="1" ht="18" hidden="1" customHeight="1" x14ac:dyDescent="0.2">
      <c r="A85" s="17" t="s">
        <v>1</v>
      </c>
      <c r="B85" s="18" t="s">
        <v>2</v>
      </c>
      <c r="C85" s="18" t="s">
        <v>3</v>
      </c>
      <c r="D85" s="18" t="s">
        <v>4</v>
      </c>
      <c r="E85" s="18" t="s">
        <v>5</v>
      </c>
      <c r="F85" s="19" t="s">
        <v>6</v>
      </c>
      <c r="G85" s="18" t="s">
        <v>7</v>
      </c>
      <c r="H85" s="18" t="s">
        <v>8</v>
      </c>
      <c r="I85" s="18" t="s">
        <v>9</v>
      </c>
      <c r="J85" s="20" t="s">
        <v>10</v>
      </c>
      <c r="K85" s="21" t="s">
        <v>11</v>
      </c>
      <c r="L85" s="22" t="s">
        <v>12</v>
      </c>
      <c r="M85" s="22" t="s">
        <v>13</v>
      </c>
      <c r="N85" s="22" t="s">
        <v>14</v>
      </c>
      <c r="O85" s="22" t="s">
        <v>15</v>
      </c>
      <c r="P85" s="23" t="s">
        <v>16</v>
      </c>
      <c r="Q85" s="24" t="s">
        <v>17</v>
      </c>
      <c r="R85" s="25" t="s">
        <v>18</v>
      </c>
      <c r="S85" s="25" t="s">
        <v>19</v>
      </c>
      <c r="T85" s="25" t="s">
        <v>20</v>
      </c>
      <c r="U85" s="25" t="s">
        <v>21</v>
      </c>
      <c r="V85" s="26" t="s">
        <v>22</v>
      </c>
      <c r="W85" s="24" t="s">
        <v>23</v>
      </c>
      <c r="X85" s="25" t="s">
        <v>24</v>
      </c>
      <c r="Y85" s="25" t="s">
        <v>25</v>
      </c>
      <c r="Z85" s="25" t="s">
        <v>26</v>
      </c>
      <c r="AA85" s="25" t="s">
        <v>27</v>
      </c>
      <c r="AB85" s="26" t="s">
        <v>28</v>
      </c>
      <c r="AC85" s="27" t="s">
        <v>29</v>
      </c>
      <c r="AD85" s="28" t="s">
        <v>30</v>
      </c>
      <c r="AE85" s="28" t="s">
        <v>31</v>
      </c>
      <c r="AF85" s="28" t="s">
        <v>32</v>
      </c>
      <c r="AG85" s="28" t="s">
        <v>33</v>
      </c>
      <c r="AH85" s="29" t="s">
        <v>34</v>
      </c>
      <c r="AI85" s="30" t="s">
        <v>35</v>
      </c>
      <c r="AJ85" s="21" t="s">
        <v>36</v>
      </c>
      <c r="AK85" s="22" t="s">
        <v>37</v>
      </c>
      <c r="AL85" s="22" t="s">
        <v>38</v>
      </c>
      <c r="AM85" s="22" t="s">
        <v>39</v>
      </c>
      <c r="AN85" s="22" t="s">
        <v>40</v>
      </c>
      <c r="AO85" s="23" t="s">
        <v>41</v>
      </c>
      <c r="AP85" s="28" t="s">
        <v>42</v>
      </c>
      <c r="AQ85" s="28" t="s">
        <v>43</v>
      </c>
      <c r="AR85" s="28" t="s">
        <v>44</v>
      </c>
      <c r="AS85" s="28" t="s">
        <v>45</v>
      </c>
      <c r="AT85" s="28" t="s">
        <v>46</v>
      </c>
      <c r="AU85" s="29" t="s">
        <v>47</v>
      </c>
      <c r="AV85" s="31" t="s">
        <v>48</v>
      </c>
      <c r="AW85" s="32" t="s">
        <v>49</v>
      </c>
      <c r="AX85" s="32" t="s">
        <v>50</v>
      </c>
      <c r="AY85" s="32" t="s">
        <v>51</v>
      </c>
      <c r="AZ85" s="32" t="s">
        <v>52</v>
      </c>
      <c r="BA85" s="33" t="s">
        <v>53</v>
      </c>
      <c r="BB85" s="21" t="s">
        <v>54</v>
      </c>
      <c r="BC85" s="22" t="s">
        <v>55</v>
      </c>
      <c r="BD85" s="22" t="s">
        <v>56</v>
      </c>
      <c r="BE85" s="22" t="s">
        <v>57</v>
      </c>
      <c r="BF85" s="22" t="s">
        <v>58</v>
      </c>
      <c r="BG85" s="23" t="s">
        <v>59</v>
      </c>
      <c r="BH85" s="34"/>
      <c r="BM85" s="50"/>
      <c r="BP85" s="121">
        <v>83</v>
      </c>
    </row>
    <row r="86" spans="1:75" s="61" customFormat="1" ht="12.75" customHeight="1" x14ac:dyDescent="0.2">
      <c r="A86" s="35">
        <v>75.186706809384361</v>
      </c>
      <c r="B86" s="35">
        <f>AX81</f>
        <v>3.8590760854954311</v>
      </c>
      <c r="C86" s="141">
        <f>B86-0.06</f>
        <v>3.7990760854954311</v>
      </c>
      <c r="D86" s="36">
        <v>288</v>
      </c>
      <c r="E86" s="37">
        <v>3710</v>
      </c>
      <c r="F86" s="38">
        <f>PI()*0.805*E86/60</f>
        <v>156.37539232630996</v>
      </c>
      <c r="G86" s="39">
        <f>C86/4.636</f>
        <v>0.81947283983939412</v>
      </c>
      <c r="H86" s="40">
        <f>D86/193.4</f>
        <v>1.4891416752843847</v>
      </c>
      <c r="I86" s="41">
        <f>1-0.427*G86*H86^(-3.688)</f>
        <v>0.91942980685981124</v>
      </c>
      <c r="J86" s="40">
        <f>C86*10^6/(I86*511*D86)</f>
        <v>28.076697606359044</v>
      </c>
      <c r="K86" s="42">
        <f>A86*0.682*10^6/(3600*24*J86)</f>
        <v>21.138086496749526</v>
      </c>
      <c r="L86" s="43">
        <f>A86*0.682*10^6/(3600*24*J86*2)</f>
        <v>10.569043248374763</v>
      </c>
      <c r="M86" s="43">
        <f>A86*0.682*10^6/(3600*24*J86*3)</f>
        <v>7.046028832249843</v>
      </c>
      <c r="N86" s="43">
        <f>A86*0.682*10^6/(3600*24*J86*4)</f>
        <v>5.2845216241873816</v>
      </c>
      <c r="O86" s="43">
        <f>A86*0.682*10^6/(3600*24*J86*5)</f>
        <v>4.2276172993499062</v>
      </c>
      <c r="P86" s="44">
        <f>A86*0.682*10^6/(3600*24*J86*6)</f>
        <v>3.5230144161249215</v>
      </c>
      <c r="Q86" s="39">
        <f>4*K86/(PI()*0.805^2*F86)</f>
        <v>0.26559238341663355</v>
      </c>
      <c r="R86" s="41">
        <f>4*L86/(PI()*0.805^2*F86)</f>
        <v>0.13279619170831677</v>
      </c>
      <c r="S86" s="41">
        <f>4*M86/(PI()*0.805^2*F86)</f>
        <v>8.8530794472211197E-2</v>
      </c>
      <c r="T86" s="41">
        <f>4*N86/(PI()*0.805^2*F86)</f>
        <v>6.6398095854158387E-2</v>
      </c>
      <c r="U86" s="41">
        <f>4*O86/(PI()*0.805^2*F86)</f>
        <v>5.3118476683326719E-2</v>
      </c>
      <c r="V86" s="45">
        <f>4*P86/(PI()*0.805^2*F86)</f>
        <v>4.4265397236105598E-2</v>
      </c>
      <c r="W86" s="46" t="str">
        <f>IF(OR(0.0344&gt;Q86,0.0739&lt;Q86),"-",296863066.116789*Q86^(6)+-107812010.926391*Q86^(5)+ 15691057.2875856*Q86^(4)+-1178721.4640784*Q86^(3)+ 48205.3447935692*Q86^(2)+-1012.39184418295*Q86+ 9.28608011129995)</f>
        <v>-</v>
      </c>
      <c r="X86" s="47" t="str">
        <f t="shared" ref="X86:AB90" si="120">IF(OR(0.0344&gt;R86,0.0739&lt;R86),"-",296863066.116789*R86^(6)+-107812010.926391*R86^(5)+ 15691057.2875856*R86^(4)+-1178721.4640784*R86^(3)+ 48205.3447935692*R86^(2)+-1012.39184418295*R86+ 9.28608011129995)</f>
        <v>-</v>
      </c>
      <c r="Y86" s="47" t="str">
        <f t="shared" si="120"/>
        <v>-</v>
      </c>
      <c r="Z86" s="47">
        <f t="shared" si="120"/>
        <v>0.82450070224423477</v>
      </c>
      <c r="AA86" s="47">
        <f t="shared" si="120"/>
        <v>0.85686666357471886</v>
      </c>
      <c r="AB86" s="48">
        <f t="shared" si="120"/>
        <v>0.84484998690081703</v>
      </c>
      <c r="AC86" s="46" t="str">
        <f>IF(W86="-","-",798988351.621543*Q86^(6)+-280371531.586419*Q86^(5)+ 39883138.3982318*Q86^(4)+-2943110.23585554*Q86^(3)+ 118497.513034966*Q86^(2)+-2463.54413936218*Q86+ 21.5852365235991)</f>
        <v>-</v>
      </c>
      <c r="AD86" s="47" t="str">
        <f t="shared" ref="AD86:AH90" si="121">IF(X86="-","-",798988351.621543*R86^(6)+-280371531.586419*R86^(5)+ 39883138.3982318*R86^(4)+-2943110.23585554*R86^(3)+ 118497.513034966*R86^(2)+-2463.54413936218*R86+ 21.5852365235991)</f>
        <v>-</v>
      </c>
      <c r="AE86" s="47" t="str">
        <f t="shared" si="121"/>
        <v>-</v>
      </c>
      <c r="AF86" s="47">
        <f t="shared" si="121"/>
        <v>0.72167731180807237</v>
      </c>
      <c r="AG86" s="47">
        <f t="shared" si="121"/>
        <v>0.87037982197742991</v>
      </c>
      <c r="AH86" s="48">
        <f t="shared" si="121"/>
        <v>0.9393517511839562</v>
      </c>
      <c r="AI86" s="49">
        <f>(F86^2)/2</f>
        <v>12226.631662603681</v>
      </c>
      <c r="AJ86" s="49" t="str">
        <f t="shared" ref="AJ86:AO90" si="122">IF(W86="-","-",4*$AI86*$J86*K86*AC86/(W86*1000))</f>
        <v>-</v>
      </c>
      <c r="AK86" s="50" t="str">
        <f t="shared" si="122"/>
        <v>-</v>
      </c>
      <c r="AL86" s="50" t="str">
        <f t="shared" si="122"/>
        <v>-</v>
      </c>
      <c r="AM86" s="50">
        <f t="shared" si="122"/>
        <v>6351.4158193569674</v>
      </c>
      <c r="AN86" s="50">
        <f t="shared" si="122"/>
        <v>5896.6327265102318</v>
      </c>
      <c r="AO86" s="51">
        <f t="shared" si="122"/>
        <v>5378.6825476672511</v>
      </c>
      <c r="AP86" s="52" t="str">
        <f>IF(AJ86="-","-",(AJ86*W86/2.04/$I86/$D86/$A86+((AJ86*W86/2.04/$I86/$D86/$A86)^2+4)^0.5)/2)</f>
        <v>-</v>
      </c>
      <c r="AQ86" s="52" t="str">
        <f>IF(AK86="-","-",(2*AK86*X86/2.04/$I86/$D86/$A86+((2*AK86*X86/2.04/$I86/$D86/$A86)^2+4)^0.5)/2)</f>
        <v>-</v>
      </c>
      <c r="AR86" s="52" t="str">
        <f>IF(AL86="-","-",(3*AL86*Y86/2.04/$I86/$D86/$A86+((3*AL86*Y86/2.04/$I86/$D86/$A86)^2+4)^0.5)/2)</f>
        <v>-</v>
      </c>
      <c r="AS86" s="52">
        <f>IF(AM86="-","-",(4*AM86*Z86/2.04/$I86/$D86/$A86+((4*AM86*Z86/2.04/$I86/$D86/$A86)^2+4)^0.5)/2)</f>
        <v>1.2905896591963164</v>
      </c>
      <c r="AT86" s="52">
        <f>IF(AN86="-","-",(5*AN86*AA86/2.04/$I86/$D86/$A86+((5*AN86*AA86/2.04/$I86/$D86/$A86)^2+4)^0.5)/2)</f>
        <v>1.3582580842186953</v>
      </c>
      <c r="AU86" s="53">
        <f>IF(AO86="-","-",(6*AO86*AB86/2.04/$I86/$D86/$A86+((6*AO86*AB86/2.04/$I86/$D86/$A86)^2+4)^0.5)/2)</f>
        <v>1.3904854047727817</v>
      </c>
      <c r="AV86" s="54" t="str">
        <f>IF(AP86="-","-",C86*AP86)</f>
        <v>-</v>
      </c>
      <c r="AW86" s="55" t="str">
        <f>IF(AQ86="-","-",C86*AQ86)</f>
        <v>-</v>
      </c>
      <c r="AX86" s="55" t="str">
        <f>IF(AR86="-","-",C86*AR86)</f>
        <v>-</v>
      </c>
      <c r="AY86" s="56">
        <f>IF(AS86="-","-",C86*AS86)</f>
        <v>4.9030483104404246</v>
      </c>
      <c r="AZ86" s="56">
        <f>IF(AT86="-","-",C86*AT86)</f>
        <v>5.1601258056860848</v>
      </c>
      <c r="BA86" s="57">
        <f>IF(AU86="-","-",C86*AU86)</f>
        <v>5.2825598485027099</v>
      </c>
      <c r="BB86" s="58" t="str">
        <f>IF(W86="-","-",D86*AP86^(0.312/(1.312*W86))-273)</f>
        <v>-</v>
      </c>
      <c r="BC86" s="59" t="str">
        <f>IF(X86="-","-",D86*AQ86^(0.312/(1.312*X86))-273)</f>
        <v>-</v>
      </c>
      <c r="BD86" s="59" t="str">
        <f>IF(Y86="-","-",D86*AR86^(0.312/(1.312*Y86))-273)</f>
        <v>-</v>
      </c>
      <c r="BE86" s="59">
        <f>IF(Z86="-","-",D86*AS86^(0.312/(1.312*Z86))-273)</f>
        <v>36.989037371222707</v>
      </c>
      <c r="BF86" s="59">
        <f>IF(AA86="-","-",D86*AT86^(0.312/(1.312*AA86))-273)</f>
        <v>40.544263246554578</v>
      </c>
      <c r="BG86" s="60">
        <f>IF(AB86="-","-",D86*AU86^(0.312/(1.312*AB86))-273)</f>
        <v>43.002401652494541</v>
      </c>
      <c r="BI86" s="43">
        <f>A86</f>
        <v>75.186706809384361</v>
      </c>
      <c r="BJ86" s="43">
        <f>C86</f>
        <v>3.7990760854954311</v>
      </c>
      <c r="BK86" s="43">
        <f>AW91</f>
        <v>5.1234209889058224</v>
      </c>
      <c r="BL86" s="50">
        <f>AT91</f>
        <v>3910</v>
      </c>
      <c r="BM86" s="50">
        <f t="shared" ref="BM86" si="123">AU91</f>
        <v>7324.406084725194</v>
      </c>
      <c r="BN86" s="43">
        <f>AV91</f>
        <v>1.3485965728527087</v>
      </c>
      <c r="BO86" s="61">
        <f>AS91</f>
        <v>4</v>
      </c>
      <c r="BP86" s="1">
        <v>84</v>
      </c>
      <c r="BQ86" s="43">
        <f>AI91</f>
        <v>59.192470498145163</v>
      </c>
      <c r="BR86" s="43">
        <f>AJ91</f>
        <v>2.8343989658827242</v>
      </c>
      <c r="BS86" s="43">
        <f>AO91</f>
        <v>3.8590760854954311</v>
      </c>
      <c r="BT86" s="50">
        <f>AL91</f>
        <v>3850</v>
      </c>
      <c r="BU86" s="50">
        <f>AM91</f>
        <v>7650.3007270042253</v>
      </c>
      <c r="BV86" s="43">
        <f>AN91</f>
        <v>1.3615147803631762</v>
      </c>
      <c r="BW86" s="61">
        <f>AK91</f>
        <v>3</v>
      </c>
    </row>
    <row r="87" spans="1:75" s="69" customFormat="1" hidden="1" x14ac:dyDescent="0.2">
      <c r="A87" s="42">
        <f>A86</f>
        <v>75.186706809384361</v>
      </c>
      <c r="B87" s="62">
        <f>B86</f>
        <v>3.8590760854954311</v>
      </c>
      <c r="C87" s="62">
        <f>C86</f>
        <v>3.7990760854954311</v>
      </c>
      <c r="D87" s="63">
        <f>D86</f>
        <v>288</v>
      </c>
      <c r="E87" s="37">
        <v>4000</v>
      </c>
      <c r="F87" s="62">
        <f>PI()*0.805*E87/60</f>
        <v>168.59880574265225</v>
      </c>
      <c r="G87" s="39">
        <f t="shared" ref="G87:P87" si="124">G86</f>
        <v>0.81947283983939412</v>
      </c>
      <c r="H87" s="40">
        <f t="shared" si="124"/>
        <v>1.4891416752843847</v>
      </c>
      <c r="I87" s="41">
        <f t="shared" si="124"/>
        <v>0.91942980685981124</v>
      </c>
      <c r="J87" s="40">
        <f t="shared" si="124"/>
        <v>28.076697606359044</v>
      </c>
      <c r="K87" s="42">
        <f t="shared" si="124"/>
        <v>21.138086496749526</v>
      </c>
      <c r="L87" s="43">
        <f t="shared" si="124"/>
        <v>10.569043248374763</v>
      </c>
      <c r="M87" s="43">
        <f t="shared" si="124"/>
        <v>7.046028832249843</v>
      </c>
      <c r="N87" s="43">
        <f t="shared" si="124"/>
        <v>5.2845216241873816</v>
      </c>
      <c r="O87" s="43">
        <f t="shared" si="124"/>
        <v>4.2276172993499062</v>
      </c>
      <c r="P87" s="44">
        <f t="shared" si="124"/>
        <v>3.5230144161249215</v>
      </c>
      <c r="Q87" s="39">
        <f t="shared" ref="Q87:Q90" si="125">4*K87/(PI()*0.805^2*F87)</f>
        <v>0.24633693561892764</v>
      </c>
      <c r="R87" s="41">
        <f t="shared" ref="R87:R90" si="126">4*L87/(PI()*0.805^2*F87)</f>
        <v>0.12316846780946382</v>
      </c>
      <c r="S87" s="41">
        <f t="shared" ref="S87:S90" si="127">4*M87/(PI()*0.805^2*F87)</f>
        <v>8.2112311872975893E-2</v>
      </c>
      <c r="T87" s="41">
        <f t="shared" ref="T87:T90" si="128">4*N87/(PI()*0.805^2*F87)</f>
        <v>6.158423390473191E-2</v>
      </c>
      <c r="U87" s="41">
        <f t="shared" ref="U87:U90" si="129">4*O87/(PI()*0.805^2*F87)</f>
        <v>4.926738712378554E-2</v>
      </c>
      <c r="V87" s="45">
        <f t="shared" ref="V87:V90" si="130">4*P87/(PI()*0.805^2*F87)</f>
        <v>4.1056155936487947E-2</v>
      </c>
      <c r="W87" s="64" t="str">
        <f t="shared" ref="W87:W90" si="131">IF(OR(0.0344&gt;Q87,0.0739&lt;Q87),"-",296863066.116789*Q87^(6)+-107812010.926391*Q87^(5)+ 15691057.2875856*Q87^(4)+-1178721.4640784*Q87^(3)+ 48205.3447935692*Q87^(2)+-1012.39184418295*Q87+ 9.28608011129995)</f>
        <v>-</v>
      </c>
      <c r="X87" s="65" t="str">
        <f t="shared" si="120"/>
        <v>-</v>
      </c>
      <c r="Y87" s="65" t="str">
        <f t="shared" si="120"/>
        <v>-</v>
      </c>
      <c r="Z87" s="65">
        <f t="shared" si="120"/>
        <v>0.84610837584877707</v>
      </c>
      <c r="AA87" s="65">
        <f t="shared" si="120"/>
        <v>0.85536073770786736</v>
      </c>
      <c r="AB87" s="66">
        <f t="shared" si="120"/>
        <v>0.83143719282266026</v>
      </c>
      <c r="AC87" s="64" t="str">
        <f t="shared" ref="AC87:AC90" si="132">IF(W87="-","-",798988351.621543*Q87^(6)+-280371531.586419*Q87^(5)+ 39883138.3982318*Q87^(4)+-2943110.23585554*Q87^(3)+ 118497.513034966*Q87^(2)+-2463.54413936218*Q87+ 21.5852365235991)</f>
        <v>-</v>
      </c>
      <c r="AD87" s="65" t="str">
        <f t="shared" si="121"/>
        <v>-</v>
      </c>
      <c r="AE87" s="65" t="str">
        <f t="shared" si="121"/>
        <v>-</v>
      </c>
      <c r="AF87" s="65">
        <f t="shared" si="121"/>
        <v>0.78079456953907567</v>
      </c>
      <c r="AG87" s="65">
        <f t="shared" si="121"/>
        <v>0.90721322085563116</v>
      </c>
      <c r="AH87" s="66">
        <f t="shared" si="121"/>
        <v>0.94487965528477247</v>
      </c>
      <c r="AI87" s="49">
        <f>(F87^2)/2</f>
        <v>14212.778648924294</v>
      </c>
      <c r="AJ87" s="49" t="str">
        <f t="shared" si="122"/>
        <v>-</v>
      </c>
      <c r="AK87" s="50" t="str">
        <f t="shared" si="122"/>
        <v>-</v>
      </c>
      <c r="AL87" s="50" t="str">
        <f t="shared" si="122"/>
        <v>-</v>
      </c>
      <c r="AM87" s="50">
        <f t="shared" si="122"/>
        <v>7783.9758071477336</v>
      </c>
      <c r="AN87" s="50">
        <f t="shared" si="122"/>
        <v>7157.1601229602838</v>
      </c>
      <c r="AO87" s="51">
        <f t="shared" si="122"/>
        <v>6390.6712728682896</v>
      </c>
      <c r="AP87" s="43" t="str">
        <f>IF(AJ87="-","-",(AJ87*W87/2.04/$I87/$D87/$A87+((AJ87*W87/2.04/$I87/$D87/$A87)^2+4)^0.5)/2)</f>
        <v>-</v>
      </c>
      <c r="AQ87" s="43" t="str">
        <f>IF(AK87="-","-",(2*AK87*X87/2.04/$I87/$D87/$A87+((2*AK87*X87/2.04/$I87/$D87/$A87)^2+4)^0.5)/2)</f>
        <v>-</v>
      </c>
      <c r="AR87" s="43" t="str">
        <f>IF(AL87="-","-",(3*AL87*Y87/2.04/$I87/$D87/$A87+((3*AL87*Y87/2.04/$I87/$D87/$A87)^2+4)^0.5)/2)</f>
        <v>-</v>
      </c>
      <c r="AS87" s="43">
        <f>IF(AM87="-","-",(4*AM87*Z87/2.04/$I87/$D87/$A87+((4*AM87*Z87/2.04/$I87/$D87/$A87)^2+4)^0.5)/2)</f>
        <v>1.3755984685737936</v>
      </c>
      <c r="AT87" s="43">
        <f>IF(AN87="-","-",(5*AN87*AA87/2.04/$I87/$D87/$A87+((5*AN87*AA87/2.04/$I87/$D87/$A87)^2+4)^0.5)/2)</f>
        <v>1.4454770810875301</v>
      </c>
      <c r="AU87" s="44">
        <f>IF(AO87="-","-",(6*AO87*AB87/2.04/$I87/$D87/$A87+((6*AO87*AB87/2.04/$I87/$D87/$A87)^2+4)^0.5)/2)</f>
        <v>1.4667395281096447</v>
      </c>
      <c r="AV87" s="67" t="str">
        <f>IF(AP87="-","-",C87*AP87)</f>
        <v>-</v>
      </c>
      <c r="AW87" s="68" t="str">
        <f>IF(AQ87="-","-",C87*AQ87)</f>
        <v>-</v>
      </c>
      <c r="AX87" s="68" t="str">
        <f>IF(AR87="-","-",C87*AR87)</f>
        <v>-</v>
      </c>
      <c r="AY87" s="41">
        <f>IF(AS87="-","-",C87*AS87)</f>
        <v>5.226003245202838</v>
      </c>
      <c r="AZ87" s="41">
        <f>IF(AT87="-","-",C87*AT87)</f>
        <v>5.4914774108913758</v>
      </c>
      <c r="BA87" s="45">
        <f>IF(AU87="-","-",C87*AU87)</f>
        <v>5.5722550648922047</v>
      </c>
      <c r="BB87" s="58" t="str">
        <f>IF(W87="-","-",D87*AP87^(0.312/(1.312*W87))-273)</f>
        <v>-</v>
      </c>
      <c r="BC87" s="59" t="str">
        <f>IF(X87="-","-",D87*AQ87^(0.312/(1.312*X87))-273)</f>
        <v>-</v>
      </c>
      <c r="BD87" s="59" t="str">
        <f>IF(Y87="-","-",D87*AR87^(0.312/(1.312*Y87))-273)</f>
        <v>-</v>
      </c>
      <c r="BE87" s="59">
        <f>IF(Z87="-","-",D87*AS87^(0.312/(1.312*Z87))-273)</f>
        <v>42.004368763278762</v>
      </c>
      <c r="BF87" s="59">
        <f>IF(AA87="-","-",D87*AT87^(0.312/(1.312*AA87))-273)</f>
        <v>46.064388306438559</v>
      </c>
      <c r="BG87" s="60">
        <f>IF(AB87="-","-",D87*AU87^(0.312/(1.312*AB87))-273)</f>
        <v>48.345493604283092</v>
      </c>
      <c r="BP87" s="121">
        <v>85</v>
      </c>
    </row>
    <row r="88" spans="1:75" s="89" customFormat="1" hidden="1" x14ac:dyDescent="0.2">
      <c r="A88" s="70">
        <f>A86</f>
        <v>75.186706809384361</v>
      </c>
      <c r="B88" s="71">
        <f>B86</f>
        <v>3.8590760854954311</v>
      </c>
      <c r="C88" s="71">
        <f>C86</f>
        <v>3.7990760854954311</v>
      </c>
      <c r="D88" s="72">
        <f>D86</f>
        <v>288</v>
      </c>
      <c r="E88" s="73">
        <v>3910</v>
      </c>
      <c r="F88" s="71">
        <f>PI()*0.805*E88/60</f>
        <v>164.80533261344257</v>
      </c>
      <c r="G88" s="74">
        <f t="shared" ref="G88:P88" si="133">G86</f>
        <v>0.81947283983939412</v>
      </c>
      <c r="H88" s="75">
        <f t="shared" si="133"/>
        <v>1.4891416752843847</v>
      </c>
      <c r="I88" s="76">
        <f t="shared" si="133"/>
        <v>0.91942980685981124</v>
      </c>
      <c r="J88" s="75">
        <f t="shared" si="133"/>
        <v>28.076697606359044</v>
      </c>
      <c r="K88" s="70">
        <f t="shared" si="133"/>
        <v>21.138086496749526</v>
      </c>
      <c r="L88" s="77">
        <f t="shared" si="133"/>
        <v>10.569043248374763</v>
      </c>
      <c r="M88" s="77">
        <f t="shared" si="133"/>
        <v>7.046028832249843</v>
      </c>
      <c r="N88" s="77">
        <f t="shared" si="133"/>
        <v>5.2845216241873816</v>
      </c>
      <c r="O88" s="77">
        <f t="shared" si="133"/>
        <v>4.2276172993499062</v>
      </c>
      <c r="P88" s="78">
        <f t="shared" si="133"/>
        <v>3.5230144161249215</v>
      </c>
      <c r="Q88" s="74">
        <f t="shared" si="125"/>
        <v>0.25200709526233001</v>
      </c>
      <c r="R88" s="76">
        <f t="shared" si="126"/>
        <v>0.126003547631165</v>
      </c>
      <c r="S88" s="76">
        <f t="shared" si="127"/>
        <v>8.4002365087443354E-2</v>
      </c>
      <c r="T88" s="76">
        <f t="shared" si="128"/>
        <v>6.3001773815582501E-2</v>
      </c>
      <c r="U88" s="76">
        <f t="shared" si="129"/>
        <v>5.0401419052466014E-2</v>
      </c>
      <c r="V88" s="79">
        <f t="shared" si="130"/>
        <v>4.2001182543721677E-2</v>
      </c>
      <c r="W88" s="80" t="str">
        <f t="shared" si="131"/>
        <v>-</v>
      </c>
      <c r="X88" s="81" t="str">
        <f t="shared" si="120"/>
        <v>-</v>
      </c>
      <c r="Y88" s="81" t="str">
        <f t="shared" si="120"/>
        <v>-</v>
      </c>
      <c r="Z88" s="81">
        <f t="shared" si="120"/>
        <v>0.84158769198476158</v>
      </c>
      <c r="AA88" s="81">
        <f t="shared" si="120"/>
        <v>0.85628210219599588</v>
      </c>
      <c r="AB88" s="82">
        <f t="shared" si="120"/>
        <v>0.83594685933250013</v>
      </c>
      <c r="AC88" s="80" t="str">
        <f t="shared" si="132"/>
        <v>-</v>
      </c>
      <c r="AD88" s="81" t="str">
        <f t="shared" si="121"/>
        <v>-</v>
      </c>
      <c r="AE88" s="81" t="str">
        <f t="shared" si="121"/>
        <v>-</v>
      </c>
      <c r="AF88" s="81">
        <f t="shared" si="121"/>
        <v>0.76479945611664135</v>
      </c>
      <c r="AG88" s="81">
        <f t="shared" si="121"/>
        <v>0.8970572111618722</v>
      </c>
      <c r="AH88" s="82">
        <f t="shared" si="121"/>
        <v>0.94461724020398918</v>
      </c>
      <c r="AI88" s="83">
        <f>(F88^2)/2</f>
        <v>13580.39882891372</v>
      </c>
      <c r="AJ88" s="83" t="str">
        <f t="shared" si="122"/>
        <v>-</v>
      </c>
      <c r="AK88" s="84" t="str">
        <f t="shared" si="122"/>
        <v>-</v>
      </c>
      <c r="AL88" s="84" t="str">
        <f t="shared" si="122"/>
        <v>-</v>
      </c>
      <c r="AM88" s="84">
        <f t="shared" si="122"/>
        <v>7324.406084725194</v>
      </c>
      <c r="AN88" s="84">
        <f t="shared" si="122"/>
        <v>6754.8775676955338</v>
      </c>
      <c r="AO88" s="85">
        <f t="shared" si="122"/>
        <v>6071.6979408303323</v>
      </c>
      <c r="AP88" s="77" t="str">
        <f>IF(AJ88="-","-",(AJ88*W88/2.04/$I88/$D88/$A88+((AJ88*W88/2.04/$I88/$D88/$A88)^2+4)^0.5)/2)</f>
        <v>-</v>
      </c>
      <c r="AQ88" s="77" t="str">
        <f>IF(AK88="-","-",(2*AK88*X88/2.04/$I88/$D88/$A88+((2*AK88*X88/2.04/$I88/$D88/$A88)^2+4)^0.5)/2)</f>
        <v>-</v>
      </c>
      <c r="AR88" s="77" t="str">
        <f>IF(AL88="-","-",(3*AL88*Y88/2.04/$I88/$D88/$A88+((3*AL88*Y88/2.04/$I88/$D88/$A88)^2+4)^0.5)/2)</f>
        <v>-</v>
      </c>
      <c r="AS88" s="77">
        <f>IF(AM88="-","-",(4*AM88*Z88/2.04/$I88/$D88/$A88+((4*AM88*Z88/2.04/$I88/$D88/$A88)^2+4)^0.5)/2)</f>
        <v>1.3485965728527087</v>
      </c>
      <c r="AT88" s="77">
        <f>IF(AN88="-","-",(5*AN88*AA88/2.04/$I88/$D88/$A88+((5*AN88*AA88/2.04/$I88/$D88/$A88)^2+4)^0.5)/2)</f>
        <v>1.4175242599004763</v>
      </c>
      <c r="AU88" s="78">
        <f>IF(AO88="-","-",(6*AO88*AB88/2.04/$I88/$D88/$A88+((6*AO88*AB88/2.04/$I88/$D88/$A88)^2+4)^0.5)/2)</f>
        <v>1.4428797582296577</v>
      </c>
      <c r="AV88" s="74" t="str">
        <f>IF(AP88="-","-",C88*AP88)</f>
        <v>-</v>
      </c>
      <c r="AW88" s="76" t="str">
        <f>IF(AQ88="-","-",C88*AQ88)</f>
        <v>-</v>
      </c>
      <c r="AX88" s="76" t="str">
        <f>IF(AR88="-","-",C88*AR88)</f>
        <v>-</v>
      </c>
      <c r="AY88" s="76">
        <f>IF(AS88="-","-",C88*AS88)</f>
        <v>5.1234209889058224</v>
      </c>
      <c r="AZ88" s="76">
        <f>IF(AT88="-","-",C88*AT88)</f>
        <v>5.3852825163975098</v>
      </c>
      <c r="BA88" s="79">
        <f>IF(AU88="-","-",C88*AU88)</f>
        <v>5.4816099837357219</v>
      </c>
      <c r="BB88" s="86" t="str">
        <f>IF(W88="-","-",D88*AP88^(0.312/(1.312*W88))-273)</f>
        <v>-</v>
      </c>
      <c r="BC88" s="87" t="str">
        <f>IF(X88="-","-",D88*AQ88^(0.312/(1.312*X88))-273)</f>
        <v>-</v>
      </c>
      <c r="BD88" s="87" t="str">
        <f>IF(Y88="-","-",D88*AR88^(0.312/(1.312*Y88))-273)</f>
        <v>-</v>
      </c>
      <c r="BE88" s="87">
        <f>IF(Z88="-","-",D88*AS88^(0.312/(1.312*Z88))-273)</f>
        <v>40.395578236617894</v>
      </c>
      <c r="BF88" s="87">
        <f>IF(AA88="-","-",D88*AT88^(0.312/(1.312*AA88))-273)</f>
        <v>44.303762586685139</v>
      </c>
      <c r="BG88" s="88">
        <f>IF(AB88="-","-",D88*AU88^(0.312/(1.312*AB88))-273)</f>
        <v>46.660718766968387</v>
      </c>
      <c r="BP88" s="1">
        <v>86</v>
      </c>
    </row>
    <row r="89" spans="1:75" s="89" customFormat="1" hidden="1" x14ac:dyDescent="0.2">
      <c r="A89" s="42">
        <f>A86</f>
        <v>75.186706809384361</v>
      </c>
      <c r="B89" s="62">
        <f>B86</f>
        <v>3.8590760854954311</v>
      </c>
      <c r="C89" s="62">
        <f>C86</f>
        <v>3.7990760854954311</v>
      </c>
      <c r="D89" s="63">
        <f>D86</f>
        <v>288</v>
      </c>
      <c r="E89" s="37">
        <v>5300</v>
      </c>
      <c r="F89" s="62">
        <f>PI()*0.805*E89/60</f>
        <v>223.39341760901425</v>
      </c>
      <c r="G89" s="39">
        <f t="shared" ref="G89:P89" si="134">G86</f>
        <v>0.81947283983939412</v>
      </c>
      <c r="H89" s="40">
        <f t="shared" si="134"/>
        <v>1.4891416752843847</v>
      </c>
      <c r="I89" s="41">
        <f t="shared" si="134"/>
        <v>0.91942980685981124</v>
      </c>
      <c r="J89" s="40">
        <f t="shared" si="134"/>
        <v>28.076697606359044</v>
      </c>
      <c r="K89" s="42">
        <f t="shared" si="134"/>
        <v>21.138086496749526</v>
      </c>
      <c r="L89" s="43">
        <f t="shared" si="134"/>
        <v>10.569043248374763</v>
      </c>
      <c r="M89" s="43">
        <f t="shared" si="134"/>
        <v>7.046028832249843</v>
      </c>
      <c r="N89" s="43">
        <f t="shared" si="134"/>
        <v>5.2845216241873816</v>
      </c>
      <c r="O89" s="43">
        <f t="shared" si="134"/>
        <v>4.2276172993499062</v>
      </c>
      <c r="P89" s="44">
        <f t="shared" si="134"/>
        <v>3.5230144161249215</v>
      </c>
      <c r="Q89" s="39">
        <f t="shared" si="125"/>
        <v>0.18591466839164347</v>
      </c>
      <c r="R89" s="41">
        <f t="shared" si="126"/>
        <v>9.2957334195821736E-2</v>
      </c>
      <c r="S89" s="41">
        <f t="shared" si="127"/>
        <v>6.1971556130547834E-2</v>
      </c>
      <c r="T89" s="41">
        <f t="shared" si="128"/>
        <v>4.6478667097910868E-2</v>
      </c>
      <c r="U89" s="41">
        <f t="shared" si="129"/>
        <v>3.71829336783287E-2</v>
      </c>
      <c r="V89" s="45">
        <f t="shared" si="130"/>
        <v>3.0985778065273917E-2</v>
      </c>
      <c r="W89" s="64" t="str">
        <f t="shared" si="131"/>
        <v>-</v>
      </c>
      <c r="X89" s="65" t="str">
        <f t="shared" si="120"/>
        <v>-</v>
      </c>
      <c r="Y89" s="65">
        <f t="shared" si="120"/>
        <v>0.84499127838848231</v>
      </c>
      <c r="Z89" s="65">
        <f t="shared" si="120"/>
        <v>0.85094646292046683</v>
      </c>
      <c r="AA89" s="65">
        <f t="shared" si="120"/>
        <v>0.80918339998490119</v>
      </c>
      <c r="AB89" s="66" t="str">
        <f t="shared" si="120"/>
        <v>-</v>
      </c>
      <c r="AC89" s="64" t="str">
        <f t="shared" si="132"/>
        <v>-</v>
      </c>
      <c r="AD89" s="65" t="str">
        <f t="shared" si="121"/>
        <v>-</v>
      </c>
      <c r="AE89" s="65">
        <f t="shared" si="121"/>
        <v>0.7764962969761271</v>
      </c>
      <c r="AF89" s="65">
        <f t="shared" si="121"/>
        <v>0.9281829805763735</v>
      </c>
      <c r="AG89" s="65">
        <f t="shared" si="121"/>
        <v>0.93587050170793162</v>
      </c>
      <c r="AH89" s="66" t="str">
        <f t="shared" si="121"/>
        <v>-</v>
      </c>
      <c r="AI89" s="49">
        <f>(F89^2)/2</f>
        <v>24952.309515517718</v>
      </c>
      <c r="AJ89" s="49" t="str">
        <f t="shared" si="122"/>
        <v>-</v>
      </c>
      <c r="AK89" s="50" t="str">
        <f t="shared" si="122"/>
        <v>-</v>
      </c>
      <c r="AL89" s="50">
        <f t="shared" si="122"/>
        <v>18144.639471938677</v>
      </c>
      <c r="AM89" s="50">
        <f t="shared" si="122"/>
        <v>16153.022854096369</v>
      </c>
      <c r="AN89" s="50">
        <f t="shared" si="122"/>
        <v>13701.913609896847</v>
      </c>
      <c r="AO89" s="51" t="str">
        <f t="shared" si="122"/>
        <v>-</v>
      </c>
      <c r="AP89" s="43" t="str">
        <f>IF(AJ89="-","-",(AJ89*W89/2.04/$I89/$D89/$A89+((AJ89*W89/2.04/$I89/$D89/$A89)^2+4)^0.5)/2)</f>
        <v>-</v>
      </c>
      <c r="AQ89" s="43" t="str">
        <f>IF(AK89="-","-",(2*AK89*X89/2.04/$I89/$D89/$A89+((2*AK89*X89/2.04/$I89/$D89/$A89)^2+4)^0.5)/2)</f>
        <v>-</v>
      </c>
      <c r="AR89" s="43">
        <f>IF(AL89="-","-",(3*AL89*Y89/2.04/$I89/$D89/$A89+((3*AL89*Y89/2.04/$I89/$D89/$A89)^2+4)^0.5)/2)</f>
        <v>1.715443174255411</v>
      </c>
      <c r="AS89" s="43">
        <f>IF(AM89="-","-",(4*AM89*Z89/2.04/$I89/$D89/$A89+((4*AM89*Z89/2.04/$I89/$D89/$A89)^2+4)^0.5)/2)</f>
        <v>1.8844063572266891</v>
      </c>
      <c r="AT89" s="43">
        <f>IF(AN89="-","-",(5*AN89*AA89/2.04/$I89/$D89/$A89+((5*AN89*AA89/2.04/$I89/$D89/$A89)^2+4)^0.5)/2)</f>
        <v>1.8931636851338052</v>
      </c>
      <c r="AU89" s="44" t="str">
        <f>IF(AO89="-","-",(6*AO89*AB89/2.04/$I89/$D89/$A89+((6*AO89*AB89/2.04/$I89/$D89/$A89)^2+4)^0.5)/2)</f>
        <v>-</v>
      </c>
      <c r="AV89" s="39" t="str">
        <f>IF(AP89="-","-",C89*AP89)</f>
        <v>-</v>
      </c>
      <c r="AW89" s="41" t="str">
        <f>IF(AQ89="-","-",C89*AQ89)</f>
        <v>-</v>
      </c>
      <c r="AX89" s="41">
        <f>IF(AR89="-","-",C89*AR89)</f>
        <v>6.5170991393401039</v>
      </c>
      <c r="AY89" s="41">
        <f>IF(AS89="-","-",C89*AS89)</f>
        <v>7.1590031270954748</v>
      </c>
      <c r="AZ89" s="41">
        <f>IF(AT89="-","-",C89*AT89)</f>
        <v>7.1922728821202417</v>
      </c>
      <c r="BA89" s="45" t="str">
        <f>IF(AU89="-","-",C89*AU89)</f>
        <v>-</v>
      </c>
      <c r="BB89" s="58" t="str">
        <f>IF(W89="-","-",D89*AP89^(0.312/(1.312*W89))-273)</f>
        <v>-</v>
      </c>
      <c r="BC89" s="59" t="str">
        <f>IF(X89="-","-",D89*AQ89^(0.312/(1.312*X89))-273)</f>
        <v>-</v>
      </c>
      <c r="BD89" s="59">
        <f>IF(Y89="-","-",D89*AR89^(0.312/(1.312*Y89))-273)</f>
        <v>62.237611589318931</v>
      </c>
      <c r="BE89" s="59">
        <f>IF(Z89="-","-",D89*AS89^(0.312/(1.312*Z89))-273)</f>
        <v>70.789469515849419</v>
      </c>
      <c r="BF89" s="59">
        <f>IF(AA89="-","-",D89*AT89^(0.312/(1.312*AA89))-273)</f>
        <v>74.418748547211464</v>
      </c>
      <c r="BG89" s="60" t="str">
        <f>IF(AB89="-","-",D89*AU89^(0.312/(1.312*AB89))-273)</f>
        <v>-</v>
      </c>
      <c r="BP89" s="121">
        <v>87</v>
      </c>
    </row>
    <row r="90" spans="1:75" s="69" customFormat="1" hidden="1" x14ac:dyDescent="0.2">
      <c r="A90" s="90">
        <f>A86</f>
        <v>75.186706809384361</v>
      </c>
      <c r="B90" s="91">
        <f>B86</f>
        <v>3.8590760854954311</v>
      </c>
      <c r="C90" s="91">
        <f>C86</f>
        <v>3.7990760854954311</v>
      </c>
      <c r="D90" s="92">
        <f>D86</f>
        <v>288</v>
      </c>
      <c r="E90" s="93">
        <v>5565</v>
      </c>
      <c r="F90" s="91">
        <f>PI()*0.805*E90/60</f>
        <v>234.56308848946495</v>
      </c>
      <c r="G90" s="94">
        <f t="shared" ref="G90:P90" si="135">G86</f>
        <v>0.81947283983939412</v>
      </c>
      <c r="H90" s="95">
        <f t="shared" si="135"/>
        <v>1.4891416752843847</v>
      </c>
      <c r="I90" s="96">
        <f t="shared" si="135"/>
        <v>0.91942980685981124</v>
      </c>
      <c r="J90" s="95">
        <f t="shared" si="135"/>
        <v>28.076697606359044</v>
      </c>
      <c r="K90" s="90">
        <f t="shared" si="135"/>
        <v>21.138086496749526</v>
      </c>
      <c r="L90" s="97">
        <f t="shared" si="135"/>
        <v>10.569043248374763</v>
      </c>
      <c r="M90" s="97">
        <f t="shared" si="135"/>
        <v>7.046028832249843</v>
      </c>
      <c r="N90" s="97">
        <f t="shared" si="135"/>
        <v>5.2845216241873816</v>
      </c>
      <c r="O90" s="97">
        <f t="shared" si="135"/>
        <v>4.2276172993499062</v>
      </c>
      <c r="P90" s="98">
        <f t="shared" si="135"/>
        <v>3.5230144161249215</v>
      </c>
      <c r="Q90" s="94">
        <f t="shared" si="125"/>
        <v>0.17706158894442237</v>
      </c>
      <c r="R90" s="96">
        <f t="shared" si="126"/>
        <v>8.8530794472211183E-2</v>
      </c>
      <c r="S90" s="96">
        <f t="shared" si="127"/>
        <v>5.9020529648140793E-2</v>
      </c>
      <c r="T90" s="96">
        <f t="shared" si="128"/>
        <v>4.4265397236105591E-2</v>
      </c>
      <c r="U90" s="96">
        <f t="shared" si="129"/>
        <v>3.5412317788884477E-2</v>
      </c>
      <c r="V90" s="99">
        <f t="shared" si="130"/>
        <v>2.9510264824070397E-2</v>
      </c>
      <c r="W90" s="100" t="str">
        <f t="shared" si="131"/>
        <v>-</v>
      </c>
      <c r="X90" s="101" t="str">
        <f t="shared" si="120"/>
        <v>-</v>
      </c>
      <c r="Y90" s="101">
        <f t="shared" si="120"/>
        <v>0.85171839241623637</v>
      </c>
      <c r="Z90" s="101">
        <f t="shared" si="120"/>
        <v>0.84484998690081703</v>
      </c>
      <c r="AA90" s="101">
        <f t="shared" si="120"/>
        <v>0.79828257334975028</v>
      </c>
      <c r="AB90" s="102" t="str">
        <f t="shared" si="120"/>
        <v>-</v>
      </c>
      <c r="AC90" s="100" t="str">
        <f t="shared" si="132"/>
        <v>-</v>
      </c>
      <c r="AD90" s="101" t="str">
        <f t="shared" si="121"/>
        <v>-</v>
      </c>
      <c r="AE90" s="101">
        <f t="shared" si="121"/>
        <v>0.80844016379834471</v>
      </c>
      <c r="AF90" s="101">
        <f t="shared" si="121"/>
        <v>0.93935175118394199</v>
      </c>
      <c r="AG90" s="101">
        <f t="shared" si="121"/>
        <v>0.92901665728988547</v>
      </c>
      <c r="AH90" s="102" t="str">
        <f t="shared" si="121"/>
        <v>-</v>
      </c>
      <c r="AI90" s="103">
        <f>(F90^2)/2</f>
        <v>27509.921240858283</v>
      </c>
      <c r="AJ90" s="103" t="str">
        <f t="shared" si="122"/>
        <v>-</v>
      </c>
      <c r="AK90" s="104" t="str">
        <f t="shared" si="122"/>
        <v>-</v>
      </c>
      <c r="AL90" s="104">
        <f t="shared" si="122"/>
        <v>20662.917160435143</v>
      </c>
      <c r="AM90" s="104">
        <f t="shared" si="122"/>
        <v>18153.053598376697</v>
      </c>
      <c r="AN90" s="104">
        <f t="shared" si="122"/>
        <v>15200.500275991093</v>
      </c>
      <c r="AO90" s="105" t="str">
        <f t="shared" si="122"/>
        <v>-</v>
      </c>
      <c r="AP90" s="97" t="str">
        <f>IF(AJ90="-","-",(AJ90*W90/2.04/$I90/$D90/$A90+((AJ90*W90/2.04/$I90/$D90/$A90)^2+4)^0.5)/2)</f>
        <v>-</v>
      </c>
      <c r="AQ90" s="97" t="str">
        <f>IF(AK90="-","-",(2*AK90*X90/2.04/$I90/$D90/$A90+((2*AK90*X90/2.04/$I90/$D90/$A90)^2+4)^0.5)/2)</f>
        <v>-</v>
      </c>
      <c r="AR90" s="97">
        <f>IF(AL90="-","-",(3*AL90*Y90/2.04/$I90/$D90/$A90+((3*AL90*Y90/2.04/$I90/$D90/$A90)^2+4)^0.5)/2)</f>
        <v>1.8426473489646138</v>
      </c>
      <c r="AS90" s="97">
        <f>IF(AM90="-","-",(4*AM90*Z90/2.04/$I90/$D90/$A90+((4*AM90*Z90/2.04/$I90/$D90/$A90)^2+4)^0.5)/2)</f>
        <v>2.0083687334008209</v>
      </c>
      <c r="AT90" s="97">
        <f>IF(AN90="-","-",(5*AN90*AA90/2.04/$I90/$D90/$A90+((5*AN90*AA90/2.04/$I90/$D90/$A90)^2+4)^0.5)/2)</f>
        <v>1.9950693550822276</v>
      </c>
      <c r="AU90" s="98" t="str">
        <f>IF(AO90="-","-",(6*AO90*AB90/2.04/$I90/$D90/$A90+((6*AO90*AB90/2.04/$I90/$D90/$A90)^2+4)^0.5)/2)</f>
        <v>-</v>
      </c>
      <c r="AV90" s="94" t="str">
        <f>IF(AP90="-","-",C90*AP90)</f>
        <v>-</v>
      </c>
      <c r="AW90" s="96" t="str">
        <f>IF(AQ90="-","-",C90*AQ90)</f>
        <v>-</v>
      </c>
      <c r="AX90" s="96">
        <f>IF(AR90="-","-",C90*AR90)</f>
        <v>7.0003574774530186</v>
      </c>
      <c r="AY90" s="96">
        <f>IF(AS90="-","-",C90*AS90)</f>
        <v>7.6299456259198077</v>
      </c>
      <c r="AZ90" s="96">
        <f>IF(AT90="-","-",C90*AT90)</f>
        <v>7.5794202757976832</v>
      </c>
      <c r="BA90" s="99" t="str">
        <f>IF(AU90="-","-",C90*AU90)</f>
        <v>-</v>
      </c>
      <c r="BB90" s="106" t="str">
        <f>IF(W90="-","-",D90*AP90^(0.312/(1.312*W90))-273)</f>
        <v>-</v>
      </c>
      <c r="BC90" s="107" t="str">
        <f>IF(X90="-","-",D90*AQ90^(0.312/(1.312*X90))-273)</f>
        <v>-</v>
      </c>
      <c r="BD90" s="107">
        <f>IF(Y90="-","-",D90*AR90^(0.312/(1.312*Y90))-273)</f>
        <v>68.590314217611819</v>
      </c>
      <c r="BE90" s="107">
        <f>IF(Z90="-","-",D90*AS90^(0.312/(1.312*Z90))-273)</f>
        <v>77.457702278365844</v>
      </c>
      <c r="BF90" s="107">
        <f>IF(AA90="-","-",D90*AT90^(0.312/(1.312*AA90))-273)</f>
        <v>80.792530815626208</v>
      </c>
      <c r="BG90" s="108" t="str">
        <f>IF(AB90="-","-",D90*AU90^(0.312/(1.312*AB90))-273)</f>
        <v>-</v>
      </c>
      <c r="BP90" s="1">
        <v>88</v>
      </c>
    </row>
    <row r="91" spans="1:75" s="7" customFormat="1" ht="13.5" hidden="1" customHeight="1" x14ac:dyDescent="0.2">
      <c r="A91" s="8"/>
      <c r="B91" s="8"/>
      <c r="C91" s="8"/>
      <c r="D91" s="3"/>
      <c r="E91" s="4"/>
      <c r="F91" s="5"/>
      <c r="G91" s="6"/>
      <c r="I91" s="6"/>
      <c r="J91" s="6"/>
      <c r="K91" s="6"/>
      <c r="L91" s="8"/>
      <c r="M91" s="8"/>
      <c r="N91" s="8"/>
      <c r="O91" s="8"/>
      <c r="P91" s="8"/>
      <c r="Q91" s="5" t="s">
        <v>60</v>
      </c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178">
        <f>A79</f>
        <v>59.192470498145163</v>
      </c>
      <c r="AJ91" s="179">
        <f>C79</f>
        <v>2.8343989658827242</v>
      </c>
      <c r="AK91" s="180">
        <v>3</v>
      </c>
      <c r="AL91" s="181">
        <f>E81</f>
        <v>3850</v>
      </c>
      <c r="AM91" s="181">
        <f>$AL81</f>
        <v>7650.3007270042253</v>
      </c>
      <c r="AN91" s="182">
        <f>$AR81</f>
        <v>1.3615147803631762</v>
      </c>
      <c r="AO91" s="113">
        <f>$AX81</f>
        <v>3.8590760854954311</v>
      </c>
      <c r="AP91" s="114">
        <f>$BD81</f>
        <v>41.846082553833014</v>
      </c>
      <c r="AQ91" s="114">
        <f>A86</f>
        <v>75.186706809384361</v>
      </c>
      <c r="AR91" s="109">
        <f>C86</f>
        <v>3.7990760854954311</v>
      </c>
      <c r="AS91" s="110">
        <v>4</v>
      </c>
      <c r="AT91" s="111">
        <f>E88</f>
        <v>3910</v>
      </c>
      <c r="AU91" s="111">
        <f>AM88</f>
        <v>7324.406084725194</v>
      </c>
      <c r="AV91" s="112">
        <f>AS88</f>
        <v>1.3485965728527087</v>
      </c>
      <c r="AW91" s="113">
        <f>AY88</f>
        <v>5.1234209889058224</v>
      </c>
      <c r="AX91" s="114">
        <f>BE88</f>
        <v>40.395578236617894</v>
      </c>
      <c r="AZ91" s="115">
        <v>5.1160873413085941</v>
      </c>
      <c r="BB91" s="183">
        <f>M81*60</f>
        <v>458.70985095702497</v>
      </c>
      <c r="BC91" s="184">
        <f>AN91</f>
        <v>1.3615147803631762</v>
      </c>
      <c r="BD91" s="185">
        <f>N88*60</f>
        <v>317.07129745124291</v>
      </c>
      <c r="BE91" s="186">
        <f>AV91</f>
        <v>1.3485965728527087</v>
      </c>
      <c r="BG91" s="187">
        <f>AL91/5300</f>
        <v>0.72641509433962259</v>
      </c>
      <c r="BH91" s="188">
        <f>AT91/5300</f>
        <v>0.73773584905660372</v>
      </c>
      <c r="BI91" s="115"/>
      <c r="BJ91" s="115"/>
      <c r="BP91" s="121">
        <v>89</v>
      </c>
    </row>
    <row r="92" spans="1:75" ht="15.75" hidden="1" x14ac:dyDescent="0.2">
      <c r="A92" s="116" t="s">
        <v>67</v>
      </c>
      <c r="B92" s="1"/>
      <c r="C92" s="2" t="s">
        <v>88</v>
      </c>
      <c r="D92" s="2"/>
      <c r="E92" s="117"/>
      <c r="F92" s="117"/>
      <c r="G92" s="117"/>
      <c r="H92" s="117"/>
      <c r="I92" s="117"/>
      <c r="J92" s="117"/>
      <c r="K92" s="117"/>
      <c r="L92" s="117"/>
      <c r="M92" s="117"/>
      <c r="N92" s="117"/>
      <c r="O92" s="117"/>
      <c r="P92" s="117"/>
      <c r="Q92" s="117"/>
      <c r="R92" s="117"/>
      <c r="S92" s="117"/>
      <c r="T92" s="117"/>
      <c r="U92" s="117"/>
      <c r="V92" s="117"/>
      <c r="W92" s="117"/>
      <c r="X92" s="117"/>
      <c r="Y92" s="117"/>
      <c r="Z92" s="117"/>
      <c r="AA92" s="117"/>
      <c r="AB92" s="117"/>
      <c r="AC92" s="118"/>
      <c r="AD92" s="117"/>
      <c r="AE92" s="117"/>
      <c r="AF92" s="117"/>
      <c r="AG92" s="117"/>
      <c r="AH92" s="117"/>
      <c r="AI92" s="119"/>
      <c r="AJ92" s="117"/>
      <c r="AK92" s="117"/>
      <c r="AL92" s="117"/>
      <c r="AM92" s="117"/>
      <c r="AN92" s="117"/>
      <c r="AO92" s="117"/>
      <c r="AP92" s="117"/>
      <c r="AQ92" s="117"/>
      <c r="AR92" s="117"/>
      <c r="AS92" s="117"/>
      <c r="AT92" s="117"/>
      <c r="AU92" s="117"/>
      <c r="AV92" s="120"/>
      <c r="AW92" s="120"/>
      <c r="AX92" s="120"/>
      <c r="AY92" s="120"/>
      <c r="AZ92" s="120"/>
      <c r="BA92" s="120"/>
      <c r="BB92" s="117"/>
      <c r="BC92" s="117"/>
      <c r="BD92" s="117"/>
      <c r="BE92" s="117"/>
      <c r="BF92" s="117"/>
      <c r="BG92" s="117"/>
      <c r="BP92" s="1">
        <v>90</v>
      </c>
    </row>
    <row r="93" spans="1:75" ht="14.25" hidden="1" x14ac:dyDescent="0.2">
      <c r="A93" s="17" t="s">
        <v>1</v>
      </c>
      <c r="B93" s="18" t="s">
        <v>2</v>
      </c>
      <c r="C93" s="18" t="s">
        <v>3</v>
      </c>
      <c r="D93" s="18" t="s">
        <v>4</v>
      </c>
      <c r="E93" s="18" t="s">
        <v>5</v>
      </c>
      <c r="F93" s="18" t="s">
        <v>6</v>
      </c>
      <c r="G93" s="18" t="s">
        <v>7</v>
      </c>
      <c r="H93" s="18" t="s">
        <v>8</v>
      </c>
      <c r="I93" s="18" t="s">
        <v>9</v>
      </c>
      <c r="J93" s="24" t="s">
        <v>10</v>
      </c>
      <c r="K93" s="21" t="s">
        <v>11</v>
      </c>
      <c r="L93" s="22" t="s">
        <v>12</v>
      </c>
      <c r="M93" s="22" t="s">
        <v>13</v>
      </c>
      <c r="N93" s="22" t="s">
        <v>14</v>
      </c>
      <c r="O93" s="22" t="s">
        <v>15</v>
      </c>
      <c r="P93" s="23" t="s">
        <v>16</v>
      </c>
      <c r="Q93" s="24" t="s">
        <v>17</v>
      </c>
      <c r="R93" s="25" t="s">
        <v>18</v>
      </c>
      <c r="S93" s="25" t="s">
        <v>19</v>
      </c>
      <c r="T93" s="25" t="s">
        <v>20</v>
      </c>
      <c r="U93" s="25" t="s">
        <v>21</v>
      </c>
      <c r="V93" s="26" t="s">
        <v>22</v>
      </c>
      <c r="W93" s="24" t="s">
        <v>23</v>
      </c>
      <c r="X93" s="25" t="s">
        <v>24</v>
      </c>
      <c r="Y93" s="25" t="s">
        <v>25</v>
      </c>
      <c r="Z93" s="25" t="s">
        <v>26</v>
      </c>
      <c r="AA93" s="25" t="s">
        <v>27</v>
      </c>
      <c r="AB93" s="26" t="s">
        <v>28</v>
      </c>
      <c r="AC93" s="27" t="s">
        <v>29</v>
      </c>
      <c r="AD93" s="28" t="s">
        <v>30</v>
      </c>
      <c r="AE93" s="28" t="s">
        <v>31</v>
      </c>
      <c r="AF93" s="28" t="s">
        <v>32</v>
      </c>
      <c r="AG93" s="28" t="s">
        <v>33</v>
      </c>
      <c r="AH93" s="29" t="s">
        <v>34</v>
      </c>
      <c r="AI93" s="122" t="s">
        <v>35</v>
      </c>
      <c r="AJ93" s="21" t="s">
        <v>36</v>
      </c>
      <c r="AK93" s="22" t="s">
        <v>37</v>
      </c>
      <c r="AL93" s="22" t="s">
        <v>38</v>
      </c>
      <c r="AM93" s="22" t="s">
        <v>39</v>
      </c>
      <c r="AN93" s="22" t="s">
        <v>40</v>
      </c>
      <c r="AO93" s="23" t="s">
        <v>41</v>
      </c>
      <c r="AP93" s="28" t="s">
        <v>42</v>
      </c>
      <c r="AQ93" s="28" t="s">
        <v>43</v>
      </c>
      <c r="AR93" s="28" t="s">
        <v>44</v>
      </c>
      <c r="AS93" s="28" t="s">
        <v>45</v>
      </c>
      <c r="AT93" s="28" t="s">
        <v>46</v>
      </c>
      <c r="AU93" s="29" t="s">
        <v>47</v>
      </c>
      <c r="AV93" s="31" t="s">
        <v>48</v>
      </c>
      <c r="AW93" s="32" t="s">
        <v>49</v>
      </c>
      <c r="AX93" s="32" t="s">
        <v>50</v>
      </c>
      <c r="AY93" s="32" t="s">
        <v>51</v>
      </c>
      <c r="AZ93" s="32" t="s">
        <v>52</v>
      </c>
      <c r="BA93" s="33" t="s">
        <v>53</v>
      </c>
      <c r="BB93" s="21" t="s">
        <v>54</v>
      </c>
      <c r="BC93" s="22" t="s">
        <v>55</v>
      </c>
      <c r="BD93" s="22" t="s">
        <v>56</v>
      </c>
      <c r="BE93" s="22" t="s">
        <v>57</v>
      </c>
      <c r="BF93" s="22" t="s">
        <v>58</v>
      </c>
      <c r="BG93" s="23" t="s">
        <v>59</v>
      </c>
      <c r="BH93" s="207"/>
      <c r="BI93" s="117"/>
      <c r="BP93" s="121">
        <v>91</v>
      </c>
    </row>
    <row r="94" spans="1:75" s="1" customFormat="1" ht="18" hidden="1" customHeight="1" x14ac:dyDescent="0.2">
      <c r="A94" s="126">
        <v>53.371590498145167</v>
      </c>
      <c r="B94" s="141">
        <v>2.9335868835449217</v>
      </c>
      <c r="C94" s="141">
        <v>2.8816524520965912</v>
      </c>
      <c r="D94" s="142">
        <v>288</v>
      </c>
      <c r="E94" s="123">
        <v>3700</v>
      </c>
      <c r="F94" s="203">
        <f>PI()*0.862*E94/60</f>
        <v>166.99659348932144</v>
      </c>
      <c r="G94" s="124">
        <f>C94/4.636</f>
        <v>0.62158163332540795</v>
      </c>
      <c r="H94" s="125">
        <f>D94/193.4</f>
        <v>1.4891416752843847</v>
      </c>
      <c r="I94" s="120">
        <f>1-0.427*G94*H94^(-3.688)</f>
        <v>0.93888637937135622</v>
      </c>
      <c r="J94" s="124">
        <f>C94*10^6/(I94*514*D94)</f>
        <v>20.733515949620767</v>
      </c>
      <c r="K94" s="126">
        <f>A94*0.682*10^6/(3600*24*J94)</f>
        <v>20.31925694530366</v>
      </c>
      <c r="L94" s="127">
        <f>A94*0.682*10^6/(3600*24*J94*2)</f>
        <v>10.15962847265183</v>
      </c>
      <c r="M94" s="127">
        <f>A94*0.682*10^6/(3600*24*J94*3)</f>
        <v>6.7730856484345523</v>
      </c>
      <c r="N94" s="127">
        <f>A94*0.682*10^6/(3600*24*J94*4)</f>
        <v>5.0798142363259151</v>
      </c>
      <c r="O94" s="127">
        <f>A94*0.682*10^6/(3600*24*J94*5)</f>
        <v>4.0638513890607317</v>
      </c>
      <c r="P94" s="128">
        <f>A94*0.682*10^6/(3600*24*J94*6)</f>
        <v>3.3865428242172761</v>
      </c>
      <c r="Q94" s="124">
        <f>4*K94/(PI()*0.862^2*F94)</f>
        <v>0.20849507322380492</v>
      </c>
      <c r="R94" s="120">
        <f>4*L94/(PI()*0.862^2*F94)</f>
        <v>0.10424753661190246</v>
      </c>
      <c r="S94" s="120">
        <f>4*M94/(PI()*0.862^2*F94)</f>
        <v>6.9498357741268293E-2</v>
      </c>
      <c r="T94" s="120">
        <f>4*N94/(PI()*0.862^2*F94)</f>
        <v>5.2123768305951231E-2</v>
      </c>
      <c r="U94" s="120">
        <f>4*O94/(PI()*0.862^2*$F94)</f>
        <v>4.169901464476098E-2</v>
      </c>
      <c r="V94" s="129">
        <f>4*P94/(PI()*0.862^2*$F94)</f>
        <v>3.4749178870634147E-2</v>
      </c>
      <c r="W94" s="124" t="str">
        <f>IF(OR(0.0366&gt;Q94,0.0992&lt;Q94),"-",-43518*Q94^4 + 7101.5*Q94^3 - 404.29*Q94^2 + 11.132*Q94 + 0.6449)</f>
        <v>-</v>
      </c>
      <c r="X94" s="120" t="str">
        <f t="shared" ref="X94:AB98" si="136">IF(OR(0.0366&gt;R94,0.0992&lt;R94),"-",-43518*R94^4 + 7101.5*R94^3 - 404.29*R94^2 + 11.132*R94 + 0.6449)</f>
        <v>-</v>
      </c>
      <c r="Y94" s="120">
        <f t="shared" si="136"/>
        <v>0.83441145071485701</v>
      </c>
      <c r="Z94" s="120">
        <f t="shared" si="136"/>
        <v>0.81117903553214854</v>
      </c>
      <c r="AA94" s="120">
        <f t="shared" si="136"/>
        <v>0.78944163149254654</v>
      </c>
      <c r="AB94" s="129" t="str">
        <f t="shared" si="136"/>
        <v>-</v>
      </c>
      <c r="AC94" s="124" t="str">
        <f>IF(W94="-","-",-1957*Q94^3 + 170*Q94^2 - 5.2758*Q94 + 1.1631)</f>
        <v>-</v>
      </c>
      <c r="AD94" s="120" t="str">
        <f t="shared" ref="AD94:AH98" si="137">IF(X94="-","-",-1957*R94^3 + 170*R94^2 - 5.2758*R94 + 1.1631)</f>
        <v>-</v>
      </c>
      <c r="AE94" s="120">
        <f t="shared" si="137"/>
        <v>0.9606212809641349</v>
      </c>
      <c r="AF94" s="120">
        <f t="shared" si="137"/>
        <v>1.0728368699967898</v>
      </c>
      <c r="AG94" s="120">
        <f t="shared" si="137"/>
        <v>1.0968063052714334</v>
      </c>
      <c r="AH94" s="129" t="str">
        <f t="shared" si="137"/>
        <v>-</v>
      </c>
      <c r="AI94" s="119">
        <f>(F94^2)/2</f>
        <v>13943.931118518838</v>
      </c>
      <c r="AJ94" s="130" t="str">
        <f t="shared" ref="AJ94:AO98" si="138">IF(W94="-","-",3*$AI94*$J94*K94*AC94/(W94*1000))</f>
        <v>-</v>
      </c>
      <c r="AK94" s="119" t="str">
        <f t="shared" si="138"/>
        <v>-</v>
      </c>
      <c r="AL94" s="119">
        <f t="shared" si="138"/>
        <v>6762.9776819888384</v>
      </c>
      <c r="AM94" s="119">
        <f t="shared" si="138"/>
        <v>5826.9895853210401</v>
      </c>
      <c r="AN94" s="119">
        <f t="shared" si="138"/>
        <v>4896.966912037743</v>
      </c>
      <c r="AO94" s="131" t="str">
        <f t="shared" si="138"/>
        <v>-</v>
      </c>
      <c r="AP94" s="132" t="str">
        <f>IF(AJ94="-","-",(AJ94*AC94/2.04/$I94/$D94/$A94+((AJ94*AC94/2.04/$I94/$D94/$A94)^2+4)^0.5)/2)</f>
        <v>-</v>
      </c>
      <c r="AQ94" s="132" t="str">
        <f>IF(AK94="-","-",(2*AK94*AD94/2.04/$I94/$D94/$A94+((2*AK94*AD94/2.04/$I94/$D94/$A94)^2+4)^0.5)/2)</f>
        <v>-</v>
      </c>
      <c r="AR94" s="132">
        <f>IF(AL94="-","-",(3*AL94*AE94/2.04/$I94/$D94/$A94+((3*AL94*AE94/2.04/$I94/$D94/$A94)^2+4)^0.5)/2)</f>
        <v>1.3843646110441936</v>
      </c>
      <c r="AS94" s="132">
        <f>IF(AM94="-","-",(4*AM94*AF94/2.04/$I94/$D94/$A94+((4*AM94*AF94/2.04/$I94/$D94/$A94)^2+4)^0.5)/2)</f>
        <v>1.5111209466310378</v>
      </c>
      <c r="AT94" s="132">
        <f>IF(AN94="-","-",(5*AN94*AG94/2.04/$I94/$D94/$A94+((5*AN94*AG94/2.04/$I94/$D94/$A94)^2+4)^0.5)/2)</f>
        <v>1.5551898426703956</v>
      </c>
      <c r="AU94" s="133" t="str">
        <f>IF(AO94="-","-",(6*AO94*AH94/2.04/$I94/$D94/$A94+((6*AO94*AH94/2.04/$I94/$D94/$A94)^2+4)^0.5)/2)</f>
        <v>-</v>
      </c>
      <c r="AV94" s="134" t="str">
        <f>IF(AP94="-","-",C94*AP94)</f>
        <v>-</v>
      </c>
      <c r="AW94" s="135" t="str">
        <f>IF(AQ94="-","-",C94*AQ94)</f>
        <v>-</v>
      </c>
      <c r="AX94" s="135">
        <f>IF(AR94="-","-",C94*AR94)</f>
        <v>3.9892576760112441</v>
      </c>
      <c r="AY94" s="136">
        <f>IF(AS94="-","-",C94*AS94)</f>
        <v>4.3545253812738522</v>
      </c>
      <c r="AZ94" s="136">
        <f>IF(AT94="-","-",C94*AT94)</f>
        <v>4.4815166236068578</v>
      </c>
      <c r="BA94" s="137" t="str">
        <f>IF(AU94="-","-",C94*AU94)</f>
        <v>-</v>
      </c>
      <c r="BB94" s="138" t="str">
        <f>IF(W94="-","-",D94*AP94^(0.312/(1.312*W94))-273)</f>
        <v>-</v>
      </c>
      <c r="BC94" s="139" t="str">
        <f>IF(X94="-","-",D94*AQ94^(0.312/(1.312*X94))-273)</f>
        <v>-</v>
      </c>
      <c r="BD94" s="139">
        <f>IF(Y94="-","-",D94*AR94^(0.312/(1.312*Y94))-273)</f>
        <v>42.971908419669319</v>
      </c>
      <c r="BE94" s="139">
        <f>IF(Z94="-","-",D94*AS94^(0.312/(1.312*Z94))-273)</f>
        <v>52.054189157253916</v>
      </c>
      <c r="BF94" s="139">
        <f>IF(AA94="-","-",D94*AT94^(0.312/(1.312*AA94))-273)</f>
        <v>55.975638736400072</v>
      </c>
      <c r="BG94" s="140" t="str">
        <f>IF(AB94="-","-",D94*AU94^(0.312/(1.312*AB94))-273)</f>
        <v>-</v>
      </c>
      <c r="BH94" s="117"/>
      <c r="BI94" s="117"/>
      <c r="BP94" s="1">
        <v>92</v>
      </c>
    </row>
    <row r="95" spans="1:75" s="117" customFormat="1" ht="12.75" hidden="1" customHeight="1" x14ac:dyDescent="0.2">
      <c r="A95" s="126">
        <f>A94</f>
        <v>53.371590498145167</v>
      </c>
      <c r="B95" s="141"/>
      <c r="C95" s="141">
        <f>C94</f>
        <v>2.8816524520965912</v>
      </c>
      <c r="D95" s="142">
        <f>D94</f>
        <v>288</v>
      </c>
      <c r="E95" s="123">
        <v>4300</v>
      </c>
      <c r="F95" s="204">
        <f>PI()*0.862*E95/60</f>
        <v>194.07712216326544</v>
      </c>
      <c r="G95" s="124">
        <f t="shared" ref="G95:P95" si="139">G94</f>
        <v>0.62158163332540795</v>
      </c>
      <c r="H95" s="125">
        <f t="shared" si="139"/>
        <v>1.4891416752843847</v>
      </c>
      <c r="I95" s="120">
        <f t="shared" si="139"/>
        <v>0.93888637937135622</v>
      </c>
      <c r="J95" s="124">
        <f t="shared" si="139"/>
        <v>20.733515949620767</v>
      </c>
      <c r="K95" s="126">
        <f t="shared" si="139"/>
        <v>20.31925694530366</v>
      </c>
      <c r="L95" s="127">
        <f t="shared" si="139"/>
        <v>10.15962847265183</v>
      </c>
      <c r="M95" s="127">
        <f t="shared" si="139"/>
        <v>6.7730856484345523</v>
      </c>
      <c r="N95" s="127">
        <f t="shared" si="139"/>
        <v>5.0798142363259151</v>
      </c>
      <c r="O95" s="127">
        <f t="shared" si="139"/>
        <v>4.0638513890607317</v>
      </c>
      <c r="P95" s="128">
        <f t="shared" si="139"/>
        <v>3.3865428242172761</v>
      </c>
      <c r="Q95" s="124">
        <f>4*K95/(PI()*0.862^2*F95)</f>
        <v>0.17940273742513449</v>
      </c>
      <c r="R95" s="120">
        <f>4*L95/(PI()*0.862^2*F95)</f>
        <v>8.9701368712567245E-2</v>
      </c>
      <c r="S95" s="120">
        <f>4*M95/(PI()*0.862^2*F95)</f>
        <v>5.9800912475044821E-2</v>
      </c>
      <c r="T95" s="120">
        <f>4*N95/(PI()*0.862^2*F95)</f>
        <v>4.4850684356283622E-2</v>
      </c>
      <c r="U95" s="120">
        <f>4*O95/(PI()*0.862^2*F95)</f>
        <v>3.5880547485026892E-2</v>
      </c>
      <c r="V95" s="129">
        <f>4*P95/(PI()*0.862^2*$F95)</f>
        <v>2.990045623752241E-2</v>
      </c>
      <c r="W95" s="124" t="str">
        <f>IF(OR(0.0366&gt;Q95,0.0992&lt;Q95),"-",-43518*Q95^4 + 7101.5*Q95^3 - 404.29*Q95^2 + 11.132*Q95 + 0.6449)</f>
        <v>-</v>
      </c>
      <c r="X95" s="120">
        <f t="shared" si="136"/>
        <v>0.69852488350902031</v>
      </c>
      <c r="Y95" s="120">
        <f t="shared" si="136"/>
        <v>0.8269629242389559</v>
      </c>
      <c r="Z95" s="120">
        <f t="shared" si="136"/>
        <v>0.79552411918875543</v>
      </c>
      <c r="AA95" s="120" t="str">
        <f t="shared" si="136"/>
        <v>-</v>
      </c>
      <c r="AB95" s="129" t="str">
        <f t="shared" si="136"/>
        <v>-</v>
      </c>
      <c r="AC95" s="124" t="str">
        <f>IF(W95="-","-",-1957*Q95^3 + 170*Q95^2 - 5.2758*Q95 + 1.1631)</f>
        <v>-</v>
      </c>
      <c r="AD95" s="120">
        <f t="shared" si="137"/>
        <v>0.64523193295520898</v>
      </c>
      <c r="AE95" s="120">
        <f t="shared" si="137"/>
        <v>1.0370295861615351</v>
      </c>
      <c r="AF95" s="120">
        <f t="shared" si="137"/>
        <v>1.0918836916385339</v>
      </c>
      <c r="AG95" s="120" t="str">
        <f t="shared" si="137"/>
        <v>-</v>
      </c>
      <c r="AH95" s="129" t="str">
        <f t="shared" si="137"/>
        <v>-</v>
      </c>
      <c r="AI95" s="119">
        <f>(F95^2)/2</f>
        <v>18832.964673587529</v>
      </c>
      <c r="AJ95" s="130" t="str">
        <f t="shared" si="138"/>
        <v>-</v>
      </c>
      <c r="AK95" s="119">
        <f t="shared" si="138"/>
        <v>10993.214432895737</v>
      </c>
      <c r="AL95" s="119">
        <f t="shared" si="138"/>
        <v>9949.5760747807599</v>
      </c>
      <c r="AM95" s="119">
        <f t="shared" si="138"/>
        <v>8167.3987733774502</v>
      </c>
      <c r="AN95" s="119" t="str">
        <f t="shared" si="138"/>
        <v>-</v>
      </c>
      <c r="AO95" s="131" t="str">
        <f t="shared" si="138"/>
        <v>-</v>
      </c>
      <c r="AP95" s="127" t="str">
        <f>IF(AJ95="-","-",(AJ95*AC95/2.04/$I95/$D95/$A95+((AJ95*AC95/2.04/$I95/$D95/$A95)^2+4)^0.5)/2)</f>
        <v>-</v>
      </c>
      <c r="AQ95" s="127">
        <f>IF(AK95="-","-",(2*AK95*AD95/2.04/$I95/$D95/$A95+((2*AK95*AD95/2.04/$I95/$D95/$A95)^2+4)^0.5)/2)</f>
        <v>1.2695468690482199</v>
      </c>
      <c r="AR95" s="127">
        <f>IF(AL95="-","-",(3*AL95*AE95/2.04/$I95/$D95/$A95+((3*AL95*AE95/2.04/$I95/$D95/$A95)^2+4)^0.5)/2)</f>
        <v>1.6554668706635003</v>
      </c>
      <c r="AS95" s="127">
        <f>IF(AM95="-","-",(4*AM95*AF95/2.04/$I95/$D95/$A95+((4*AM95*AF95/2.04/$I95/$D95/$A95)^2+4)^0.5)/2)</f>
        <v>1.7750168563917872</v>
      </c>
      <c r="AT95" s="127" t="str">
        <f>IF(AN95="-","-",(5*AN95*AG95/2.04/$I95/$D95/$A95+((5*AN95*AG95/2.04/$I95/$D95/$A95)^2+4)^0.5)/2)</f>
        <v>-</v>
      </c>
      <c r="AU95" s="128" t="str">
        <f>IF(AO95="-","-",(6*AO95*AH95/2.04/$I95/$D95/$A95+((6*AO95*AH95/2.04/$I95/$D95/$A95)^2+4)^0.5)/2)</f>
        <v>-</v>
      </c>
      <c r="AV95" s="143" t="str">
        <f>IF(AP95="-","-",C95*AP95)</f>
        <v>-</v>
      </c>
      <c r="AW95" s="144">
        <f>IF(AQ95="-","-",C95*AQ95)</f>
        <v>3.6583928482443526</v>
      </c>
      <c r="AX95" s="144">
        <f>IF(AR95="-","-",C95*AR95)</f>
        <v>4.7704801672121455</v>
      </c>
      <c r="AY95" s="120">
        <f>IF(AS95="-","-",C95*AS95)</f>
        <v>5.1149816767341765</v>
      </c>
      <c r="AZ95" s="120" t="str">
        <f>IF(AT95="-","-",C95*AT95)</f>
        <v>-</v>
      </c>
      <c r="BA95" s="129" t="str">
        <f>IF(AU95="-","-",C95*AU95)</f>
        <v>-</v>
      </c>
      <c r="BB95" s="138" t="str">
        <f>IF(W95="-","-",D95*AP95^(0.312/(1.312*W95))-273)</f>
        <v>-</v>
      </c>
      <c r="BC95" s="139">
        <f>IF(X95="-","-",D95*AQ95^(0.312/(1.312*X95))-273)</f>
        <v>39.376623227136747</v>
      </c>
      <c r="BD95" s="139">
        <f>IF(Y95="-","-",D95*AR95^(0.312/(1.312*Y95))-273)</f>
        <v>59.924817445426129</v>
      </c>
      <c r="BE95" s="139">
        <f>IF(Z95="-","-",D95*AS95^(0.312/(1.312*Z95))-273)</f>
        <v>68.88986467938787</v>
      </c>
      <c r="BF95" s="139" t="str">
        <f>IF(AA95="-","-",D95*AT95^(0.312/(1.312*AA95))-273)</f>
        <v>-</v>
      </c>
      <c r="BG95" s="140" t="str">
        <f>IF(AB95="-","-",D95*AU95^(0.312/(1.312*AB95))-273)</f>
        <v>-</v>
      </c>
      <c r="BH95" s="121"/>
      <c r="BI95" s="121"/>
      <c r="BP95" s="121">
        <v>93</v>
      </c>
    </row>
    <row r="96" spans="1:75" hidden="1" x14ac:dyDescent="0.2">
      <c r="A96" s="145">
        <f>A94</f>
        <v>53.371590498145167</v>
      </c>
      <c r="B96" s="146"/>
      <c r="C96" s="146">
        <f>C94</f>
        <v>2.8816524520965912</v>
      </c>
      <c r="D96" s="147">
        <f>D94</f>
        <v>288</v>
      </c>
      <c r="E96" s="148">
        <v>3800</v>
      </c>
      <c r="F96" s="205">
        <f>PI()*0.862*E96/60</f>
        <v>171.51001493497876</v>
      </c>
      <c r="G96" s="149">
        <f t="shared" ref="G96:P96" si="140">G94</f>
        <v>0.62158163332540795</v>
      </c>
      <c r="H96" s="150">
        <f t="shared" si="140"/>
        <v>1.4891416752843847</v>
      </c>
      <c r="I96" s="151">
        <f t="shared" si="140"/>
        <v>0.93888637937135622</v>
      </c>
      <c r="J96" s="149">
        <f t="shared" si="140"/>
        <v>20.733515949620767</v>
      </c>
      <c r="K96" s="145">
        <f t="shared" si="140"/>
        <v>20.31925694530366</v>
      </c>
      <c r="L96" s="152">
        <f t="shared" si="140"/>
        <v>10.15962847265183</v>
      </c>
      <c r="M96" s="152">
        <f t="shared" si="140"/>
        <v>6.7730856484345523</v>
      </c>
      <c r="N96" s="152">
        <f t="shared" si="140"/>
        <v>5.0798142363259151</v>
      </c>
      <c r="O96" s="152">
        <f t="shared" si="140"/>
        <v>4.0638513890607317</v>
      </c>
      <c r="P96" s="153">
        <f t="shared" si="140"/>
        <v>3.3865428242172761</v>
      </c>
      <c r="Q96" s="149">
        <f>4*K96/(PI()*0.862^2*F96)</f>
        <v>0.20300836077054693</v>
      </c>
      <c r="R96" s="151">
        <f>4*L96/(PI()*0.862^2*F96)</f>
        <v>0.10150418038527347</v>
      </c>
      <c r="S96" s="151">
        <f>4*M96/(PI()*0.862^2*F96)</f>
        <v>6.7669453590182296E-2</v>
      </c>
      <c r="T96" s="151">
        <f>4*N96/(PI()*0.862^2*F96)</f>
        <v>5.0752090192636733E-2</v>
      </c>
      <c r="U96" s="151">
        <f>4*O96/(PI()*0.862^2*F96)</f>
        <v>4.0601672154109383E-2</v>
      </c>
      <c r="V96" s="154">
        <f>4*P96/(PI()*0.862^2*$F96)</f>
        <v>3.3834726795091148E-2</v>
      </c>
      <c r="W96" s="149" t="str">
        <f>IF(OR(0.0366&gt;Q96,0.0992&lt;Q96),"-",-43518*Q96^4 + 7101.5*Q96^3 - 404.29*Q96^2 + 11.132*Q96 + 0.6449)</f>
        <v>-</v>
      </c>
      <c r="X96" s="151" t="str">
        <f t="shared" si="136"/>
        <v>-</v>
      </c>
      <c r="Y96" s="151">
        <f t="shared" si="136"/>
        <v>0.83490974287458641</v>
      </c>
      <c r="Z96" s="151">
        <f t="shared" si="136"/>
        <v>0.80813746986898372</v>
      </c>
      <c r="AA96" s="151">
        <f t="shared" si="136"/>
        <v>0.78746098424168198</v>
      </c>
      <c r="AB96" s="154" t="str">
        <f t="shared" si="136"/>
        <v>-</v>
      </c>
      <c r="AC96" s="149" t="str">
        <f>IF(W96="-","-",-1957*Q96^3 + 170*Q96^2 - 5.2758*Q96 + 1.1631)</f>
        <v>-</v>
      </c>
      <c r="AD96" s="151" t="str">
        <f t="shared" si="137"/>
        <v>-</v>
      </c>
      <c r="AE96" s="151">
        <f t="shared" si="137"/>
        <v>0.97813237475103576</v>
      </c>
      <c r="AF96" s="151">
        <f t="shared" si="137"/>
        <v>1.0773931347229966</v>
      </c>
      <c r="AG96" s="151">
        <f t="shared" si="137"/>
        <v>1.0981526728540727</v>
      </c>
      <c r="AH96" s="154" t="str">
        <f t="shared" si="137"/>
        <v>-</v>
      </c>
      <c r="AI96" s="155">
        <f>(F96^2)/2</f>
        <v>14707.842611498318</v>
      </c>
      <c r="AJ96" s="156" t="str">
        <f t="shared" si="138"/>
        <v>-</v>
      </c>
      <c r="AK96" s="155" t="str">
        <f t="shared" si="138"/>
        <v>-</v>
      </c>
      <c r="AL96" s="155">
        <f t="shared" si="138"/>
        <v>7259.1848545726725</v>
      </c>
      <c r="AM96" s="155">
        <f t="shared" si="138"/>
        <v>6195.5515492848826</v>
      </c>
      <c r="AN96" s="155">
        <f t="shared" si="138"/>
        <v>5184.5931201258154</v>
      </c>
      <c r="AO96" s="157" t="str">
        <f t="shared" si="138"/>
        <v>-</v>
      </c>
      <c r="AP96" s="152" t="str">
        <f>IF(AJ96="-","-",(AJ96*AC96/2.04/$I96/$D96/$A96+((AJ96*AC96/2.04/$I96/$D96/$A96)^2+4)^0.5)/2)</f>
        <v>-</v>
      </c>
      <c r="AQ96" s="152" t="str">
        <f>IF(AK96="-","-",(2*AK96*AD96/2.04/$I96/$D96/$A96+((2*AK96*AD96/2.04/$I96/$D96/$A96)^2+4)^0.5)/2)</f>
        <v>-</v>
      </c>
      <c r="AR96" s="152">
        <f>IF(AL96="-","-",(3*AL96*AE96/2.04/$I96/$D96/$A96+((3*AL96*AE96/2.04/$I96/$D96/$A96)^2+4)^0.5)/2)</f>
        <v>1.4251954265971842</v>
      </c>
      <c r="AS96" s="152">
        <f>IF(AM96="-","-",(4*AM96*AF96/2.04/$I96/$D96/$A96+((4*AM96*AF96/2.04/$I96/$D96/$A96)^2+4)^0.5)/2)</f>
        <v>1.5514690485967666</v>
      </c>
      <c r="AT96" s="152">
        <f>IF(AN96="-","-",(5*AN96*AG96/2.04/$I96/$D96/$A96+((5*AN96*AG96/2.04/$I96/$D96/$A96)^2+4)^0.5)/2)</f>
        <v>1.5942132132616655</v>
      </c>
      <c r="AU96" s="153" t="str">
        <f>IF(AO96="-","-",(6*AO96*AH96/2.04/$I96/$D96/$A96+((6*AO96*AH96/2.04/$I96/$D96/$A96)^2+4)^0.5)/2)</f>
        <v>-</v>
      </c>
      <c r="AV96" s="149" t="str">
        <f>IF(AP96="-","-",C96*AP96)</f>
        <v>-</v>
      </c>
      <c r="AW96" s="151" t="str">
        <f>IF(AQ96="-","-",C96*AQ96)</f>
        <v>-</v>
      </c>
      <c r="AX96" s="151">
        <f>IF(AR96="-","-",C96*AR96)</f>
        <v>4.1069178957706232</v>
      </c>
      <c r="AY96" s="151">
        <f>IF(AS96="-","-",C96*AS96)</f>
        <v>4.470794588240838</v>
      </c>
      <c r="AZ96" s="151">
        <f>IF(AT96="-","-",C96*AT96)</f>
        <v>4.5939684151602647</v>
      </c>
      <c r="BA96" s="154" t="str">
        <f>IF(AU96="-","-",C96*AU96)</f>
        <v>-</v>
      </c>
      <c r="BB96" s="158" t="str">
        <f>IF(W96="-","-",D96*AP96^(0.312/(1.312*W96))-273)</f>
        <v>-</v>
      </c>
      <c r="BC96" s="159" t="str">
        <f>IF(X96="-","-",D96*AQ96^(0.312/(1.312*X96))-273)</f>
        <v>-</v>
      </c>
      <c r="BD96" s="159">
        <f>IF(Y96="-","-",D96*AR96^(0.312/(1.312*Y96))-273)</f>
        <v>45.581156654557162</v>
      </c>
      <c r="BE96" s="159">
        <f>IF(Z96="-","-",D96*AS96^(0.312/(1.312*Z96))-273)</f>
        <v>54.733707374795529</v>
      </c>
      <c r="BF96" s="159">
        <f>IF(AA96="-","-",D96*AT96^(0.312/(1.312*AA96))-273)</f>
        <v>58.557882171401047</v>
      </c>
      <c r="BG96" s="160" t="str">
        <f>IF(AB96="-","-",D96*AU96^(0.312/(1.312*AB96))-273)</f>
        <v>-</v>
      </c>
      <c r="BH96" s="161"/>
      <c r="BI96" s="161"/>
      <c r="BP96" s="1">
        <v>94</v>
      </c>
    </row>
    <row r="97" spans="1:75" s="161" customFormat="1" hidden="1" x14ac:dyDescent="0.2">
      <c r="A97" s="126">
        <f>A94</f>
        <v>53.371590498145167</v>
      </c>
      <c r="B97" s="141"/>
      <c r="C97" s="141">
        <f>C94</f>
        <v>2.8816524520965912</v>
      </c>
      <c r="D97" s="142">
        <f>D94</f>
        <v>288</v>
      </c>
      <c r="E97" s="123">
        <v>5300</v>
      </c>
      <c r="F97" s="204">
        <f>PI()*0.862*E97/60</f>
        <v>239.21133661983879</v>
      </c>
      <c r="G97" s="124">
        <f t="shared" ref="G97:P97" si="141">G94</f>
        <v>0.62158163332540795</v>
      </c>
      <c r="H97" s="125">
        <f t="shared" si="141"/>
        <v>1.4891416752843847</v>
      </c>
      <c r="I97" s="120">
        <f t="shared" si="141"/>
        <v>0.93888637937135622</v>
      </c>
      <c r="J97" s="124">
        <f t="shared" si="141"/>
        <v>20.733515949620767</v>
      </c>
      <c r="K97" s="126">
        <f t="shared" si="141"/>
        <v>20.31925694530366</v>
      </c>
      <c r="L97" s="127">
        <f t="shared" si="141"/>
        <v>10.15962847265183</v>
      </c>
      <c r="M97" s="127">
        <f t="shared" si="141"/>
        <v>6.7730856484345523</v>
      </c>
      <c r="N97" s="127">
        <f t="shared" si="141"/>
        <v>5.0798142363259151</v>
      </c>
      <c r="O97" s="127">
        <f t="shared" si="141"/>
        <v>4.0638513890607317</v>
      </c>
      <c r="P97" s="128">
        <f t="shared" si="141"/>
        <v>3.3865428242172761</v>
      </c>
      <c r="Q97" s="124">
        <f>4*K97/(PI()*0.862^2*F97)</f>
        <v>0.1455531643260525</v>
      </c>
      <c r="R97" s="120">
        <f>4*L97/(PI()*0.862^2*F97)</f>
        <v>7.2776582163026252E-2</v>
      </c>
      <c r="S97" s="120">
        <f>4*M97/(PI()*0.862^2*F97)</f>
        <v>4.8517721442017492E-2</v>
      </c>
      <c r="T97" s="120">
        <f>4*N97/(PI()*0.862^2*F97)</f>
        <v>3.6388291081513126E-2</v>
      </c>
      <c r="U97" s="120">
        <f>4*O97/(PI()*0.862^2*F97)</f>
        <v>2.9110632865210498E-2</v>
      </c>
      <c r="V97" s="129">
        <f>4*P97/(PI()*0.862^2*$F97)</f>
        <v>2.4258860721008746E-2</v>
      </c>
      <c r="W97" s="124" t="str">
        <f>IF(OR(0.0366&gt;Q97,0.0992&lt;Q97),"-",-43518*Q97^4 + 7101.5*Q97^3 - 404.29*Q97^2 + 11.132*Q97 + 0.6449)</f>
        <v>-</v>
      </c>
      <c r="X97" s="120">
        <f t="shared" si="136"/>
        <v>0.83029684678743609</v>
      </c>
      <c r="Y97" s="120">
        <f t="shared" si="136"/>
        <v>0.8032291525557288</v>
      </c>
      <c r="Z97" s="120" t="str">
        <f t="shared" si="136"/>
        <v>-</v>
      </c>
      <c r="AA97" s="120" t="str">
        <f t="shared" si="136"/>
        <v>-</v>
      </c>
      <c r="AB97" s="129" t="str">
        <f t="shared" si="136"/>
        <v>-</v>
      </c>
      <c r="AC97" s="124" t="str">
        <f>IF(W97="-","-",-1957*Q97^3 + 170*Q97^2 - 5.2758*Q97 + 1.1631)</f>
        <v>-</v>
      </c>
      <c r="AD97" s="120">
        <f t="shared" si="137"/>
        <v>0.92520089796578941</v>
      </c>
      <c r="AE97" s="120">
        <f t="shared" si="137"/>
        <v>1.0837975289509236</v>
      </c>
      <c r="AF97" s="120" t="str">
        <f t="shared" si="137"/>
        <v>-</v>
      </c>
      <c r="AG97" s="120" t="str">
        <f t="shared" si="137"/>
        <v>-</v>
      </c>
      <c r="AH97" s="129" t="str">
        <f t="shared" si="137"/>
        <v>-</v>
      </c>
      <c r="AI97" s="119">
        <f>(F97^2)/2</f>
        <v>28611.031783724913</v>
      </c>
      <c r="AJ97" s="130" t="str">
        <f t="shared" si="138"/>
        <v>-</v>
      </c>
      <c r="AK97" s="119">
        <f t="shared" si="138"/>
        <v>20146.899184140373</v>
      </c>
      <c r="AL97" s="119">
        <f t="shared" si="138"/>
        <v>16263.836181468627</v>
      </c>
      <c r="AM97" s="119" t="str">
        <f t="shared" si="138"/>
        <v>-</v>
      </c>
      <c r="AN97" s="119" t="str">
        <f t="shared" si="138"/>
        <v>-</v>
      </c>
      <c r="AO97" s="131" t="str">
        <f t="shared" si="138"/>
        <v>-</v>
      </c>
      <c r="AP97" s="127" t="str">
        <f>IF(AJ97="-","-",(AJ97*AC97/2.04/$I97/$D97/$A97+((AJ97*AC97/2.04/$I97/$D97/$A97)^2+4)^0.5)/2)</f>
        <v>-</v>
      </c>
      <c r="AQ97" s="127">
        <f>IF(AK97="-","-",(2*AK97*AD97/2.04/$I97/$D97/$A97+((2*AK97*AD97/2.04/$I97/$D97/$A97)^2+4)^0.5)/2)</f>
        <v>1.8167189805887234</v>
      </c>
      <c r="AR97" s="127">
        <f>IF(AL97="-","-",(3*AL97*AE97/2.04/$I97/$D97/$A97+((3*AL97*AE97/2.04/$I97/$D97/$A97)^2+4)^0.5)/2)</f>
        <v>2.2421640721845821</v>
      </c>
      <c r="AS97" s="127" t="str">
        <f>IF(AM97="-","-",(4*AM97*AF97/2.04/$I97/$D97/$A97+((4*AM97*AF97/2.04/$I97/$D97/$A97)^2+4)^0.5)/2)</f>
        <v>-</v>
      </c>
      <c r="AT97" s="127" t="str">
        <f>IF(AN97="-","-",(5*AN97*AG97/2.04/$I97/$D97/$A97+((5*AN97*AG97/2.04/$I97/$D97/$A97)^2+4)^0.5)/2)</f>
        <v>-</v>
      </c>
      <c r="AU97" s="128" t="str">
        <f>IF(AO97="-","-",(6*AO97*AH97/2.04/$I97/$D97/$A97+((6*AO97*AH97/2.04/$I97/$D97/$A97)^2+4)^0.5)/2)</f>
        <v>-</v>
      </c>
      <c r="AV97" s="124" t="str">
        <f>IF(AP97="-","-",C97*AP97)</f>
        <v>-</v>
      </c>
      <c r="AW97" s="120">
        <f>IF(AQ97="-","-",C97*AQ97)</f>
        <v>5.2351527051839142</v>
      </c>
      <c r="AX97" s="120">
        <f>IF(AR97="-","-",C97*AR97)</f>
        <v>6.4611375966135789</v>
      </c>
      <c r="AY97" s="120" t="str">
        <f>IF(AS97="-","-",C97*AS97)</f>
        <v>-</v>
      </c>
      <c r="AZ97" s="120" t="str">
        <f>IF(AT97="-","-",C97*AT97)</f>
        <v>-</v>
      </c>
      <c r="BA97" s="129" t="str">
        <f>IF(AU97="-","-",C97*AU97)</f>
        <v>-</v>
      </c>
      <c r="BB97" s="138" t="str">
        <f>IF(W97="-","-",D97*AP97^(0.312/(1.312*W97))-273)</f>
        <v>-</v>
      </c>
      <c r="BC97" s="139">
        <f>IF(X97="-","-",D97*AQ97^(0.312/(1.312*X97))-273)</f>
        <v>68.707849527002395</v>
      </c>
      <c r="BD97" s="139">
        <f>IF(Y97="-","-",D97*AR97^(0.312/(1.312*Y97))-273)</f>
        <v>92.772834954909399</v>
      </c>
      <c r="BE97" s="139" t="str">
        <f>IF(Z97="-","-",D97*AS97^(0.312/(1.312*Z97))-273)</f>
        <v>-</v>
      </c>
      <c r="BF97" s="139" t="str">
        <f>IF(AA97="-","-",D97*AT97^(0.312/(1.312*AA97))-273)</f>
        <v>-</v>
      </c>
      <c r="BG97" s="140" t="str">
        <f>IF(AB97="-","-",D97*AU97^(0.312/(1.312*AB97))-273)</f>
        <v>-</v>
      </c>
      <c r="BP97" s="121">
        <v>95</v>
      </c>
    </row>
    <row r="98" spans="1:75" s="161" customFormat="1" hidden="1" x14ac:dyDescent="0.2">
      <c r="A98" s="162">
        <f>A94</f>
        <v>53.371590498145167</v>
      </c>
      <c r="B98" s="163"/>
      <c r="C98" s="163">
        <f>C94</f>
        <v>2.8816524520965912</v>
      </c>
      <c r="D98" s="164">
        <f>D94</f>
        <v>288</v>
      </c>
      <c r="E98" s="165">
        <v>5560</v>
      </c>
      <c r="F98" s="206">
        <f>PI()*0.862*E98/60</f>
        <v>250.94623237854788</v>
      </c>
      <c r="G98" s="166">
        <f t="shared" ref="G98:P98" si="142">G94</f>
        <v>0.62158163332540795</v>
      </c>
      <c r="H98" s="167">
        <f t="shared" si="142"/>
        <v>1.4891416752843847</v>
      </c>
      <c r="I98" s="168">
        <f t="shared" si="142"/>
        <v>0.93888637937135622</v>
      </c>
      <c r="J98" s="166">
        <f t="shared" si="142"/>
        <v>20.733515949620767</v>
      </c>
      <c r="K98" s="162">
        <f t="shared" si="142"/>
        <v>20.31925694530366</v>
      </c>
      <c r="L98" s="169">
        <f t="shared" si="142"/>
        <v>10.15962847265183</v>
      </c>
      <c r="M98" s="169">
        <f t="shared" si="142"/>
        <v>6.7730856484345523</v>
      </c>
      <c r="N98" s="169">
        <f t="shared" si="142"/>
        <v>5.0798142363259151</v>
      </c>
      <c r="O98" s="169">
        <f t="shared" si="142"/>
        <v>4.0638513890607317</v>
      </c>
      <c r="P98" s="170">
        <f t="shared" si="142"/>
        <v>3.3865428242172761</v>
      </c>
      <c r="Q98" s="166">
        <f>4*K98/(PI()*0.862^2*F98)</f>
        <v>0.13874672138994212</v>
      </c>
      <c r="R98" s="168">
        <f>4*L98/(PI()*0.862^2*F98)</f>
        <v>6.9373360694971062E-2</v>
      </c>
      <c r="S98" s="168">
        <f>4*M98/(PI()*0.862^2*F98)</f>
        <v>4.6248907129980706E-2</v>
      </c>
      <c r="T98" s="168">
        <f>4*N98/(PI()*0.862^2*F98)</f>
        <v>3.4686680347485531E-2</v>
      </c>
      <c r="U98" s="168">
        <f>4*O98/(PI()*0.862^2*F98)</f>
        <v>2.7749344277988426E-2</v>
      </c>
      <c r="V98" s="171">
        <f>4*P98/(PI()*0.862^2*$F98)</f>
        <v>2.3124453564990353E-2</v>
      </c>
      <c r="W98" s="166" t="str">
        <f>IF(OR(0.0366&gt;Q98,0.0992&lt;Q98),"-",-43518*Q98^4 + 7101.5*Q98^3 - 404.29*Q98^2 + 11.132*Q98 + 0.6449)</f>
        <v>-</v>
      </c>
      <c r="X98" s="168">
        <f t="shared" si="136"/>
        <v>0.83448282423976006</v>
      </c>
      <c r="Y98" s="168">
        <f t="shared" si="136"/>
        <v>0.79839373343356956</v>
      </c>
      <c r="Z98" s="168" t="str">
        <f t="shared" si="136"/>
        <v>-</v>
      </c>
      <c r="AA98" s="168" t="str">
        <f t="shared" si="136"/>
        <v>-</v>
      </c>
      <c r="AB98" s="171" t="str">
        <f t="shared" si="136"/>
        <v>-</v>
      </c>
      <c r="AC98" s="166" t="str">
        <f>IF(W98="-","-",-1957*Q98^3 + 170*Q98^2 - 5.2758*Q98 + 1.1631)</f>
        <v>-</v>
      </c>
      <c r="AD98" s="168">
        <f t="shared" si="137"/>
        <v>0.96186796326853341</v>
      </c>
      <c r="AE98" s="168">
        <f t="shared" si="137"/>
        <v>1.089127959296329</v>
      </c>
      <c r="AF98" s="168" t="str">
        <f t="shared" si="137"/>
        <v>-</v>
      </c>
      <c r="AG98" s="168" t="str">
        <f t="shared" si="137"/>
        <v>-</v>
      </c>
      <c r="AH98" s="171" t="str">
        <f t="shared" si="137"/>
        <v>-</v>
      </c>
      <c r="AI98" s="172">
        <f>(F98^2)/2</f>
        <v>31487.005772494074</v>
      </c>
      <c r="AJ98" s="173" t="str">
        <f t="shared" si="138"/>
        <v>-</v>
      </c>
      <c r="AK98" s="172">
        <f t="shared" si="138"/>
        <v>22935.143299754985</v>
      </c>
      <c r="AL98" s="172">
        <f t="shared" si="138"/>
        <v>18095.639207632161</v>
      </c>
      <c r="AM98" s="172" t="str">
        <f t="shared" si="138"/>
        <v>-</v>
      </c>
      <c r="AN98" s="172" t="str">
        <f t="shared" si="138"/>
        <v>-</v>
      </c>
      <c r="AO98" s="174" t="str">
        <f t="shared" si="138"/>
        <v>-</v>
      </c>
      <c r="AP98" s="169" t="str">
        <f>IF(AJ98="-","-",(AJ98*AC98/2.04/$I98/$D98/$A98+((AJ98*AC98/2.04/$I98/$D98/$A98)^2+4)^0.5)/2)</f>
        <v>-</v>
      </c>
      <c r="AQ98" s="169">
        <f>IF(AK98="-","-",(2*AK98*AD98/2.04/$I98/$D98/$A98+((2*AK98*AD98/2.04/$I98/$D98/$A98)^2+4)^0.5)/2)</f>
        <v>1.9989224808192556</v>
      </c>
      <c r="AR98" s="169">
        <f>IF(AL98="-","-",(3*AL98*AE98/2.04/$I98/$D98/$A98+((3*AL98*AE98/2.04/$I98/$D98/$A98)^2+4)^0.5)/2)</f>
        <v>2.4212997630104294</v>
      </c>
      <c r="AS98" s="169" t="str">
        <f>IF(AM98="-","-",(4*AM98*AF98/2.04/$I98/$D98/$A98+((4*AM98*AF98/2.04/$I98/$D98/$A98)^2+4)^0.5)/2)</f>
        <v>-</v>
      </c>
      <c r="AT98" s="169" t="str">
        <f>IF(AN98="-","-",(5*AN98*AG98/2.04/$I98/$D98/$A98+((5*AN98*AG98/2.04/$I98/$D98/$A98)^2+4)^0.5)/2)</f>
        <v>-</v>
      </c>
      <c r="AU98" s="170" t="str">
        <f>IF(AO98="-","-",(6*AO98*AH98/2.04/$I98/$D98/$A98+((6*AO98*AH98/2.04/$I98/$D98/$A98)^2+4)^0.5)/2)</f>
        <v>-</v>
      </c>
      <c r="AV98" s="166" t="str">
        <f>IF(AP98="-","-",C98*AP98)</f>
        <v>-</v>
      </c>
      <c r="AW98" s="168">
        <f>IF(AQ98="-","-",C98*AQ98)</f>
        <v>5.7601998684038094</v>
      </c>
      <c r="AX98" s="168">
        <f>IF(AR98="-","-",C98*AR98)</f>
        <v>6.9773443993398985</v>
      </c>
      <c r="AY98" s="168" t="str">
        <f>IF(AS98="-","-",C98*AS98)</f>
        <v>-</v>
      </c>
      <c r="AZ98" s="168" t="str">
        <f>IF(AT98="-","-",C98*AT98)</f>
        <v>-</v>
      </c>
      <c r="BA98" s="171" t="str">
        <f>IF(AU98="-","-",C98*AU98)</f>
        <v>-</v>
      </c>
      <c r="BB98" s="175" t="str">
        <f>IF(W98="-","-",D98*AP98^(0.312/(1.312*W98))-273)</f>
        <v>-</v>
      </c>
      <c r="BC98" s="176">
        <f>IF(X98="-","-",D98*AQ98^(0.312/(1.312*X98))-273)</f>
        <v>77.84164779341495</v>
      </c>
      <c r="BD98" s="176">
        <f>IF(Y98="-","-",D98*AR98^(0.312/(1.312*Y98))-273)</f>
        <v>101.78563857388627</v>
      </c>
      <c r="BE98" s="176" t="str">
        <f>IF(Z98="-","-",D98*AS98^(0.312/(1.312*Z98))-273)</f>
        <v>-</v>
      </c>
      <c r="BF98" s="176" t="str">
        <f>IF(AA98="-","-",D98*AT98^(0.312/(1.312*AA98))-273)</f>
        <v>-</v>
      </c>
      <c r="BG98" s="177" t="str">
        <f>IF(AB98="-","-",D98*AU98^(0.312/(1.312*AB98))-273)</f>
        <v>-</v>
      </c>
      <c r="BH98" s="121"/>
      <c r="BI98" s="121"/>
      <c r="BP98" s="1">
        <v>96</v>
      </c>
    </row>
    <row r="99" spans="1:75" s="7" customFormat="1" ht="15.75" hidden="1" x14ac:dyDescent="0.2">
      <c r="B99" s="1"/>
      <c r="C99" s="2" t="s">
        <v>0</v>
      </c>
      <c r="D99" s="3"/>
      <c r="E99" s="4"/>
      <c r="F99" s="5"/>
      <c r="G99" s="6"/>
      <c r="I99" s="6"/>
      <c r="J99" s="6"/>
      <c r="K99" s="6"/>
      <c r="L99" s="8"/>
      <c r="M99" s="8"/>
      <c r="N99" s="8"/>
      <c r="O99" s="8"/>
      <c r="P99" s="8"/>
      <c r="Q99" s="5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9"/>
      <c r="AJ99" s="10"/>
      <c r="AK99" s="11"/>
      <c r="AL99" s="11"/>
      <c r="AM99" s="12"/>
      <c r="AN99" s="10"/>
      <c r="AO99" s="13"/>
      <c r="AP99" s="14"/>
      <c r="AQ99" s="15"/>
      <c r="AR99" s="16"/>
      <c r="AX99" s="6"/>
      <c r="AY99" s="6"/>
      <c r="AZ99" s="6"/>
      <c r="BA99" s="6"/>
      <c r="BB99" s="5"/>
      <c r="BC99" s="5"/>
      <c r="BD99" s="5"/>
      <c r="BE99" s="5"/>
      <c r="BF99" s="5"/>
      <c r="BG99" s="8"/>
      <c r="BP99" s="121">
        <v>97</v>
      </c>
    </row>
    <row r="100" spans="1:75" s="1" customFormat="1" ht="18" hidden="1" customHeight="1" x14ac:dyDescent="0.2">
      <c r="A100" s="17" t="s">
        <v>1</v>
      </c>
      <c r="B100" s="18" t="s">
        <v>2</v>
      </c>
      <c r="C100" s="18" t="s">
        <v>3</v>
      </c>
      <c r="D100" s="18" t="s">
        <v>4</v>
      </c>
      <c r="E100" s="18" t="s">
        <v>5</v>
      </c>
      <c r="F100" s="19" t="s">
        <v>6</v>
      </c>
      <c r="G100" s="18" t="s">
        <v>7</v>
      </c>
      <c r="H100" s="18" t="s">
        <v>8</v>
      </c>
      <c r="I100" s="18" t="s">
        <v>9</v>
      </c>
      <c r="J100" s="20" t="s">
        <v>10</v>
      </c>
      <c r="K100" s="21" t="s">
        <v>11</v>
      </c>
      <c r="L100" s="22" t="s">
        <v>12</v>
      </c>
      <c r="M100" s="22" t="s">
        <v>13</v>
      </c>
      <c r="N100" s="22" t="s">
        <v>14</v>
      </c>
      <c r="O100" s="22" t="s">
        <v>15</v>
      </c>
      <c r="P100" s="23" t="s">
        <v>16</v>
      </c>
      <c r="Q100" s="24" t="s">
        <v>17</v>
      </c>
      <c r="R100" s="25" t="s">
        <v>18</v>
      </c>
      <c r="S100" s="25" t="s">
        <v>19</v>
      </c>
      <c r="T100" s="25" t="s">
        <v>20</v>
      </c>
      <c r="U100" s="25" t="s">
        <v>21</v>
      </c>
      <c r="V100" s="26" t="s">
        <v>22</v>
      </c>
      <c r="W100" s="24" t="s">
        <v>23</v>
      </c>
      <c r="X100" s="25" t="s">
        <v>24</v>
      </c>
      <c r="Y100" s="25" t="s">
        <v>25</v>
      </c>
      <c r="Z100" s="25" t="s">
        <v>26</v>
      </c>
      <c r="AA100" s="25" t="s">
        <v>27</v>
      </c>
      <c r="AB100" s="26" t="s">
        <v>28</v>
      </c>
      <c r="AC100" s="27" t="s">
        <v>29</v>
      </c>
      <c r="AD100" s="28" t="s">
        <v>30</v>
      </c>
      <c r="AE100" s="28" t="s">
        <v>31</v>
      </c>
      <c r="AF100" s="28" t="s">
        <v>32</v>
      </c>
      <c r="AG100" s="28" t="s">
        <v>33</v>
      </c>
      <c r="AH100" s="29" t="s">
        <v>34</v>
      </c>
      <c r="AI100" s="30" t="s">
        <v>35</v>
      </c>
      <c r="AJ100" s="21" t="s">
        <v>36</v>
      </c>
      <c r="AK100" s="22" t="s">
        <v>37</v>
      </c>
      <c r="AL100" s="22" t="s">
        <v>38</v>
      </c>
      <c r="AM100" s="22" t="s">
        <v>39</v>
      </c>
      <c r="AN100" s="22" t="s">
        <v>40</v>
      </c>
      <c r="AO100" s="23" t="s">
        <v>41</v>
      </c>
      <c r="AP100" s="28" t="s">
        <v>42</v>
      </c>
      <c r="AQ100" s="28" t="s">
        <v>43</v>
      </c>
      <c r="AR100" s="28" t="s">
        <v>44</v>
      </c>
      <c r="AS100" s="28" t="s">
        <v>45</v>
      </c>
      <c r="AT100" s="28" t="s">
        <v>46</v>
      </c>
      <c r="AU100" s="29" t="s">
        <v>47</v>
      </c>
      <c r="AV100" s="31" t="s">
        <v>48</v>
      </c>
      <c r="AW100" s="32" t="s">
        <v>49</v>
      </c>
      <c r="AX100" s="32" t="s">
        <v>50</v>
      </c>
      <c r="AY100" s="32" t="s">
        <v>51</v>
      </c>
      <c r="AZ100" s="32" t="s">
        <v>52</v>
      </c>
      <c r="BA100" s="33" t="s">
        <v>53</v>
      </c>
      <c r="BB100" s="21" t="s">
        <v>54</v>
      </c>
      <c r="BC100" s="22" t="s">
        <v>55</v>
      </c>
      <c r="BD100" s="22" t="s">
        <v>56</v>
      </c>
      <c r="BE100" s="22" t="s">
        <v>57</v>
      </c>
      <c r="BF100" s="22" t="s">
        <v>58</v>
      </c>
      <c r="BG100" s="23" t="s">
        <v>59</v>
      </c>
      <c r="BH100" s="34"/>
      <c r="BM100" s="50"/>
      <c r="BP100" s="1">
        <v>98</v>
      </c>
    </row>
    <row r="101" spans="1:75" s="61" customFormat="1" ht="12.75" customHeight="1" x14ac:dyDescent="0.2">
      <c r="A101" s="35">
        <v>69.365826809384373</v>
      </c>
      <c r="B101" s="35">
        <f>AX96</f>
        <v>4.1069178957706232</v>
      </c>
      <c r="C101" s="141">
        <f>B101-0.06</f>
        <v>4.0469178957706236</v>
      </c>
      <c r="D101" s="36">
        <v>288</v>
      </c>
      <c r="E101" s="37">
        <v>3710</v>
      </c>
      <c r="F101" s="38">
        <f>PI()*0.805*E101/60</f>
        <v>156.37539232630996</v>
      </c>
      <c r="G101" s="39">
        <f>C101/4.636</f>
        <v>0.8729331095277445</v>
      </c>
      <c r="H101" s="40">
        <f>D101/193.4</f>
        <v>1.4891416752843847</v>
      </c>
      <c r="I101" s="41">
        <f>1-0.427*G101*H101^(-3.688)</f>
        <v>0.91417361770415706</v>
      </c>
      <c r="J101" s="40">
        <f>C101*10^6/(I101*511*D101)</f>
        <v>30.080310980566065</v>
      </c>
      <c r="K101" s="42">
        <f>A101*0.682*10^6/(3600*24*J101)</f>
        <v>18.202618943200832</v>
      </c>
      <c r="L101" s="43">
        <f>A101*0.682*10^6/(3600*24*J101*2)</f>
        <v>9.1013094716004161</v>
      </c>
      <c r="M101" s="43">
        <f>A101*0.682*10^6/(3600*24*J101*3)</f>
        <v>6.0675396477336108</v>
      </c>
      <c r="N101" s="43">
        <f>A101*0.682*10^6/(3600*24*J101*4)</f>
        <v>4.5506547358002081</v>
      </c>
      <c r="O101" s="43">
        <f>A101*0.682*10^6/(3600*24*J101*5)</f>
        <v>3.6405237886401665</v>
      </c>
      <c r="P101" s="44">
        <f>A101*0.682*10^6/(3600*24*J101*6)</f>
        <v>3.0337698238668054</v>
      </c>
      <c r="Q101" s="39">
        <f>4*K101/(PI()*0.805^2*F101)</f>
        <v>0.22870929922123681</v>
      </c>
      <c r="R101" s="41">
        <f>4*L101/(PI()*0.805^2*F101)</f>
        <v>0.11435464961061841</v>
      </c>
      <c r="S101" s="41">
        <f>4*M101/(PI()*0.805^2*F101)</f>
        <v>7.6236433073745599E-2</v>
      </c>
      <c r="T101" s="41">
        <f>4*N101/(PI()*0.805^2*F101)</f>
        <v>5.7177324805309203E-2</v>
      </c>
      <c r="U101" s="41">
        <f>4*O101/(PI()*0.805^2*F101)</f>
        <v>4.5741859844247362E-2</v>
      </c>
      <c r="V101" s="45">
        <f>4*P101/(PI()*0.805^2*F101)</f>
        <v>3.81182165368728E-2</v>
      </c>
      <c r="W101" s="46" t="str">
        <f>IF(OR(0.0344&gt;Q101,0.0739&lt;Q101),"-",296863066.116789*Q101^(6)+-107812010.926391*Q101^(5)+ 15691057.2875856*Q101^(4)+-1178721.4640784*Q101^(3)+ 48205.3447935692*Q101^(2)+-1012.39184418295*Q101+ 9.28608011129995)</f>
        <v>-</v>
      </c>
      <c r="X101" s="47" t="str">
        <f t="shared" ref="X101:AB105" si="143">IF(OR(0.0344&gt;R101,0.0739&lt;R101),"-",296863066.116789*R101^(6)+-107812010.926391*R101^(5)+ 15691057.2875856*R101^(4)+-1178721.4640784*R101^(3)+ 48205.3447935692*R101^(2)+-1012.39184418295*R101+ 9.28608011129995)</f>
        <v>-</v>
      </c>
      <c r="Y101" s="47" t="str">
        <f t="shared" si="143"/>
        <v>-</v>
      </c>
      <c r="Z101" s="47">
        <f t="shared" si="143"/>
        <v>0.85428438772337323</v>
      </c>
      <c r="AA101" s="47">
        <f t="shared" si="143"/>
        <v>0.84919236928823061</v>
      </c>
      <c r="AB101" s="48">
        <f t="shared" si="143"/>
        <v>0.81494613069289379</v>
      </c>
      <c r="AC101" s="46" t="str">
        <f>IF(W101="-","-",798988351.621543*Q101^(6)+-280371531.586419*Q101^(5)+ 39883138.3982318*Q101^(4)+-2943110.23585554*Q101^(3)+ 118497.513034966*Q101^(2)+-2463.54413936218*Q101+ 21.5852365235991)</f>
        <v>-</v>
      </c>
      <c r="AD101" s="47" t="str">
        <f t="shared" ref="AD101:AH105" si="144">IF(X101="-","-",798988351.621543*R101^(6)+-280371531.586419*R101^(5)+ 39883138.3982318*R101^(4)+-2943110.23585554*R101^(3)+ 118497.513034966*R101^(2)+-2463.54413936218*R101+ 21.5852365235991)</f>
        <v>-</v>
      </c>
      <c r="AE101" s="47" t="str">
        <f t="shared" si="144"/>
        <v>-</v>
      </c>
      <c r="AF101" s="47">
        <f t="shared" si="144"/>
        <v>0.82794219374168421</v>
      </c>
      <c r="AG101" s="47">
        <f t="shared" si="144"/>
        <v>0.93251175641530182</v>
      </c>
      <c r="AH101" s="48">
        <f t="shared" si="144"/>
        <v>0.93920202136991549</v>
      </c>
      <c r="AI101" s="49">
        <f>(F101^2)/2</f>
        <v>12226.631662603681</v>
      </c>
      <c r="AJ101" s="49" t="str">
        <f t="shared" ref="AJ101:AO105" si="145">IF(W101="-","-",4*$AI101*$J101*K101*AC101/(W101*1000))</f>
        <v>-</v>
      </c>
      <c r="AK101" s="50" t="str">
        <f t="shared" si="145"/>
        <v>-</v>
      </c>
      <c r="AL101" s="50" t="str">
        <f t="shared" si="145"/>
        <v>-</v>
      </c>
      <c r="AM101" s="50">
        <f t="shared" si="145"/>
        <v>6488.1454090630959</v>
      </c>
      <c r="AN101" s="50">
        <f t="shared" si="145"/>
        <v>5881.1363468687587</v>
      </c>
      <c r="AO101" s="51">
        <f t="shared" si="145"/>
        <v>5143.5372074171737</v>
      </c>
      <c r="AP101" s="52" t="str">
        <f>IF(AJ101="-","-",(AJ101*W101/2.04/$I101/$D101/$A101+((AJ101*W101/2.04/$I101/$D101/$A101)^2+4)^0.5)/2)</f>
        <v>-</v>
      </c>
      <c r="AQ101" s="52" t="str">
        <f>IF(AK101="-","-",(2*AK101*X101/2.04/$I101/$D101/$A101+((2*AK101*X101/2.04/$I101/$D101/$A101)^2+4)^0.5)/2)</f>
        <v>-</v>
      </c>
      <c r="AR101" s="52" t="str">
        <f>IF(AL101="-","-",(3*AL101*Y101/2.04/$I101/$D101/$A101+((3*AL101*Y101/2.04/$I101/$D101/$A101)^2+4)^0.5)/2)</f>
        <v>-</v>
      </c>
      <c r="AS101" s="52">
        <f>IF(AM101="-","-",(4*AM101*Z101/2.04/$I101/$D101/$A101+((4*AM101*Z101/2.04/$I101/$D101/$A101)^2+4)^0.5)/2)</f>
        <v>1.3408759231587961</v>
      </c>
      <c r="AT101" s="52">
        <f>IF(AN101="-","-",(5*AN101*AA101/2.04/$I101/$D101/$A101+((5*AN101*AA101/2.04/$I101/$D101/$A101)^2+4)^0.5)/2)</f>
        <v>1.3897891652102037</v>
      </c>
      <c r="AU101" s="53">
        <f>IF(AO101="-","-",(6*AO101*AB101/2.04/$I101/$D101/$A101+((6*AO101*AB101/2.04/$I101/$D101/$A101)^2+4)^0.5)/2)</f>
        <v>1.3929599931331036</v>
      </c>
      <c r="AV101" s="54" t="str">
        <f>IF(AP101="-","-",C101*AP101)</f>
        <v>-</v>
      </c>
      <c r="AW101" s="55" t="str">
        <f>IF(AQ101="-","-",C101*AQ101)</f>
        <v>-</v>
      </c>
      <c r="AX101" s="55" t="str">
        <f>IF(AR101="-","-",C101*AR101)</f>
        <v>-</v>
      </c>
      <c r="AY101" s="56">
        <f>IF(AS101="-","-",C101*AS101)</f>
        <v>5.4264147694392877</v>
      </c>
      <c r="AZ101" s="56">
        <f>IF(AT101="-","-",C101*AT101)</f>
        <v>5.6243626440372889</v>
      </c>
      <c r="BA101" s="57">
        <f>IF(AU101="-","-",C101*AU101)</f>
        <v>5.6371947243028817</v>
      </c>
      <c r="BB101" s="58" t="str">
        <f>IF(W101="-","-",D101*AP101^(0.312/(1.312*W101))-273)</f>
        <v>-</v>
      </c>
      <c r="BC101" s="59" t="str">
        <f>IF(X101="-","-",D101*AQ101^(0.312/(1.312*X101))-273)</f>
        <v>-</v>
      </c>
      <c r="BD101" s="59" t="str">
        <f>IF(Y101="-","-",D101*AR101^(0.312/(1.312*Y101))-273)</f>
        <v>-</v>
      </c>
      <c r="BE101" s="59">
        <f>IF(Z101="-","-",D101*AS101^(0.312/(1.312*Z101))-273)</f>
        <v>39.502367761998642</v>
      </c>
      <c r="BF101" s="59">
        <f>IF(AA101="-","-",D101*AT101^(0.312/(1.312*AA101))-273)</f>
        <v>42.808203150277052</v>
      </c>
      <c r="BG101" s="60">
        <f>IF(AB101="-","-",D101*AU101^(0.312/(1.312*AB101))-273)</f>
        <v>44.244732043605552</v>
      </c>
      <c r="BI101" s="43">
        <f>A101</f>
        <v>69.365826809384373</v>
      </c>
      <c r="BJ101" s="43">
        <f>C101</f>
        <v>4.0469178957706236</v>
      </c>
      <c r="BK101" s="43">
        <f>AW106</f>
        <v>5.0299431294351393</v>
      </c>
      <c r="BL101" s="50">
        <f>AT106</f>
        <v>3830</v>
      </c>
      <c r="BM101" s="50">
        <f t="shared" ref="BM101" si="146">AU106</f>
        <v>7449.0091194981951</v>
      </c>
      <c r="BN101" s="43">
        <f>AV106</f>
        <v>1.2429071354997989</v>
      </c>
      <c r="BO101" s="61">
        <f>AS106</f>
        <v>3</v>
      </c>
      <c r="BP101" s="121">
        <v>99</v>
      </c>
      <c r="BQ101" s="43">
        <f>AI106</f>
        <v>53.371590498145167</v>
      </c>
      <c r="BR101" s="43">
        <f>AJ106</f>
        <v>2.8816524520965912</v>
      </c>
      <c r="BS101" s="43">
        <f>AO106</f>
        <v>4.1069178957706232</v>
      </c>
      <c r="BT101" s="50">
        <f>AL106</f>
        <v>3800</v>
      </c>
      <c r="BU101" s="50">
        <f>AM106</f>
        <v>7259.1848545726725</v>
      </c>
      <c r="BV101" s="43">
        <f>AN106</f>
        <v>1.4251954265971842</v>
      </c>
      <c r="BW101" s="61">
        <f>AK106</f>
        <v>3</v>
      </c>
    </row>
    <row r="102" spans="1:75" s="69" customFormat="1" hidden="1" x14ac:dyDescent="0.2">
      <c r="A102" s="42">
        <f>A101</f>
        <v>69.365826809384373</v>
      </c>
      <c r="B102" s="62">
        <f>B101</f>
        <v>4.1069178957706232</v>
      </c>
      <c r="C102" s="62">
        <f>C101</f>
        <v>4.0469178957706236</v>
      </c>
      <c r="D102" s="63">
        <f>D101</f>
        <v>288</v>
      </c>
      <c r="E102" s="37">
        <v>4000</v>
      </c>
      <c r="F102" s="62">
        <f>PI()*0.805*E102/60</f>
        <v>168.59880574265225</v>
      </c>
      <c r="G102" s="39">
        <f t="shared" ref="G102:P102" si="147">G101</f>
        <v>0.8729331095277445</v>
      </c>
      <c r="H102" s="40">
        <f t="shared" si="147"/>
        <v>1.4891416752843847</v>
      </c>
      <c r="I102" s="41">
        <f t="shared" si="147"/>
        <v>0.91417361770415706</v>
      </c>
      <c r="J102" s="40">
        <f t="shared" si="147"/>
        <v>30.080310980566065</v>
      </c>
      <c r="K102" s="42">
        <f t="shared" si="147"/>
        <v>18.202618943200832</v>
      </c>
      <c r="L102" s="43">
        <f t="shared" si="147"/>
        <v>9.1013094716004161</v>
      </c>
      <c r="M102" s="43">
        <f t="shared" si="147"/>
        <v>6.0675396477336108</v>
      </c>
      <c r="N102" s="43">
        <f t="shared" si="147"/>
        <v>4.5506547358002081</v>
      </c>
      <c r="O102" s="43">
        <f t="shared" si="147"/>
        <v>3.6405237886401665</v>
      </c>
      <c r="P102" s="44">
        <f t="shared" si="147"/>
        <v>3.0337698238668054</v>
      </c>
      <c r="Q102" s="39">
        <f t="shared" ref="Q102:Q105" si="148">4*K102/(PI()*0.805^2*F102)</f>
        <v>0.21212787502769714</v>
      </c>
      <c r="R102" s="41">
        <f t="shared" ref="R102:R105" si="149">4*L102/(PI()*0.805^2*F102)</f>
        <v>0.10606393751384857</v>
      </c>
      <c r="S102" s="41">
        <f t="shared" ref="S102:S105" si="150">4*M102/(PI()*0.805^2*F102)</f>
        <v>7.0709291675899053E-2</v>
      </c>
      <c r="T102" s="41">
        <f t="shared" ref="T102:T105" si="151">4*N102/(PI()*0.805^2*F102)</f>
        <v>5.3031968756924286E-2</v>
      </c>
      <c r="U102" s="41">
        <f t="shared" ref="U102:U105" si="152">4*O102/(PI()*0.805^2*F102)</f>
        <v>4.242557500553943E-2</v>
      </c>
      <c r="V102" s="45">
        <f t="shared" ref="V102:V105" si="153">4*P102/(PI()*0.805^2*F102)</f>
        <v>3.5354645837949526E-2</v>
      </c>
      <c r="W102" s="64" t="str">
        <f t="shared" ref="W102:W105" si="154">IF(OR(0.0344&gt;Q102,0.0739&lt;Q102),"-",296863066.116789*Q102^(6)+-107812010.926391*Q102^(5)+ 15691057.2875856*Q102^(4)+-1178721.4640784*Q102^(3)+ 48205.3447935692*Q102^(2)+-1012.39184418295*Q102+ 9.28608011129995)</f>
        <v>-</v>
      </c>
      <c r="X102" s="65" t="str">
        <f t="shared" si="143"/>
        <v>-</v>
      </c>
      <c r="Y102" s="65">
        <f t="shared" si="143"/>
        <v>0.78274381946807914</v>
      </c>
      <c r="Z102" s="65">
        <f t="shared" si="143"/>
        <v>0.85687895813963699</v>
      </c>
      <c r="AA102" s="65">
        <f t="shared" si="143"/>
        <v>0.83782329104846376</v>
      </c>
      <c r="AB102" s="66">
        <f t="shared" si="143"/>
        <v>0.79793803185193291</v>
      </c>
      <c r="AC102" s="64" t="str">
        <f t="shared" ref="AC102:AC105" si="155">IF(W102="-","-",798988351.621543*Q102^(6)+-280371531.586419*Q102^(5)+ 39883138.3982318*Q102^(4)+-2943110.23585554*Q102^(3)+ 118497.513034966*Q102^(2)+-2463.54413936218*Q102+ 21.5852365235991)</f>
        <v>-</v>
      </c>
      <c r="AD102" s="65" t="str">
        <f t="shared" si="144"/>
        <v>-</v>
      </c>
      <c r="AE102" s="65">
        <f t="shared" si="144"/>
        <v>0.64782681400533448</v>
      </c>
      <c r="AF102" s="65">
        <f t="shared" si="144"/>
        <v>0.87126368510161711</v>
      </c>
      <c r="AG102" s="65">
        <f t="shared" si="144"/>
        <v>0.9441298203524795</v>
      </c>
      <c r="AH102" s="66">
        <f t="shared" si="144"/>
        <v>0.92880421116661438</v>
      </c>
      <c r="AI102" s="49">
        <f>(F102^2)/2</f>
        <v>14212.778648924294</v>
      </c>
      <c r="AJ102" s="49" t="str">
        <f t="shared" si="145"/>
        <v>-</v>
      </c>
      <c r="AK102" s="50" t="str">
        <f t="shared" si="145"/>
        <v>-</v>
      </c>
      <c r="AL102" s="50">
        <f t="shared" si="145"/>
        <v>8587.6275591244794</v>
      </c>
      <c r="AM102" s="50">
        <f t="shared" si="145"/>
        <v>7912.7114036931544</v>
      </c>
      <c r="AN102" s="50">
        <f t="shared" si="145"/>
        <v>7015.5942658182839</v>
      </c>
      <c r="AO102" s="51">
        <f t="shared" si="145"/>
        <v>6038.9153688748856</v>
      </c>
      <c r="AP102" s="43" t="str">
        <f>IF(AJ102="-","-",(AJ102*W102/2.04/$I102/$D102/$A102+((AJ102*W102/2.04/$I102/$D102/$A102)^2+4)^0.5)/2)</f>
        <v>-</v>
      </c>
      <c r="AQ102" s="43" t="str">
        <f>IF(AK102="-","-",(2*AK102*X102/2.04/$I102/$D102/$A102+((2*AK102*X102/2.04/$I102/$D102/$A102)^2+4)^0.5)/2)</f>
        <v>-</v>
      </c>
      <c r="AR102" s="43">
        <f>IF(AL102="-","-",(3*AL102*Y102/2.04/$I102/$D102/$A102+((3*AL102*Y102/2.04/$I102/$D102/$A102)^2+4)^0.5)/2)</f>
        <v>1.3066121132346409</v>
      </c>
      <c r="AS102" s="43">
        <f>IF(AM102="-","-",(4*AM102*Z102/2.04/$I102/$D102/$A102+((4*AM102*Z102/2.04/$I102/$D102/$A102)^2+4)^0.5)/2)</f>
        <v>1.4281615324570573</v>
      </c>
      <c r="AT102" s="43">
        <f>IF(AN102="-","-",(5*AN102*AA102/2.04/$I102/$D102/$A102+((5*AN102*AA102/2.04/$I102/$D102/$A102)^2+4)^0.5)/2)</f>
        <v>1.4693944116167708</v>
      </c>
      <c r="AU102" s="44">
        <f>IF(AO102="-","-",(6*AO102*AB102/2.04/$I102/$D102/$A102+((6*AO102*AB102/2.04/$I102/$D102/$A102)^2+4)^0.5)/2)</f>
        <v>1.460659362827095</v>
      </c>
      <c r="AV102" s="67" t="str">
        <f>IF(AP102="-","-",C102*AP102)</f>
        <v>-</v>
      </c>
      <c r="AW102" s="68" t="str">
        <f>IF(AQ102="-","-",C102*AQ102)</f>
        <v>-</v>
      </c>
      <c r="AX102" s="68">
        <f>IF(AR102="-","-",C102*AR102)</f>
        <v>5.2877519438799405</v>
      </c>
      <c r="AY102" s="41">
        <f>IF(AS102="-","-",C102*AS102)</f>
        <v>5.7796524637516633</v>
      </c>
      <c r="AZ102" s="41">
        <f>IF(AT102="-","-",C102*AT102)</f>
        <v>5.9465185403172551</v>
      </c>
      <c r="BA102" s="45">
        <f>IF(AU102="-","-",C102*AU102)</f>
        <v>5.9111685150498872</v>
      </c>
      <c r="BB102" s="58" t="str">
        <f>IF(W102="-","-",D102*AP102^(0.312/(1.312*W102))-273)</f>
        <v>-</v>
      </c>
      <c r="BC102" s="59" t="str">
        <f>IF(X102="-","-",D102*AQ102^(0.312/(1.312*X102))-273)</f>
        <v>-</v>
      </c>
      <c r="BD102" s="59">
        <f>IF(Y102="-","-",D102*AR102^(0.312/(1.312*Y102))-273)</f>
        <v>39.376916202988184</v>
      </c>
      <c r="BE102" s="59">
        <f>IF(Z102="-","-",D102*AS102^(0.312/(1.312*Z102))-273)</f>
        <v>44.941328400252701</v>
      </c>
      <c r="BF102" s="59">
        <f>IF(AA102="-","-",D102*AT102^(0.312/(1.312*AA102))-273)</f>
        <v>48.242110968904342</v>
      </c>
      <c r="BG102" s="60">
        <f>IF(AB102="-","-",D102*AU102^(0.312/(1.312*AB102))-273)</f>
        <v>49.427490508854191</v>
      </c>
      <c r="BP102" s="1">
        <v>100</v>
      </c>
    </row>
    <row r="103" spans="1:75" s="89" customFormat="1" hidden="1" x14ac:dyDescent="0.2">
      <c r="A103" s="70">
        <f>A101</f>
        <v>69.365826809384373</v>
      </c>
      <c r="B103" s="71">
        <f>B101</f>
        <v>4.1069178957706232</v>
      </c>
      <c r="C103" s="71">
        <f>C101</f>
        <v>4.0469178957706236</v>
      </c>
      <c r="D103" s="72">
        <f>D101</f>
        <v>288</v>
      </c>
      <c r="E103" s="73">
        <v>3830</v>
      </c>
      <c r="F103" s="71">
        <f>PI()*0.805*E103/60</f>
        <v>161.43335649858955</v>
      </c>
      <c r="G103" s="74">
        <f t="shared" ref="G103:P103" si="156">G101</f>
        <v>0.8729331095277445</v>
      </c>
      <c r="H103" s="75">
        <f t="shared" si="156"/>
        <v>1.4891416752843847</v>
      </c>
      <c r="I103" s="76">
        <f t="shared" si="156"/>
        <v>0.91417361770415706</v>
      </c>
      <c r="J103" s="75">
        <f t="shared" si="156"/>
        <v>30.080310980566065</v>
      </c>
      <c r="K103" s="70">
        <f t="shared" si="156"/>
        <v>18.202618943200832</v>
      </c>
      <c r="L103" s="77">
        <f t="shared" si="156"/>
        <v>9.1013094716004161</v>
      </c>
      <c r="M103" s="77">
        <f t="shared" si="156"/>
        <v>6.0675396477336108</v>
      </c>
      <c r="N103" s="77">
        <f t="shared" si="156"/>
        <v>4.5506547358002081</v>
      </c>
      <c r="O103" s="77">
        <f t="shared" si="156"/>
        <v>3.6405237886401665</v>
      </c>
      <c r="P103" s="78">
        <f t="shared" si="156"/>
        <v>3.0337698238668054</v>
      </c>
      <c r="Q103" s="74">
        <f t="shared" si="148"/>
        <v>0.22154347261378288</v>
      </c>
      <c r="R103" s="76">
        <f t="shared" si="149"/>
        <v>0.11077173630689144</v>
      </c>
      <c r="S103" s="76">
        <f t="shared" si="150"/>
        <v>7.3847824204594292E-2</v>
      </c>
      <c r="T103" s="76">
        <f t="shared" si="151"/>
        <v>5.5385868153445719E-2</v>
      </c>
      <c r="U103" s="76">
        <f t="shared" si="152"/>
        <v>4.4308694522756577E-2</v>
      </c>
      <c r="V103" s="79">
        <f t="shared" si="153"/>
        <v>3.6923912102297146E-2</v>
      </c>
      <c r="W103" s="80" t="str">
        <f t="shared" si="154"/>
        <v>-</v>
      </c>
      <c r="X103" s="81" t="str">
        <f t="shared" si="143"/>
        <v>-</v>
      </c>
      <c r="Y103" s="81">
        <f t="shared" si="143"/>
        <v>0.73078568125546717</v>
      </c>
      <c r="Z103" s="81">
        <f t="shared" si="143"/>
        <v>0.85590478709530338</v>
      </c>
      <c r="AA103" s="81">
        <f t="shared" si="143"/>
        <v>0.84499355161099565</v>
      </c>
      <c r="AB103" s="82">
        <f t="shared" si="143"/>
        <v>0.8075728587745683</v>
      </c>
      <c r="AC103" s="80" t="str">
        <f t="shared" si="155"/>
        <v>-</v>
      </c>
      <c r="AD103" s="81" t="str">
        <f t="shared" si="144"/>
        <v>-</v>
      </c>
      <c r="AE103" s="81">
        <f t="shared" si="144"/>
        <v>0.57223845788735872</v>
      </c>
      <c r="AF103" s="81">
        <f t="shared" si="144"/>
        <v>0.84681390022291936</v>
      </c>
      <c r="AG103" s="81">
        <f t="shared" si="144"/>
        <v>0.93918804571148229</v>
      </c>
      <c r="AH103" s="82">
        <f t="shared" si="144"/>
        <v>0.9348793113252114</v>
      </c>
      <c r="AI103" s="83">
        <f>(F103^2)/2</f>
        <v>13030.364295200352</v>
      </c>
      <c r="AJ103" s="83" t="str">
        <f t="shared" si="145"/>
        <v>-</v>
      </c>
      <c r="AK103" s="84" t="str">
        <f t="shared" si="145"/>
        <v>-</v>
      </c>
      <c r="AL103" s="84">
        <f t="shared" si="145"/>
        <v>7449.0091194981951</v>
      </c>
      <c r="AM103" s="84">
        <f t="shared" si="145"/>
        <v>7058.8715621435285</v>
      </c>
      <c r="AN103" s="84">
        <f t="shared" si="145"/>
        <v>6343.981464292181</v>
      </c>
      <c r="AO103" s="85">
        <f t="shared" si="145"/>
        <v>5506.2424777961342</v>
      </c>
      <c r="AP103" s="77" t="str">
        <f>IF(AJ103="-","-",(AJ103*W103/2.04/$I103/$D103/$A103+((AJ103*W103/2.04/$I103/$D103/$A103)^2+4)^0.5)/2)</f>
        <v>-</v>
      </c>
      <c r="AQ103" s="77" t="str">
        <f>IF(AK103="-","-",(2*AK103*X103/2.04/$I103/$D103/$A103+((2*AK103*X103/2.04/$I103/$D103/$A103)^2+4)^0.5)/2)</f>
        <v>-</v>
      </c>
      <c r="AR103" s="77">
        <f>IF(AL103="-","-",(3*AL103*Y103/2.04/$I103/$D103/$A103+((3*AL103*Y103/2.04/$I103/$D103/$A103)^2+4)^0.5)/2)</f>
        <v>1.2429071354997989</v>
      </c>
      <c r="AS103" s="77">
        <f>IF(AM103="-","-",(4*AM103*Z103/2.04/$I103/$D103/$A103+((4*AM103*Z103/2.04/$I103/$D103/$A103)^2+4)^0.5)/2)</f>
        <v>1.3756166975586479</v>
      </c>
      <c r="AT103" s="77">
        <f>IF(AN103="-","-",(5*AN103*AA103/2.04/$I103/$D103/$A103+((5*AN103*AA103/2.04/$I103/$D103/$A103)^2+4)^0.5)/2)</f>
        <v>1.4224447579172257</v>
      </c>
      <c r="AU103" s="78">
        <f>IF(AO103="-","-",(6*AO103*AB103/2.04/$I103/$D103/$A103+((6*AO103*AB103/2.04/$I103/$D103/$A103)^2+4)^0.5)/2)</f>
        <v>1.4202370335590562</v>
      </c>
      <c r="AV103" s="74" t="str">
        <f>IF(AP103="-","-",C103*AP103)</f>
        <v>-</v>
      </c>
      <c r="AW103" s="76" t="str">
        <f>IF(AQ103="-","-",C103*AQ103)</f>
        <v>-</v>
      </c>
      <c r="AX103" s="76">
        <f>IF(AR103="-","-",C103*AR103)</f>
        <v>5.0299431294351393</v>
      </c>
      <c r="AY103" s="76">
        <f>IF(AS103="-","-",C103*AS103)</f>
        <v>5.5670078310709776</v>
      </c>
      <c r="AZ103" s="76">
        <f>IF(AT103="-","-",C103*AT103)</f>
        <v>5.7565171465603333</v>
      </c>
      <c r="BA103" s="79">
        <f>IF(AU103="-","-",C103*AU103)</f>
        <v>5.7475826673463279</v>
      </c>
      <c r="BB103" s="86" t="str">
        <f>IF(W103="-","-",D103*AP103^(0.312/(1.312*W103))-273)</f>
        <v>-</v>
      </c>
      <c r="BC103" s="87" t="str">
        <f>IF(X103="-","-",D103*AQ103^(0.312/(1.312*X103))-273)</f>
        <v>-</v>
      </c>
      <c r="BD103" s="87">
        <f>IF(Y103="-","-",D103*AR103^(0.312/(1.312*Y103))-273)</f>
        <v>36.117624539201586</v>
      </c>
      <c r="BE103" s="87">
        <f>IF(Z103="-","-",D103*AS103^(0.312/(1.312*Z103))-273)</f>
        <v>41.682551895867391</v>
      </c>
      <c r="BF103" s="87">
        <f>IF(AA103="-","-",D103*AT103^(0.312/(1.312*AA103))-273)</f>
        <v>45.024766791389482</v>
      </c>
      <c r="BG103" s="88">
        <f>IF(AB103="-","-",D103*AU103^(0.312/(1.312*AB103))-273)</f>
        <v>46.343421726157089</v>
      </c>
      <c r="BP103" s="121">
        <v>101</v>
      </c>
    </row>
    <row r="104" spans="1:75" s="89" customFormat="1" hidden="1" x14ac:dyDescent="0.2">
      <c r="A104" s="42">
        <f>A101</f>
        <v>69.365826809384373</v>
      </c>
      <c r="B104" s="62">
        <f>B101</f>
        <v>4.1069178957706232</v>
      </c>
      <c r="C104" s="62">
        <f>C101</f>
        <v>4.0469178957706236</v>
      </c>
      <c r="D104" s="63">
        <f>D101</f>
        <v>288</v>
      </c>
      <c r="E104" s="37">
        <v>5300</v>
      </c>
      <c r="F104" s="62">
        <f>PI()*0.805*E104/60</f>
        <v>223.39341760901425</v>
      </c>
      <c r="G104" s="39">
        <f t="shared" ref="G104:P104" si="157">G101</f>
        <v>0.8729331095277445</v>
      </c>
      <c r="H104" s="40">
        <f t="shared" si="157"/>
        <v>1.4891416752843847</v>
      </c>
      <c r="I104" s="41">
        <f t="shared" si="157"/>
        <v>0.91417361770415706</v>
      </c>
      <c r="J104" s="40">
        <f t="shared" si="157"/>
        <v>30.080310980566065</v>
      </c>
      <c r="K104" s="42">
        <f t="shared" si="157"/>
        <v>18.202618943200832</v>
      </c>
      <c r="L104" s="43">
        <f t="shared" si="157"/>
        <v>9.1013094716004161</v>
      </c>
      <c r="M104" s="43">
        <f t="shared" si="157"/>
        <v>6.0675396477336108</v>
      </c>
      <c r="N104" s="43">
        <f t="shared" si="157"/>
        <v>4.5506547358002081</v>
      </c>
      <c r="O104" s="43">
        <f t="shared" si="157"/>
        <v>3.6405237886401665</v>
      </c>
      <c r="P104" s="44">
        <f t="shared" si="157"/>
        <v>3.0337698238668054</v>
      </c>
      <c r="Q104" s="39">
        <f t="shared" si="148"/>
        <v>0.16009650945486575</v>
      </c>
      <c r="R104" s="41">
        <f t="shared" si="149"/>
        <v>8.0048254727432877E-2</v>
      </c>
      <c r="S104" s="41">
        <f t="shared" si="150"/>
        <v>5.3365503151621918E-2</v>
      </c>
      <c r="T104" s="41">
        <f t="shared" si="151"/>
        <v>4.0024127363716439E-2</v>
      </c>
      <c r="U104" s="41">
        <f t="shared" si="152"/>
        <v>3.2019301890973149E-2</v>
      </c>
      <c r="V104" s="45">
        <f t="shared" si="153"/>
        <v>2.6682751575810959E-2</v>
      </c>
      <c r="W104" s="64" t="str">
        <f t="shared" si="154"/>
        <v>-</v>
      </c>
      <c r="X104" s="65" t="str">
        <f t="shared" si="143"/>
        <v>-</v>
      </c>
      <c r="Y104" s="65">
        <f t="shared" si="143"/>
        <v>0.85682133252869441</v>
      </c>
      <c r="Z104" s="65">
        <f t="shared" si="143"/>
        <v>0.82602432160349615</v>
      </c>
      <c r="AA104" s="65" t="str">
        <f t="shared" si="143"/>
        <v>-</v>
      </c>
      <c r="AB104" s="66" t="str">
        <f t="shared" si="143"/>
        <v>-</v>
      </c>
      <c r="AC104" s="64" t="str">
        <f t="shared" si="155"/>
        <v>-</v>
      </c>
      <c r="AD104" s="65" t="str">
        <f t="shared" si="144"/>
        <v>-</v>
      </c>
      <c r="AE104" s="65">
        <f t="shared" si="144"/>
        <v>0.86784756066186475</v>
      </c>
      <c r="AF104" s="65">
        <f t="shared" si="144"/>
        <v>0.94391963548689972</v>
      </c>
      <c r="AG104" s="65" t="str">
        <f t="shared" si="144"/>
        <v>-</v>
      </c>
      <c r="AH104" s="66" t="str">
        <f t="shared" si="144"/>
        <v>-</v>
      </c>
      <c r="AI104" s="49">
        <f>(F104^2)/2</f>
        <v>24952.309515517718</v>
      </c>
      <c r="AJ104" s="49" t="str">
        <f t="shared" si="145"/>
        <v>-</v>
      </c>
      <c r="AK104" s="50" t="str">
        <f t="shared" si="145"/>
        <v>-</v>
      </c>
      <c r="AL104" s="50">
        <f t="shared" si="145"/>
        <v>18450.955494562175</v>
      </c>
      <c r="AM104" s="50">
        <f t="shared" si="145"/>
        <v>15612.38073520034</v>
      </c>
      <c r="AN104" s="50" t="str">
        <f t="shared" si="145"/>
        <v>-</v>
      </c>
      <c r="AO104" s="51" t="str">
        <f t="shared" si="145"/>
        <v>-</v>
      </c>
      <c r="AP104" s="43" t="str">
        <f>IF(AJ104="-","-",(AJ104*W104/2.04/$I104/$D104/$A104+((AJ104*W104/2.04/$I104/$D104/$A104)^2+4)^0.5)/2)</f>
        <v>-</v>
      </c>
      <c r="AQ104" s="43" t="str">
        <f>IF(AK104="-","-",(2*AK104*X104/2.04/$I104/$D104/$A104+((2*AK104*X104/2.04/$I104/$D104/$A104)^2+4)^0.5)/2)</f>
        <v>-</v>
      </c>
      <c r="AR104" s="43">
        <f>IF(AL104="-","-",(3*AL104*Y104/2.04/$I104/$D104/$A104+((3*AL104*Y104/2.04/$I104/$D104/$A104)^2+4)^0.5)/2)</f>
        <v>1.8218941801869724</v>
      </c>
      <c r="AS104" s="43">
        <f>IF(AM104="-","-",(4*AM104*Z104/2.04/$I104/$D104/$A104+((4*AM104*Z104/2.04/$I104/$D104/$A104)^2+4)^0.5)/2)</f>
        <v>1.9085580775402895</v>
      </c>
      <c r="AT104" s="43" t="str">
        <f>IF(AN104="-","-",(5*AN104*AA104/2.04/$I104/$D104/$A104+((5*AN104*AA104/2.04/$I104/$D104/$A104)^2+4)^0.5)/2)</f>
        <v>-</v>
      </c>
      <c r="AU104" s="44" t="str">
        <f>IF(AO104="-","-",(6*AO104*AB104/2.04/$I104/$D104/$A104+((6*AO104*AB104/2.04/$I104/$D104/$A104)^2+4)^0.5)/2)</f>
        <v>-</v>
      </c>
      <c r="AV104" s="39" t="str">
        <f>IF(AP104="-","-",C104*AP104)</f>
        <v>-</v>
      </c>
      <c r="AW104" s="41" t="str">
        <f>IF(AQ104="-","-",C104*AQ104)</f>
        <v>-</v>
      </c>
      <c r="AX104" s="41">
        <f>IF(AR104="-","-",C104*AR104)</f>
        <v>7.3730561619990072</v>
      </c>
      <c r="AY104" s="41">
        <f>IF(AS104="-","-",C104*AS104)</f>
        <v>7.7237778391153746</v>
      </c>
      <c r="AZ104" s="41" t="str">
        <f>IF(AT104="-","-",C104*AT104)</f>
        <v>-</v>
      </c>
      <c r="BA104" s="45" t="str">
        <f>IF(AU104="-","-",C104*AU104)</f>
        <v>-</v>
      </c>
      <c r="BB104" s="58" t="str">
        <f>IF(W104="-","-",D104*AP104^(0.312/(1.312*W104))-273)</f>
        <v>-</v>
      </c>
      <c r="BC104" s="59" t="str">
        <f>IF(X104="-","-",D104*AQ104^(0.312/(1.312*X104))-273)</f>
        <v>-</v>
      </c>
      <c r="BD104" s="59">
        <f>IF(Y104="-","-",D104*AR104^(0.312/(1.312*Y104))-273)</f>
        <v>67.172262808479161</v>
      </c>
      <c r="BE104" s="59">
        <f>IF(Z104="-","-",D104*AS104^(0.312/(1.312*Z104))-273)</f>
        <v>73.900567076891491</v>
      </c>
      <c r="BF104" s="59" t="str">
        <f>IF(AA104="-","-",D104*AT104^(0.312/(1.312*AA104))-273)</f>
        <v>-</v>
      </c>
      <c r="BG104" s="60" t="str">
        <f>IF(AB104="-","-",D104*AU104^(0.312/(1.312*AB104))-273)</f>
        <v>-</v>
      </c>
      <c r="BP104" s="1">
        <v>102</v>
      </c>
    </row>
    <row r="105" spans="1:75" s="69" customFormat="1" hidden="1" x14ac:dyDescent="0.2">
      <c r="A105" s="90">
        <f>A101</f>
        <v>69.365826809384373</v>
      </c>
      <c r="B105" s="91">
        <f>B101</f>
        <v>4.1069178957706232</v>
      </c>
      <c r="C105" s="91">
        <f>C101</f>
        <v>4.0469178957706236</v>
      </c>
      <c r="D105" s="92">
        <f>D101</f>
        <v>288</v>
      </c>
      <c r="E105" s="93">
        <v>5565</v>
      </c>
      <c r="F105" s="91">
        <f>PI()*0.805*E105/60</f>
        <v>234.56308848946495</v>
      </c>
      <c r="G105" s="94">
        <f t="shared" ref="G105:P105" si="158">G101</f>
        <v>0.8729331095277445</v>
      </c>
      <c r="H105" s="95">
        <f t="shared" si="158"/>
        <v>1.4891416752843847</v>
      </c>
      <c r="I105" s="96">
        <f t="shared" si="158"/>
        <v>0.91417361770415706</v>
      </c>
      <c r="J105" s="95">
        <f t="shared" si="158"/>
        <v>30.080310980566065</v>
      </c>
      <c r="K105" s="90">
        <f t="shared" si="158"/>
        <v>18.202618943200832</v>
      </c>
      <c r="L105" s="97">
        <f t="shared" si="158"/>
        <v>9.1013094716004161</v>
      </c>
      <c r="M105" s="97">
        <f t="shared" si="158"/>
        <v>6.0675396477336108</v>
      </c>
      <c r="N105" s="97">
        <f t="shared" si="158"/>
        <v>4.5506547358002081</v>
      </c>
      <c r="O105" s="97">
        <f t="shared" si="158"/>
        <v>3.6405237886401665</v>
      </c>
      <c r="P105" s="98">
        <f t="shared" si="158"/>
        <v>3.0337698238668054</v>
      </c>
      <c r="Q105" s="94">
        <f t="shared" si="148"/>
        <v>0.1524728661474912</v>
      </c>
      <c r="R105" s="96">
        <f t="shared" si="149"/>
        <v>7.6236433073745599E-2</v>
      </c>
      <c r="S105" s="96">
        <f t="shared" si="150"/>
        <v>5.0824288715830397E-2</v>
      </c>
      <c r="T105" s="96">
        <f t="shared" si="151"/>
        <v>3.81182165368728E-2</v>
      </c>
      <c r="U105" s="96">
        <f t="shared" si="152"/>
        <v>3.0494573229498237E-2</v>
      </c>
      <c r="V105" s="99">
        <f t="shared" si="153"/>
        <v>2.5412144357915199E-2</v>
      </c>
      <c r="W105" s="100" t="str">
        <f t="shared" si="154"/>
        <v>-</v>
      </c>
      <c r="X105" s="101" t="str">
        <f t="shared" si="143"/>
        <v>-</v>
      </c>
      <c r="Y105" s="101">
        <f t="shared" si="143"/>
        <v>0.85651499889222826</v>
      </c>
      <c r="Z105" s="101">
        <f t="shared" si="143"/>
        <v>0.81494613069289379</v>
      </c>
      <c r="AA105" s="101" t="str">
        <f t="shared" si="143"/>
        <v>-</v>
      </c>
      <c r="AB105" s="102" t="str">
        <f t="shared" si="143"/>
        <v>-</v>
      </c>
      <c r="AC105" s="100" t="str">
        <f t="shared" si="155"/>
        <v>-</v>
      </c>
      <c r="AD105" s="101" t="str">
        <f t="shared" si="144"/>
        <v>-</v>
      </c>
      <c r="AE105" s="101">
        <f t="shared" si="144"/>
        <v>0.89309189881772255</v>
      </c>
      <c r="AF105" s="101">
        <f t="shared" si="144"/>
        <v>0.93920202136991549</v>
      </c>
      <c r="AG105" s="101" t="str">
        <f t="shared" si="144"/>
        <v>-</v>
      </c>
      <c r="AH105" s="102" t="str">
        <f t="shared" si="144"/>
        <v>-</v>
      </c>
      <c r="AI105" s="103">
        <f>(F105^2)/2</f>
        <v>27509.921240858283</v>
      </c>
      <c r="AJ105" s="103" t="str">
        <f t="shared" si="145"/>
        <v>-</v>
      </c>
      <c r="AK105" s="104" t="str">
        <f t="shared" si="145"/>
        <v>-</v>
      </c>
      <c r="AL105" s="104">
        <f t="shared" si="145"/>
        <v>20941.387856169753</v>
      </c>
      <c r="AM105" s="104">
        <f t="shared" si="145"/>
        <v>17359.438075032966</v>
      </c>
      <c r="AN105" s="104" t="str">
        <f t="shared" si="145"/>
        <v>-</v>
      </c>
      <c r="AO105" s="105" t="str">
        <f t="shared" si="145"/>
        <v>-</v>
      </c>
      <c r="AP105" s="97" t="str">
        <f>IF(AJ105="-","-",(AJ105*W105/2.04/$I105/$D105/$A105+((AJ105*W105/2.04/$I105/$D105/$A105)^2+4)^0.5)/2)</f>
        <v>-</v>
      </c>
      <c r="AQ105" s="97" t="str">
        <f>IF(AK105="-","-",(2*AK105*X105/2.04/$I105/$D105/$A105+((2*AK105*X105/2.04/$I105/$D105/$A105)^2+4)^0.5)/2)</f>
        <v>-</v>
      </c>
      <c r="AR105" s="97">
        <f>IF(AL105="-","-",(3*AL105*Y105/2.04/$I105/$D105/$A105+((3*AL105*Y105/2.04/$I105/$D105/$A105)^2+4)^0.5)/2)</f>
        <v>1.9556606637801819</v>
      </c>
      <c r="AS105" s="97">
        <f>IF(AM105="-","-",(4*AM105*Z105/2.04/$I105/$D105/$A105+((4*AM105*Z105/2.04/$I105/$D105/$A105)^2+4)^0.5)/2)</f>
        <v>2.0151384589985244</v>
      </c>
      <c r="AT105" s="97" t="str">
        <f>IF(AN105="-","-",(5*AN105*AA105/2.04/$I105/$D105/$A105+((5*AN105*AA105/2.04/$I105/$D105/$A105)^2+4)^0.5)/2)</f>
        <v>-</v>
      </c>
      <c r="AU105" s="98" t="str">
        <f>IF(AO105="-","-",(6*AO105*AB105/2.04/$I105/$D105/$A105+((6*AO105*AB105/2.04/$I105/$D105/$A105)^2+4)^0.5)/2)</f>
        <v>-</v>
      </c>
      <c r="AV105" s="94" t="str">
        <f>IF(AP105="-","-",C105*AP105)</f>
        <v>-</v>
      </c>
      <c r="AW105" s="96" t="str">
        <f>IF(AQ105="-","-",C105*AQ105)</f>
        <v>-</v>
      </c>
      <c r="AX105" s="96">
        <f>IF(AR105="-","-",C105*AR105)</f>
        <v>7.9143981383066748</v>
      </c>
      <c r="AY105" s="96">
        <f>IF(AS105="-","-",C105*AS105)</f>
        <v>8.1550998921767661</v>
      </c>
      <c r="AZ105" s="96" t="str">
        <f>IF(AT105="-","-",C105*AT105)</f>
        <v>-</v>
      </c>
      <c r="BA105" s="99" t="str">
        <f>IF(AU105="-","-",C105*AU105)</f>
        <v>-</v>
      </c>
      <c r="BB105" s="106" t="str">
        <f>IF(W105="-","-",D105*AP105^(0.312/(1.312*W105))-273)</f>
        <v>-</v>
      </c>
      <c r="BC105" s="107" t="str">
        <f>IF(X105="-","-",D105*AQ105^(0.312/(1.312*X105))-273)</f>
        <v>-</v>
      </c>
      <c r="BD105" s="107">
        <f>IF(Y105="-","-",D105*AR105^(0.312/(1.312*Y105))-273)</f>
        <v>73.95081634547455</v>
      </c>
      <c r="BE105" s="107">
        <f>IF(Z105="-","-",D105*AS105^(0.312/(1.312*Z105))-273)</f>
        <v>80.337716742677685</v>
      </c>
      <c r="BF105" s="107" t="str">
        <f>IF(AA105="-","-",D105*AT105^(0.312/(1.312*AA105))-273)</f>
        <v>-</v>
      </c>
      <c r="BG105" s="108" t="str">
        <f>IF(AB105="-","-",D105*AU105^(0.312/(1.312*AB105))-273)</f>
        <v>-</v>
      </c>
      <c r="BP105" s="121">
        <v>103</v>
      </c>
    </row>
    <row r="106" spans="1:75" s="7" customFormat="1" ht="13.5" hidden="1" customHeight="1" x14ac:dyDescent="0.2">
      <c r="A106" s="8"/>
      <c r="B106" s="8"/>
      <c r="C106" s="8"/>
      <c r="D106" s="3"/>
      <c r="E106" s="4"/>
      <c r="F106" s="5"/>
      <c r="G106" s="6"/>
      <c r="I106" s="6"/>
      <c r="J106" s="6"/>
      <c r="K106" s="6"/>
      <c r="L106" s="8"/>
      <c r="M106" s="8"/>
      <c r="N106" s="8"/>
      <c r="O106" s="8"/>
      <c r="P106" s="8"/>
      <c r="Q106" s="5" t="s">
        <v>60</v>
      </c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178">
        <f>A94</f>
        <v>53.371590498145167</v>
      </c>
      <c r="AJ106" s="179">
        <f>C94</f>
        <v>2.8816524520965912</v>
      </c>
      <c r="AK106" s="180">
        <v>3</v>
      </c>
      <c r="AL106" s="181">
        <f>E96</f>
        <v>3800</v>
      </c>
      <c r="AM106" s="181">
        <f>$AL96</f>
        <v>7259.1848545726725</v>
      </c>
      <c r="AN106" s="182">
        <f>$AR96</f>
        <v>1.4251954265971842</v>
      </c>
      <c r="AO106" s="113">
        <f>$AX96</f>
        <v>4.1069178957706232</v>
      </c>
      <c r="AP106" s="114">
        <f>$BD96</f>
        <v>45.581156654557162</v>
      </c>
      <c r="AQ106" s="114">
        <f>A101</f>
        <v>69.365826809384373</v>
      </c>
      <c r="AR106" s="109">
        <f>C101</f>
        <v>4.0469178957706236</v>
      </c>
      <c r="AS106" s="110">
        <v>3</v>
      </c>
      <c r="AT106" s="111">
        <f>E103</f>
        <v>3830</v>
      </c>
      <c r="AU106" s="111">
        <f>AL103</f>
        <v>7449.0091194981951</v>
      </c>
      <c r="AV106" s="112">
        <f>AR103</f>
        <v>1.2429071354997989</v>
      </c>
      <c r="AW106" s="113">
        <f>AX103</f>
        <v>5.0299431294351393</v>
      </c>
      <c r="AX106" s="114">
        <f>BD103</f>
        <v>36.117624539201586</v>
      </c>
      <c r="AZ106" s="115">
        <v>5.025471878051758</v>
      </c>
      <c r="BB106" s="183">
        <f>M96*60</f>
        <v>406.38513890607317</v>
      </c>
      <c r="BC106" s="184">
        <f>AN106</f>
        <v>1.4251954265971842</v>
      </c>
      <c r="BD106" s="185">
        <f>M103*60</f>
        <v>364.05237886401665</v>
      </c>
      <c r="BE106" s="186">
        <f>AV106</f>
        <v>1.2429071354997989</v>
      </c>
      <c r="BG106" s="187">
        <f>AL106/5300</f>
        <v>0.71698113207547165</v>
      </c>
      <c r="BH106" s="188">
        <f>AT106/5300</f>
        <v>0.72264150943396221</v>
      </c>
      <c r="BI106" s="115"/>
      <c r="BJ106" s="115"/>
      <c r="BP106" s="1">
        <v>104</v>
      </c>
    </row>
    <row r="107" spans="1:75" ht="15.75" hidden="1" x14ac:dyDescent="0.2">
      <c r="A107" s="116" t="s">
        <v>68</v>
      </c>
      <c r="B107" s="1"/>
      <c r="C107" s="2" t="s">
        <v>88</v>
      </c>
      <c r="D107" s="2"/>
      <c r="E107" s="117"/>
      <c r="F107" s="117"/>
      <c r="G107" s="117"/>
      <c r="H107" s="117"/>
      <c r="I107" s="117"/>
      <c r="J107" s="117"/>
      <c r="K107" s="117"/>
      <c r="L107" s="117"/>
      <c r="M107" s="117"/>
      <c r="N107" s="117"/>
      <c r="O107" s="117"/>
      <c r="P107" s="117"/>
      <c r="Q107" s="117"/>
      <c r="R107" s="117"/>
      <c r="S107" s="117"/>
      <c r="T107" s="117"/>
      <c r="U107" s="117"/>
      <c r="V107" s="117"/>
      <c r="W107" s="117"/>
      <c r="X107" s="117"/>
      <c r="Y107" s="117"/>
      <c r="Z107" s="117"/>
      <c r="AA107" s="117"/>
      <c r="AB107" s="117"/>
      <c r="AC107" s="118"/>
      <c r="AD107" s="117"/>
      <c r="AE107" s="117"/>
      <c r="AF107" s="117"/>
      <c r="AG107" s="117"/>
      <c r="AH107" s="117"/>
      <c r="AI107" s="119"/>
      <c r="AJ107" s="117"/>
      <c r="AK107" s="117"/>
      <c r="AL107" s="117"/>
      <c r="AM107" s="117"/>
      <c r="AN107" s="117"/>
      <c r="AO107" s="117"/>
      <c r="AP107" s="117"/>
      <c r="AQ107" s="117"/>
      <c r="AR107" s="117"/>
      <c r="AS107" s="117"/>
      <c r="AT107" s="117"/>
      <c r="AU107" s="117"/>
      <c r="AV107" s="120"/>
      <c r="AW107" s="120"/>
      <c r="AX107" s="120"/>
      <c r="AY107" s="120"/>
      <c r="AZ107" s="120"/>
      <c r="BA107" s="120"/>
      <c r="BB107" s="117"/>
      <c r="BC107" s="117"/>
      <c r="BD107" s="117"/>
      <c r="BE107" s="117"/>
      <c r="BF107" s="117"/>
      <c r="BG107" s="117"/>
      <c r="BP107" s="121">
        <v>105</v>
      </c>
    </row>
    <row r="108" spans="1:75" ht="14.25" hidden="1" x14ac:dyDescent="0.2">
      <c r="A108" s="17" t="s">
        <v>1</v>
      </c>
      <c r="B108" s="18" t="s">
        <v>2</v>
      </c>
      <c r="C108" s="18" t="s">
        <v>3</v>
      </c>
      <c r="D108" s="18" t="s">
        <v>4</v>
      </c>
      <c r="E108" s="18" t="s">
        <v>5</v>
      </c>
      <c r="F108" s="18" t="s">
        <v>6</v>
      </c>
      <c r="G108" s="18" t="s">
        <v>7</v>
      </c>
      <c r="H108" s="18" t="s">
        <v>8</v>
      </c>
      <c r="I108" s="18" t="s">
        <v>9</v>
      </c>
      <c r="J108" s="24" t="s">
        <v>10</v>
      </c>
      <c r="K108" s="21" t="s">
        <v>11</v>
      </c>
      <c r="L108" s="22" t="s">
        <v>12</v>
      </c>
      <c r="M108" s="22" t="s">
        <v>13</v>
      </c>
      <c r="N108" s="22" t="s">
        <v>14</v>
      </c>
      <c r="O108" s="22" t="s">
        <v>15</v>
      </c>
      <c r="P108" s="23" t="s">
        <v>16</v>
      </c>
      <c r="Q108" s="24" t="s">
        <v>17</v>
      </c>
      <c r="R108" s="25" t="s">
        <v>18</v>
      </c>
      <c r="S108" s="25" t="s">
        <v>19</v>
      </c>
      <c r="T108" s="25" t="s">
        <v>20</v>
      </c>
      <c r="U108" s="25" t="s">
        <v>21</v>
      </c>
      <c r="V108" s="26" t="s">
        <v>22</v>
      </c>
      <c r="W108" s="24" t="s">
        <v>23</v>
      </c>
      <c r="X108" s="25" t="s">
        <v>24</v>
      </c>
      <c r="Y108" s="25" t="s">
        <v>25</v>
      </c>
      <c r="Z108" s="25" t="s">
        <v>26</v>
      </c>
      <c r="AA108" s="25" t="s">
        <v>27</v>
      </c>
      <c r="AB108" s="26" t="s">
        <v>28</v>
      </c>
      <c r="AC108" s="27" t="s">
        <v>29</v>
      </c>
      <c r="AD108" s="28" t="s">
        <v>30</v>
      </c>
      <c r="AE108" s="28" t="s">
        <v>31</v>
      </c>
      <c r="AF108" s="28" t="s">
        <v>32</v>
      </c>
      <c r="AG108" s="28" t="s">
        <v>33</v>
      </c>
      <c r="AH108" s="29" t="s">
        <v>34</v>
      </c>
      <c r="AI108" s="122" t="s">
        <v>35</v>
      </c>
      <c r="AJ108" s="21" t="s">
        <v>36</v>
      </c>
      <c r="AK108" s="22" t="s">
        <v>37</v>
      </c>
      <c r="AL108" s="22" t="s">
        <v>38</v>
      </c>
      <c r="AM108" s="22" t="s">
        <v>39</v>
      </c>
      <c r="AN108" s="22" t="s">
        <v>40</v>
      </c>
      <c r="AO108" s="23" t="s">
        <v>41</v>
      </c>
      <c r="AP108" s="28" t="s">
        <v>42</v>
      </c>
      <c r="AQ108" s="28" t="s">
        <v>43</v>
      </c>
      <c r="AR108" s="28" t="s">
        <v>44</v>
      </c>
      <c r="AS108" s="28" t="s">
        <v>45</v>
      </c>
      <c r="AT108" s="28" t="s">
        <v>46</v>
      </c>
      <c r="AU108" s="29" t="s">
        <v>47</v>
      </c>
      <c r="AV108" s="31" t="s">
        <v>48</v>
      </c>
      <c r="AW108" s="32" t="s">
        <v>49</v>
      </c>
      <c r="AX108" s="32" t="s">
        <v>50</v>
      </c>
      <c r="AY108" s="32" t="s">
        <v>51</v>
      </c>
      <c r="AZ108" s="32" t="s">
        <v>52</v>
      </c>
      <c r="BA108" s="33" t="s">
        <v>53</v>
      </c>
      <c r="BB108" s="21" t="s">
        <v>54</v>
      </c>
      <c r="BC108" s="22" t="s">
        <v>55</v>
      </c>
      <c r="BD108" s="22" t="s">
        <v>56</v>
      </c>
      <c r="BE108" s="22" t="s">
        <v>57</v>
      </c>
      <c r="BF108" s="22" t="s">
        <v>58</v>
      </c>
      <c r="BG108" s="23" t="s">
        <v>59</v>
      </c>
      <c r="BH108" s="207"/>
      <c r="BI108" s="117"/>
      <c r="BP108" s="1">
        <v>106</v>
      </c>
    </row>
    <row r="109" spans="1:75" s="1" customFormat="1" ht="18" hidden="1" customHeight="1" x14ac:dyDescent="0.2">
      <c r="A109" s="126">
        <v>62.480158498145165</v>
      </c>
      <c r="B109" s="141">
        <v>2.5292474746704103</v>
      </c>
      <c r="C109" s="141">
        <v>2.4691153320220796</v>
      </c>
      <c r="D109" s="142">
        <v>283</v>
      </c>
      <c r="E109" s="123">
        <v>3700</v>
      </c>
      <c r="F109" s="203">
        <f>PI()*0.862*E109/60</f>
        <v>166.99659348932144</v>
      </c>
      <c r="G109" s="124">
        <f>C109/4.636</f>
        <v>0.5325960595388437</v>
      </c>
      <c r="H109" s="125">
        <f>D109/193.4</f>
        <v>1.4632885211995863</v>
      </c>
      <c r="I109" s="120">
        <f>1-0.427*G109*H109^(-3.688)</f>
        <v>0.94414154617162638</v>
      </c>
      <c r="J109" s="124">
        <f>C109*10^6/(I109*514*D109)</f>
        <v>17.978552097097303</v>
      </c>
      <c r="K109" s="126">
        <f>A109*0.682*10^6/(3600*24*J109)</f>
        <v>27.432035988298967</v>
      </c>
      <c r="L109" s="127">
        <f>A109*0.682*10^6/(3600*24*J109*2)</f>
        <v>13.716017994149484</v>
      </c>
      <c r="M109" s="127">
        <f>A109*0.682*10^6/(3600*24*J109*3)</f>
        <v>9.1440119960996551</v>
      </c>
      <c r="N109" s="127">
        <f>A109*0.682*10^6/(3600*24*J109*4)</f>
        <v>6.8580089970747418</v>
      </c>
      <c r="O109" s="127">
        <f>A109*0.682*10^6/(3600*24*J109*5)</f>
        <v>5.4864071976597932</v>
      </c>
      <c r="P109" s="128">
        <f>A109*0.682*10^6/(3600*24*J109*6)</f>
        <v>4.5720059980498275</v>
      </c>
      <c r="Q109" s="124">
        <f>4*K109/(PI()*0.862^2*F109)</f>
        <v>0.28147901113974377</v>
      </c>
      <c r="R109" s="120">
        <f>4*L109/(PI()*0.862^2*F109)</f>
        <v>0.14073950556987189</v>
      </c>
      <c r="S109" s="120">
        <f>4*M109/(PI()*0.862^2*F109)</f>
        <v>9.3826337046581249E-2</v>
      </c>
      <c r="T109" s="120">
        <f>4*N109/(PI()*0.862^2*F109)</f>
        <v>7.0369752784935943E-2</v>
      </c>
      <c r="U109" s="120">
        <f>4*O109/(PI()*0.862^2*$F109)</f>
        <v>5.6295802227948749E-2</v>
      </c>
      <c r="V109" s="129">
        <f>4*P109/(PI()*0.862^2*$F109)</f>
        <v>4.6913168523290624E-2</v>
      </c>
      <c r="W109" s="124" t="str">
        <f>IF(OR(0.0366&gt;Q109,0.0992&lt;Q109),"-",-43518*Q109^4 + 7101.5*Q109^3 - 404.29*Q109^2 + 11.132*Q109 + 0.6449)</f>
        <v>-</v>
      </c>
      <c r="X109" s="120" t="str">
        <f t="shared" ref="X109:AB113" si="159">IF(OR(0.0366&gt;R109,0.0992&lt;R109),"-",-43518*R109^4 + 7101.5*R109^3 - 404.29*R109^2 + 11.132*R109 + 0.6449)</f>
        <v>-</v>
      </c>
      <c r="Y109" s="120">
        <f t="shared" si="159"/>
        <v>0.62339246612870758</v>
      </c>
      <c r="Z109" s="120">
        <f t="shared" si="159"/>
        <v>0.83375014986755336</v>
      </c>
      <c r="AA109" s="120">
        <f t="shared" si="159"/>
        <v>0.82021428373268479</v>
      </c>
      <c r="AB109" s="129">
        <f t="shared" si="159"/>
        <v>0.79978873670445483</v>
      </c>
      <c r="AC109" s="124" t="str">
        <f>IF(W109="-","-",-1957*Q109^3 + 170*Q109^2 - 5.2758*Q109 + 1.1631)</f>
        <v>-</v>
      </c>
      <c r="AD109" s="120" t="str">
        <f t="shared" ref="AD109:AH113" si="160">IF(X109="-","-",-1957*R109^3 + 170*R109^2 - 5.2758*R109 + 1.1631)</f>
        <v>-</v>
      </c>
      <c r="AE109" s="120">
        <f t="shared" si="160"/>
        <v>0.54820531486132451</v>
      </c>
      <c r="AF109" s="120">
        <f t="shared" si="160"/>
        <v>0.95172231974271382</v>
      </c>
      <c r="AG109" s="120">
        <f t="shared" si="160"/>
        <v>1.0557060759349561</v>
      </c>
      <c r="AH109" s="129">
        <f t="shared" si="160"/>
        <v>1.0876816508623297</v>
      </c>
      <c r="AI109" s="119">
        <f>(F109^2)/2</f>
        <v>13943.931118518838</v>
      </c>
      <c r="AJ109" s="130" t="str">
        <f t="shared" ref="AJ109:AO113" si="161">IF(W109="-","-",3*$AI109*$J109*K109*AC109/(W109*1000))</f>
        <v>-</v>
      </c>
      <c r="AK109" s="119" t="str">
        <f t="shared" si="161"/>
        <v>-</v>
      </c>
      <c r="AL109" s="119">
        <f t="shared" si="161"/>
        <v>6047.5528977562299</v>
      </c>
      <c r="AM109" s="119">
        <f t="shared" si="161"/>
        <v>5887.5360094038624</v>
      </c>
      <c r="AN109" s="119">
        <f t="shared" si="161"/>
        <v>5310.8609019042342</v>
      </c>
      <c r="AO109" s="131">
        <f t="shared" si="161"/>
        <v>4676.2153822139389</v>
      </c>
      <c r="AP109" s="132" t="str">
        <f>IF(AJ109="-","-",(AJ109*AC109/2.04/$I109/$D109/$A109+((AJ109*AC109/2.04/$I109/$D109/$A109)^2+4)^0.5)/2)</f>
        <v>-</v>
      </c>
      <c r="AQ109" s="132" t="str">
        <f>IF(AK109="-","-",(2*AK109*AD109/2.04/$I109/$D109/$A109+((2*AK109*AD109/2.04/$I109/$D109/$A109)^2+4)^0.5)/2)</f>
        <v>-</v>
      </c>
      <c r="AR109" s="132">
        <f>IF(AL109="-","-",(3*AL109*AE109/2.04/$I109/$D109/$A109+((3*AL109*AE109/2.04/$I109/$D109/$A109)^2+4)^0.5)/2)</f>
        <v>1.156626998588727</v>
      </c>
      <c r="AS109" s="132">
        <f>IF(AM109="-","-",(4*AM109*AF109/2.04/$I109/$D109/$A109+((4*AM109*AF109/2.04/$I109/$D109/$A109)^2+4)^0.5)/2)</f>
        <v>1.3818118955671475</v>
      </c>
      <c r="AT109" s="132">
        <f>IF(AN109="-","-",(5*AN109*AG109/2.04/$I109/$D109/$A109+((5*AN109*AG109/2.04/$I109/$D109/$A109)^2+4)^0.5)/2)</f>
        <v>1.4929643160753365</v>
      </c>
      <c r="AU109" s="133">
        <f>IF(AO109="-","-",(6*AO109*AH109/2.04/$I109/$D109/$A109+((6*AO109*AH109/2.04/$I109/$D109/$A109)^2+4)^0.5)/2)</f>
        <v>1.5438299331498317</v>
      </c>
      <c r="AV109" s="134" t="str">
        <f>IF(AP109="-","-",C109*AP109)</f>
        <v>-</v>
      </c>
      <c r="AW109" s="135" t="str">
        <f>IF(AQ109="-","-",C109*AQ109)</f>
        <v>-</v>
      </c>
      <c r="AX109" s="135">
        <f>IF(AR109="-","-",C109*AR109)</f>
        <v>2.8558454556461061</v>
      </c>
      <c r="AY109" s="136">
        <f>IF(AS109="-","-",C109*AS109)</f>
        <v>3.4118529373153366</v>
      </c>
      <c r="AZ109" s="136">
        <f>IF(AT109="-","-",C109*AT109)</f>
        <v>3.6863010829834715</v>
      </c>
      <c r="BA109" s="137">
        <f>IF(AU109="-","-",C109*AU109)</f>
        <v>3.8118941579748715</v>
      </c>
      <c r="BB109" s="138" t="str">
        <f>IF(W109="-","-",D109*AP109^(0.312/(1.312*W109))-273)</f>
        <v>-</v>
      </c>
      <c r="BC109" s="139" t="str">
        <f>IF(X109="-","-",D109*AQ109^(0.312/(1.312*X109))-273)</f>
        <v>-</v>
      </c>
      <c r="BD109" s="139">
        <f>IF(Y109="-","-",D109*AR109^(0.312/(1.312*Y109))-273)</f>
        <v>26.152562954104042</v>
      </c>
      <c r="BE109" s="139">
        <f>IF(Z109="-","-",D109*AS109^(0.312/(1.312*Z109))-273)</f>
        <v>37.345695892898448</v>
      </c>
      <c r="BF109" s="139">
        <f>IF(AA109="-","-",D109*AT109^(0.312/(1.312*AA109))-273)</f>
        <v>44.869323812173832</v>
      </c>
      <c r="BG109" s="140">
        <f>IF(AB109="-","-",D109*AU109^(0.312/(1.312*AB109))-273)</f>
        <v>49.005717436793077</v>
      </c>
      <c r="BH109" s="117"/>
      <c r="BI109" s="117"/>
      <c r="BP109" s="121">
        <v>107</v>
      </c>
    </row>
    <row r="110" spans="1:75" s="117" customFormat="1" ht="12.75" hidden="1" customHeight="1" x14ac:dyDescent="0.2">
      <c r="A110" s="126">
        <f>A109</f>
        <v>62.480158498145165</v>
      </c>
      <c r="B110" s="141"/>
      <c r="C110" s="141">
        <f>C109</f>
        <v>2.4691153320220796</v>
      </c>
      <c r="D110" s="142">
        <f>D109</f>
        <v>283</v>
      </c>
      <c r="E110" s="123">
        <v>4300</v>
      </c>
      <c r="F110" s="204">
        <f>PI()*0.862*E110/60</f>
        <v>194.07712216326544</v>
      </c>
      <c r="G110" s="124">
        <f t="shared" ref="G110:P110" si="162">G109</f>
        <v>0.5325960595388437</v>
      </c>
      <c r="H110" s="125">
        <f t="shared" si="162"/>
        <v>1.4632885211995863</v>
      </c>
      <c r="I110" s="120">
        <f t="shared" si="162"/>
        <v>0.94414154617162638</v>
      </c>
      <c r="J110" s="124">
        <f t="shared" si="162"/>
        <v>17.978552097097303</v>
      </c>
      <c r="K110" s="126">
        <f t="shared" si="162"/>
        <v>27.432035988298967</v>
      </c>
      <c r="L110" s="127">
        <f t="shared" si="162"/>
        <v>13.716017994149484</v>
      </c>
      <c r="M110" s="127">
        <f t="shared" si="162"/>
        <v>9.1440119960996551</v>
      </c>
      <c r="N110" s="127">
        <f t="shared" si="162"/>
        <v>6.8580089970747418</v>
      </c>
      <c r="O110" s="127">
        <f t="shared" si="162"/>
        <v>5.4864071976597932</v>
      </c>
      <c r="P110" s="128">
        <f t="shared" si="162"/>
        <v>4.5720059980498275</v>
      </c>
      <c r="Q110" s="124">
        <f>4*K110/(PI()*0.862^2*F110)</f>
        <v>0.24220287005047722</v>
      </c>
      <c r="R110" s="120">
        <f>4*L110/(PI()*0.862^2*F110)</f>
        <v>0.12110143502523861</v>
      </c>
      <c r="S110" s="120">
        <f>4*M110/(PI()*0.862^2*F110)</f>
        <v>8.0734290016825735E-2</v>
      </c>
      <c r="T110" s="120">
        <f>4*N110/(PI()*0.862^2*F110)</f>
        <v>6.0550717512619305E-2</v>
      </c>
      <c r="U110" s="120">
        <f>4*O110/(PI()*0.862^2*F110)</f>
        <v>4.8440574010095445E-2</v>
      </c>
      <c r="V110" s="129">
        <f>4*P110/(PI()*0.862^2*$F110)</f>
        <v>4.0367145008412868E-2</v>
      </c>
      <c r="W110" s="124" t="str">
        <f>IF(OR(0.0366&gt;Q110,0.0992&lt;Q110),"-",-43518*Q110^4 + 7101.5*Q110^3 - 404.29*Q110^2 + 11.132*Q110 + 0.6449)</f>
        <v>-</v>
      </c>
      <c r="X110" s="120" t="str">
        <f t="shared" si="159"/>
        <v>-</v>
      </c>
      <c r="Y110" s="120">
        <f t="shared" si="159"/>
        <v>0.79662356110976773</v>
      </c>
      <c r="Z110" s="120">
        <f t="shared" si="159"/>
        <v>0.828229983969062</v>
      </c>
      <c r="AA110" s="120">
        <f t="shared" si="159"/>
        <v>0.80306174973396327</v>
      </c>
      <c r="AB110" s="129">
        <f t="shared" si="159"/>
        <v>0.78704712624170092</v>
      </c>
      <c r="AC110" s="124" t="str">
        <f>IF(W110="-","-",-1957*Q110^3 + 170*Q110^2 - 5.2758*Q110 + 1.1631)</f>
        <v>-</v>
      </c>
      <c r="AD110" s="120" t="str">
        <f t="shared" si="160"/>
        <v>-</v>
      </c>
      <c r="AE110" s="120">
        <f t="shared" si="160"/>
        <v>0.81539785756092842</v>
      </c>
      <c r="AF110" s="120">
        <f t="shared" si="160"/>
        <v>1.032473812277749</v>
      </c>
      <c r="AG110" s="120">
        <f t="shared" si="160"/>
        <v>1.0839974241102575</v>
      </c>
      <c r="AH110" s="129">
        <f t="shared" si="160"/>
        <v>1.0984185381396474</v>
      </c>
      <c r="AI110" s="119">
        <f>(F110^2)/2</f>
        <v>18832.964673587529</v>
      </c>
      <c r="AJ110" s="130" t="str">
        <f t="shared" si="161"/>
        <v>-</v>
      </c>
      <c r="AK110" s="119" t="str">
        <f t="shared" si="161"/>
        <v>-</v>
      </c>
      <c r="AL110" s="119">
        <f t="shared" si="161"/>
        <v>9507.0956973288412</v>
      </c>
      <c r="AM110" s="119">
        <f t="shared" si="161"/>
        <v>8684.0198186526868</v>
      </c>
      <c r="AN110" s="119">
        <f t="shared" si="161"/>
        <v>7522.4967084560321</v>
      </c>
      <c r="AO110" s="131">
        <f t="shared" si="161"/>
        <v>6481.3961568726136</v>
      </c>
      <c r="AP110" s="127" t="str">
        <f>IF(AJ110="-","-",(AJ110*AC110/2.04/$I110/$D110/$A110+((AJ110*AC110/2.04/$I110/$D110/$A110)^2+4)^0.5)/2)</f>
        <v>-</v>
      </c>
      <c r="AQ110" s="127" t="str">
        <f>IF(AK110="-","-",(2*AK110*AD110/2.04/$I110/$D110/$A110+((2*AK110*AD110/2.04/$I110/$D110/$A110)^2+4)^0.5)/2)</f>
        <v>-</v>
      </c>
      <c r="AR110" s="127">
        <f>IF(AL110="-","-",(3*AL110*AE110/2.04/$I110/$D110/$A110+((3*AL110*AE110/2.04/$I110/$D110/$A110)^2+4)^0.5)/2)</f>
        <v>1.3981224900183755</v>
      </c>
      <c r="AS110" s="127">
        <f>IF(AM110="-","-",(4*AM110*AF110/2.04/$I110/$D110/$A110+((4*AM110*AF110/2.04/$I110/$D110/$A110)^2+4)^0.5)/2)</f>
        <v>1.6566970641151233</v>
      </c>
      <c r="AT110" s="127">
        <f>IF(AN110="-","-",(5*AN110*AG110/2.04/$I110/$D110/$A110+((5*AN110*AG110/2.04/$I110/$D110/$A110)^2+4)^0.5)/2)</f>
        <v>1.7640659431959731</v>
      </c>
      <c r="AU110" s="128">
        <f>IF(AO110="-","-",(6*AO110*AH110/2.04/$I110/$D110/$A110+((6*AO110*AH110/2.04/$I110/$D110/$A110)^2+4)^0.5)/2)</f>
        <v>1.8075173520698087</v>
      </c>
      <c r="AV110" s="143" t="str">
        <f>IF(AP110="-","-",C110*AP110)</f>
        <v>-</v>
      </c>
      <c r="AW110" s="144" t="str">
        <f>IF(AQ110="-","-",C110*AQ110)</f>
        <v>-</v>
      </c>
      <c r="AX110" s="144">
        <f>IF(AR110="-","-",C110*AR110)</f>
        <v>3.452125676149258</v>
      </c>
      <c r="AY110" s="120">
        <f>IF(AS110="-","-",C110*AS110)</f>
        <v>4.0905761215226173</v>
      </c>
      <c r="AZ110" s="120">
        <f>IF(AT110="-","-",C110*AT110)</f>
        <v>4.3556822670431679</v>
      </c>
      <c r="BA110" s="129">
        <f>IF(AU110="-","-",C110*AU110)</f>
        <v>4.4629688068915154</v>
      </c>
      <c r="BB110" s="138" t="str">
        <f>IF(W110="-","-",D110*AP110^(0.312/(1.312*W110))-273)</f>
        <v>-</v>
      </c>
      <c r="BC110" s="139" t="str">
        <f>IF(X110="-","-",D110*AQ110^(0.312/(1.312*X110))-273)</f>
        <v>-</v>
      </c>
      <c r="BD110" s="139">
        <f>IF(Y110="-","-",D110*AR110^(0.312/(1.312*Y110))-273)</f>
        <v>39.776425992567795</v>
      </c>
      <c r="BE110" s="139">
        <f>IF(Z110="-","-",D110*AS110^(0.312/(1.312*Z110))-273)</f>
        <v>54.142100374668814</v>
      </c>
      <c r="BF110" s="139">
        <f>IF(AA110="-","-",D110*AT110^(0.312/(1.312*AA110))-273)</f>
        <v>61.799721532874798</v>
      </c>
      <c r="BG110" s="140">
        <f>IF(AB110="-","-",D110*AU110^(0.312/(1.312*AB110))-273)</f>
        <v>65.425784613733924</v>
      </c>
      <c r="BH110" s="121"/>
      <c r="BI110" s="121"/>
      <c r="BP110" s="1">
        <v>108</v>
      </c>
    </row>
    <row r="111" spans="1:75" hidden="1" x14ac:dyDescent="0.2">
      <c r="A111" s="145">
        <f>A109</f>
        <v>62.480158498145165</v>
      </c>
      <c r="B111" s="146"/>
      <c r="C111" s="146">
        <f>C109</f>
        <v>2.4691153320220796</v>
      </c>
      <c r="D111" s="147">
        <f>D109</f>
        <v>283</v>
      </c>
      <c r="E111" s="148">
        <v>4405</v>
      </c>
      <c r="F111" s="205">
        <f>PI()*0.862*E111/60</f>
        <v>198.81621468120565</v>
      </c>
      <c r="G111" s="149">
        <f t="shared" ref="G111:P111" si="163">G109</f>
        <v>0.5325960595388437</v>
      </c>
      <c r="H111" s="150">
        <f t="shared" si="163"/>
        <v>1.4632885211995863</v>
      </c>
      <c r="I111" s="151">
        <f t="shared" si="163"/>
        <v>0.94414154617162638</v>
      </c>
      <c r="J111" s="149">
        <f t="shared" si="163"/>
        <v>17.978552097097303</v>
      </c>
      <c r="K111" s="145">
        <f t="shared" si="163"/>
        <v>27.432035988298967</v>
      </c>
      <c r="L111" s="152">
        <f t="shared" si="163"/>
        <v>13.716017994149484</v>
      </c>
      <c r="M111" s="152">
        <f t="shared" si="163"/>
        <v>9.1440119960996551</v>
      </c>
      <c r="N111" s="152">
        <f t="shared" si="163"/>
        <v>6.8580089970747418</v>
      </c>
      <c r="O111" s="152">
        <f t="shared" si="163"/>
        <v>5.4864071976597932</v>
      </c>
      <c r="P111" s="153">
        <f t="shared" si="163"/>
        <v>4.5720059980498275</v>
      </c>
      <c r="Q111" s="149">
        <f>4*K111/(PI()*0.862^2*F111)</f>
        <v>0.23642958937958047</v>
      </c>
      <c r="R111" s="151">
        <f>4*L111/(PI()*0.862^2*F111)</f>
        <v>0.11821479468979024</v>
      </c>
      <c r="S111" s="151">
        <f>4*M111/(PI()*0.862^2*F111)</f>
        <v>7.8809863126526825E-2</v>
      </c>
      <c r="T111" s="151">
        <f>4*N111/(PI()*0.862^2*F111)</f>
        <v>5.9107397344895118E-2</v>
      </c>
      <c r="U111" s="151">
        <f>4*O111/(PI()*0.862^2*F111)</f>
        <v>4.7285917875916093E-2</v>
      </c>
      <c r="V111" s="154">
        <f>4*P111/(PI()*0.862^2*$F111)</f>
        <v>3.9404931563263412E-2</v>
      </c>
      <c r="W111" s="149" t="str">
        <f>IF(OR(0.0366&gt;Q111,0.0992&lt;Q111),"-",-43518*Q111^4 + 7101.5*Q111^3 - 404.29*Q111^2 + 11.132*Q111 + 0.6449)</f>
        <v>-</v>
      </c>
      <c r="X111" s="151" t="str">
        <f t="shared" si="159"/>
        <v>-</v>
      </c>
      <c r="Y111" s="151">
        <f t="shared" si="159"/>
        <v>0.80849473126415117</v>
      </c>
      <c r="Z111" s="151">
        <f t="shared" si="159"/>
        <v>0.82572669260078801</v>
      </c>
      <c r="AA111" s="151">
        <f t="shared" si="159"/>
        <v>0.80057958452786238</v>
      </c>
      <c r="AB111" s="154">
        <f t="shared" si="159"/>
        <v>0.78538387302359103</v>
      </c>
      <c r="AC111" s="149" t="str">
        <f>IF(W111="-","-",-1957*Q111^3 + 170*Q111^2 - 5.2758*Q111 + 1.1631)</f>
        <v>-</v>
      </c>
      <c r="AD111" s="151" t="str">
        <f t="shared" si="160"/>
        <v>-</v>
      </c>
      <c r="AE111" s="151">
        <f t="shared" si="160"/>
        <v>0.84525670461444802</v>
      </c>
      <c r="AF111" s="151">
        <f t="shared" si="160"/>
        <v>1.0410619696228447</v>
      </c>
      <c r="AG111" s="151">
        <f t="shared" si="160"/>
        <v>1.0868295250546915</v>
      </c>
      <c r="AH111" s="154">
        <f t="shared" si="160"/>
        <v>1.0994338182986725</v>
      </c>
      <c r="AI111" s="155">
        <f>(F111^2)/2</f>
        <v>19763.943610081627</v>
      </c>
      <c r="AJ111" s="156" t="str">
        <f t="shared" si="161"/>
        <v>-</v>
      </c>
      <c r="AK111" s="155" t="str">
        <f t="shared" si="161"/>
        <v>-</v>
      </c>
      <c r="AL111" s="155">
        <f t="shared" si="161"/>
        <v>10190.553915860641</v>
      </c>
      <c r="AM111" s="155">
        <f t="shared" si="161"/>
        <v>9216.963808182476</v>
      </c>
      <c r="AN111" s="155">
        <f t="shared" si="161"/>
        <v>7939.5251409033363</v>
      </c>
      <c r="AO111" s="157">
        <f t="shared" si="161"/>
        <v>6822.4989505658441</v>
      </c>
      <c r="AP111" s="152" t="str">
        <f>IF(AJ111="-","-",(AJ111*AC111/2.04/$I111/$D111/$A111+((AJ111*AC111/2.04/$I111/$D111/$A111)^2+4)^0.5)/2)</f>
        <v>-</v>
      </c>
      <c r="AQ111" s="152" t="str">
        <f>IF(AK111="-","-",(2*AK111*AD111/2.04/$I111/$D111/$A111+((2*AK111*AD111/2.04/$I111/$D111/$A111)^2+4)^0.5)/2)</f>
        <v>-</v>
      </c>
      <c r="AR111" s="152">
        <f>IF(AL111="-","-",(3*AL111*AE111/2.04/$I111/$D111/$A111+((3*AL111*AE111/2.04/$I111/$D111/$A111)^2+4)^0.5)/2)</f>
        <v>1.4489350183236642</v>
      </c>
      <c r="AS111" s="152">
        <f>IF(AM111="-","-",(4*AM111*AF111/2.04/$I111/$D111/$A111+((4*AM111*AF111/2.04/$I111/$D111/$A111)^2+4)^0.5)/2)</f>
        <v>1.7113471782219087</v>
      </c>
      <c r="AT111" s="152">
        <f>IF(AN111="-","-",(5*AN111*AG111/2.04/$I111/$D111/$A111+((5*AN111*AG111/2.04/$I111/$D111/$A111)^2+4)^0.5)/2)</f>
        <v>1.8171704820427366</v>
      </c>
      <c r="AU111" s="153">
        <f>IF(AO111="-","-",(6*AO111*AH111/2.04/$I111/$D111/$A111+((6*AO111*AH111/2.04/$I111/$D111/$A111)^2+4)^0.5)/2)</f>
        <v>1.8593304891317537</v>
      </c>
      <c r="AV111" s="149" t="str">
        <f>IF(AP111="-","-",C111*AP111)</f>
        <v>-</v>
      </c>
      <c r="AW111" s="151" t="str">
        <f>IF(AQ111="-","-",C111*AQ111)</f>
        <v>-</v>
      </c>
      <c r="AX111" s="151">
        <f>IF(AR111="-","-",C111*AR111)</f>
        <v>3.5775876688466521</v>
      </c>
      <c r="AY111" s="151">
        <f>IF(AS111="-","-",C111*AS111)</f>
        <v>4.2255135561604371</v>
      </c>
      <c r="AZ111" s="151">
        <f>IF(AT111="-","-",C111*AT111)</f>
        <v>4.4868034981096736</v>
      </c>
      <c r="BA111" s="154">
        <f>IF(AU111="-","-",C111*AU111)</f>
        <v>4.5909014180113257</v>
      </c>
      <c r="BB111" s="158" t="str">
        <f>IF(W111="-","-",D111*AP111^(0.312/(1.312*W111))-273)</f>
        <v>-</v>
      </c>
      <c r="BC111" s="159" t="str">
        <f>IF(X111="-","-",D111*AQ111^(0.312/(1.312*X111))-273)</f>
        <v>-</v>
      </c>
      <c r="BD111" s="159">
        <f>IF(Y111="-","-",D111*AR111^(0.312/(1.312*Y111))-273)</f>
        <v>42.613966813919603</v>
      </c>
      <c r="BE111" s="159">
        <f>IF(Z111="-","-",D111*AS111^(0.312/(1.312*Z111))-273)</f>
        <v>57.359324133156974</v>
      </c>
      <c r="BF111" s="159">
        <f>IF(AA111="-","-",D111*AT111^(0.312/(1.312*AA111))-273)</f>
        <v>64.938412126556614</v>
      </c>
      <c r="BG111" s="160">
        <f>IF(AB111="-","-",D111*AU111^(0.312/(1.312*AB111))-273)</f>
        <v>68.463589657775344</v>
      </c>
      <c r="BH111" s="161"/>
      <c r="BI111" s="161"/>
      <c r="BP111" s="121">
        <v>109</v>
      </c>
    </row>
    <row r="112" spans="1:75" s="161" customFormat="1" hidden="1" x14ac:dyDescent="0.2">
      <c r="A112" s="126">
        <f>A109</f>
        <v>62.480158498145165</v>
      </c>
      <c r="B112" s="141"/>
      <c r="C112" s="141">
        <f>C109</f>
        <v>2.4691153320220796</v>
      </c>
      <c r="D112" s="142">
        <f>D109</f>
        <v>283</v>
      </c>
      <c r="E112" s="123">
        <v>5300</v>
      </c>
      <c r="F112" s="204">
        <f>PI()*0.862*E112/60</f>
        <v>239.21133661983879</v>
      </c>
      <c r="G112" s="124">
        <f t="shared" ref="G112:P112" si="164">G109</f>
        <v>0.5325960595388437</v>
      </c>
      <c r="H112" s="125">
        <f t="shared" si="164"/>
        <v>1.4632885211995863</v>
      </c>
      <c r="I112" s="120">
        <f t="shared" si="164"/>
        <v>0.94414154617162638</v>
      </c>
      <c r="J112" s="124">
        <f t="shared" si="164"/>
        <v>17.978552097097303</v>
      </c>
      <c r="K112" s="126">
        <f t="shared" si="164"/>
        <v>27.432035988298967</v>
      </c>
      <c r="L112" s="127">
        <f t="shared" si="164"/>
        <v>13.716017994149484</v>
      </c>
      <c r="M112" s="127">
        <f t="shared" si="164"/>
        <v>9.1440119960996551</v>
      </c>
      <c r="N112" s="127">
        <f t="shared" si="164"/>
        <v>6.8580089970747418</v>
      </c>
      <c r="O112" s="127">
        <f t="shared" si="164"/>
        <v>5.4864071976597932</v>
      </c>
      <c r="P112" s="128">
        <f t="shared" si="164"/>
        <v>4.5720059980498275</v>
      </c>
      <c r="Q112" s="124">
        <f>4*K112/(PI()*0.862^2*F112)</f>
        <v>0.19650421532397208</v>
      </c>
      <c r="R112" s="120">
        <f>4*L112/(PI()*0.862^2*F112)</f>
        <v>9.8252107661986041E-2</v>
      </c>
      <c r="S112" s="120">
        <f>4*M112/(PI()*0.862^2*F112)</f>
        <v>6.5501405107990684E-2</v>
      </c>
      <c r="T112" s="120">
        <f>4*N112/(PI()*0.862^2*F112)</f>
        <v>4.912605383099302E-2</v>
      </c>
      <c r="U112" s="120">
        <f>4*O112/(PI()*0.862^2*F112)</f>
        <v>3.9300843064794415E-2</v>
      </c>
      <c r="V112" s="129">
        <f>4*P112/(PI()*0.862^2*$F112)</f>
        <v>3.2750702553995342E-2</v>
      </c>
      <c r="W112" s="124" t="str">
        <f>IF(OR(0.0366&gt;Q112,0.0992&lt;Q112),"-",-43518*Q112^4 + 7101.5*Q112^3 - 404.29*Q112^2 + 11.132*Q112 + 0.6449)</f>
        <v>-</v>
      </c>
      <c r="X112" s="120">
        <f t="shared" si="159"/>
        <v>0.51600401613437974</v>
      </c>
      <c r="Y112" s="120">
        <f t="shared" si="159"/>
        <v>0.83414105512640258</v>
      </c>
      <c r="Z112" s="120">
        <f t="shared" si="159"/>
        <v>0.80455501051187261</v>
      </c>
      <c r="AA112" s="120">
        <f t="shared" si="159"/>
        <v>0.78520727277675384</v>
      </c>
      <c r="AB112" s="129" t="str">
        <f t="shared" si="159"/>
        <v>-</v>
      </c>
      <c r="AC112" s="124" t="str">
        <f>IF(W112="-","-",-1957*Q112^3 + 170*Q112^2 - 5.2758*Q112 + 1.1631)</f>
        <v>-</v>
      </c>
      <c r="AD112" s="120">
        <f t="shared" si="160"/>
        <v>0.42966810678357803</v>
      </c>
      <c r="AE112" s="120">
        <f t="shared" si="160"/>
        <v>0.99692682544640232</v>
      </c>
      <c r="AF112" s="120">
        <f t="shared" si="160"/>
        <v>1.0821729662722606</v>
      </c>
      <c r="AG112" s="120">
        <f t="shared" si="160"/>
        <v>1.0995366521390726</v>
      </c>
      <c r="AH112" s="129" t="str">
        <f t="shared" si="160"/>
        <v>-</v>
      </c>
      <c r="AI112" s="119">
        <f>(F112^2)/2</f>
        <v>28611.031783724913</v>
      </c>
      <c r="AJ112" s="130" t="str">
        <f t="shared" si="161"/>
        <v>-</v>
      </c>
      <c r="AK112" s="119">
        <f t="shared" si="161"/>
        <v>17624.531044519212</v>
      </c>
      <c r="AL112" s="119">
        <f t="shared" si="161"/>
        <v>16864.367584979587</v>
      </c>
      <c r="AM112" s="119">
        <f t="shared" si="161"/>
        <v>14234.705114830856</v>
      </c>
      <c r="AN112" s="119">
        <f t="shared" si="161"/>
        <v>11855.58318869315</v>
      </c>
      <c r="AO112" s="131" t="str">
        <f t="shared" si="161"/>
        <v>-</v>
      </c>
      <c r="AP112" s="127" t="str">
        <f>IF(AJ112="-","-",(AJ112*AC112/2.04/$I112/$D112/$A112+((AJ112*AC112/2.04/$I112/$D112/$A112)^2+4)^0.5)/2)</f>
        <v>-</v>
      </c>
      <c r="AQ112" s="127">
        <f>IF(AK112="-","-",(2*AK112*AD112/2.04/$I112/$D112/$A112+((2*AK112*AD112/2.04/$I112/$D112/$A112)^2+4)^0.5)/2)</f>
        <v>1.2467825968657931</v>
      </c>
      <c r="AR112" s="127">
        <f>IF(AL112="-","-",(3*AL112*AE112/2.04/$I112/$D112/$A112+((3*AL112*AE112/2.04/$I112/$D112/$A112)^2+4)^0.5)/2)</f>
        <v>1.9848332831290232</v>
      </c>
      <c r="AS112" s="127">
        <f>IF(AM112="-","-",(4*AM112*AF112/2.04/$I112/$D112/$A112+((4*AM112*AF112/2.04/$I112/$D112/$A112)^2+4)^0.5)/2)</f>
        <v>2.2531230971637823</v>
      </c>
      <c r="AT112" s="127">
        <f>IF(AN112="-","-",(5*AN112*AG112/2.04/$I112/$D112/$A112+((5*AN112*AG112/2.04/$I112/$D112/$A112)^2+4)^0.5)/2)</f>
        <v>2.3410110431747437</v>
      </c>
      <c r="AU112" s="128" t="str">
        <f>IF(AO112="-","-",(6*AO112*AH112/2.04/$I112/$D112/$A112+((6*AO112*AH112/2.04/$I112/$D112/$A112)^2+4)^0.5)/2)</f>
        <v>-</v>
      </c>
      <c r="AV112" s="124" t="str">
        <f>IF(AP112="-","-",C112*AP112)</f>
        <v>-</v>
      </c>
      <c r="AW112" s="120">
        <f>IF(AQ112="-","-",C112*AQ112)</f>
        <v>3.0784500256196332</v>
      </c>
      <c r="AX112" s="120">
        <f>IF(AR112="-","-",C112*AR112)</f>
        <v>4.9007822908815921</v>
      </c>
      <c r="AY112" s="120">
        <f>IF(AS112="-","-",C112*AS112)</f>
        <v>5.5632207841401691</v>
      </c>
      <c r="AZ112" s="120">
        <f>IF(AT112="-","-",C112*AT112)</f>
        <v>5.7802262591357625</v>
      </c>
      <c r="BA112" s="129" t="str">
        <f>IF(AU112="-","-",C112*AU112)</f>
        <v>-</v>
      </c>
      <c r="BB112" s="138" t="str">
        <f>IF(W112="-","-",D112*AP112^(0.312/(1.312*W112))-273)</f>
        <v>-</v>
      </c>
      <c r="BC112" s="139">
        <f>IF(X112="-","-",D112*AQ112^(0.312/(1.312*X112))-273)</f>
        <v>40.279816713841399</v>
      </c>
      <c r="BD112" s="139">
        <f>IF(Y112="-","-",D112*AR112^(0.312/(1.312*Y112))-273)</f>
        <v>71.083969066029397</v>
      </c>
      <c r="BE112" s="139">
        <f>IF(Z112="-","-",D112*AS112^(0.312/(1.312*Z112))-273)</f>
        <v>86.799200459648091</v>
      </c>
      <c r="BF112" s="139">
        <f>IF(AA112="-","-",D112*AT112^(0.312/(1.312*AA112))-273)</f>
        <v>93.152967623218558</v>
      </c>
      <c r="BG112" s="140" t="str">
        <f>IF(AB112="-","-",D112*AU112^(0.312/(1.312*AB112))-273)</f>
        <v>-</v>
      </c>
      <c r="BP112" s="1">
        <v>110</v>
      </c>
    </row>
    <row r="113" spans="1:75" s="161" customFormat="1" hidden="1" x14ac:dyDescent="0.2">
      <c r="A113" s="162">
        <f>A109</f>
        <v>62.480158498145165</v>
      </c>
      <c r="B113" s="163"/>
      <c r="C113" s="163">
        <f>C109</f>
        <v>2.4691153320220796</v>
      </c>
      <c r="D113" s="164">
        <f>D109</f>
        <v>283</v>
      </c>
      <c r="E113" s="165">
        <v>5560</v>
      </c>
      <c r="F113" s="206">
        <f>PI()*0.862*E113/60</f>
        <v>250.94623237854788</v>
      </c>
      <c r="G113" s="166">
        <f t="shared" ref="G113:P113" si="165">G109</f>
        <v>0.5325960595388437</v>
      </c>
      <c r="H113" s="167">
        <f t="shared" si="165"/>
        <v>1.4632885211995863</v>
      </c>
      <c r="I113" s="168">
        <f t="shared" si="165"/>
        <v>0.94414154617162638</v>
      </c>
      <c r="J113" s="166">
        <f t="shared" si="165"/>
        <v>17.978552097097303</v>
      </c>
      <c r="K113" s="162">
        <f t="shared" si="165"/>
        <v>27.432035988298967</v>
      </c>
      <c r="L113" s="169">
        <f t="shared" si="165"/>
        <v>13.716017994149484</v>
      </c>
      <c r="M113" s="169">
        <f t="shared" si="165"/>
        <v>9.1440119960996551</v>
      </c>
      <c r="N113" s="169">
        <f t="shared" si="165"/>
        <v>6.8580089970747418</v>
      </c>
      <c r="O113" s="169">
        <f t="shared" si="165"/>
        <v>5.4864071976597932</v>
      </c>
      <c r="P113" s="170">
        <f t="shared" si="165"/>
        <v>4.5720059980498275</v>
      </c>
      <c r="Q113" s="166">
        <f>4*K113/(PI()*0.862^2*F113)</f>
        <v>0.18731516928364245</v>
      </c>
      <c r="R113" s="168">
        <f>4*L113/(PI()*0.862^2*F113)</f>
        <v>9.3657584641821223E-2</v>
      </c>
      <c r="S113" s="168">
        <f>4*M113/(PI()*0.862^2*F113)</f>
        <v>6.2438389761214144E-2</v>
      </c>
      <c r="T113" s="168">
        <f>4*N113/(PI()*0.862^2*F113)</f>
        <v>4.6828792320910612E-2</v>
      </c>
      <c r="U113" s="168">
        <f>4*O113/(PI()*0.862^2*F113)</f>
        <v>3.7463033856728487E-2</v>
      </c>
      <c r="V113" s="171">
        <f>4*P113/(PI()*0.862^2*$F113)</f>
        <v>3.1219194880607072E-2</v>
      </c>
      <c r="W113" s="166" t="str">
        <f>IF(OR(0.0366&gt;Q113,0.0992&lt;Q113),"-",-43518*Q113^4 + 7101.5*Q113^3 - 404.29*Q113^2 + 11.132*Q113 + 0.6449)</f>
        <v>-</v>
      </c>
      <c r="X113" s="168">
        <f t="shared" si="159"/>
        <v>0.6269101915816675</v>
      </c>
      <c r="Y113" s="168">
        <f t="shared" si="159"/>
        <v>0.83104327515691667</v>
      </c>
      <c r="Z113" s="168">
        <f t="shared" si="159"/>
        <v>0.79961049816485075</v>
      </c>
      <c r="AA113" s="168">
        <f t="shared" si="159"/>
        <v>0.78219306332731908</v>
      </c>
      <c r="AB113" s="171" t="str">
        <f t="shared" si="159"/>
        <v>-</v>
      </c>
      <c r="AC113" s="166" t="str">
        <f>IF(W113="-","-",-1957*Q113^3 + 170*Q113^2 - 5.2758*Q113 + 1.1631)</f>
        <v>-</v>
      </c>
      <c r="AD113" s="168">
        <f t="shared" si="160"/>
        <v>0.55242332913711023</v>
      </c>
      <c r="AE113" s="168">
        <f t="shared" si="160"/>
        <v>1.0200698197038078</v>
      </c>
      <c r="AF113" s="168">
        <f t="shared" si="160"/>
        <v>1.0878704514171167</v>
      </c>
      <c r="AG113" s="168">
        <f t="shared" si="160"/>
        <v>1.1011476632733987</v>
      </c>
      <c r="AH113" s="171" t="str">
        <f t="shared" si="160"/>
        <v>-</v>
      </c>
      <c r="AI113" s="172">
        <f>(F113^2)/2</f>
        <v>31487.005772494074</v>
      </c>
      <c r="AJ113" s="173" t="str">
        <f t="shared" si="161"/>
        <v>-</v>
      </c>
      <c r="AK113" s="172">
        <f t="shared" si="161"/>
        <v>20525.892885843234</v>
      </c>
      <c r="AL113" s="172">
        <f t="shared" si="161"/>
        <v>19061.206113513537</v>
      </c>
      <c r="AM113" s="172">
        <f t="shared" si="161"/>
        <v>15845.431678485691</v>
      </c>
      <c r="AN113" s="172">
        <f t="shared" si="161"/>
        <v>13116.772019956372</v>
      </c>
      <c r="AO113" s="174" t="str">
        <f t="shared" si="161"/>
        <v>-</v>
      </c>
      <c r="AP113" s="169" t="str">
        <f>IF(AJ113="-","-",(AJ113*AC113/2.04/$I113/$D113/$A113+((AJ113*AC113/2.04/$I113/$D113/$A113)^2+4)^0.5)/2)</f>
        <v>-</v>
      </c>
      <c r="AQ113" s="169">
        <f>IF(AK113="-","-",(2*AK113*AD113/2.04/$I113/$D113/$A113+((2*AK113*AD113/2.04/$I113/$D113/$A113)^2+4)^0.5)/2)</f>
        <v>1.3869206039755879</v>
      </c>
      <c r="AR113" s="169">
        <f>IF(AL113="-","-",(3*AL113*AE113/2.04/$I113/$D113/$A113+((3*AL113*AE113/2.04/$I113/$D113/$A113)^2+4)^0.5)/2)</f>
        <v>2.1729913377989867</v>
      </c>
      <c r="AS113" s="169">
        <f>IF(AM113="-","-",(4*AM113*AF113/2.04/$I113/$D113/$A113+((4*AM113*AF113/2.04/$I113/$D113/$A113)^2+4)^0.5)/2)</f>
        <v>2.4352622111357323</v>
      </c>
      <c r="AT113" s="169">
        <f>IF(AN113="-","-",(5*AN113*AG113/2.04/$I113/$D113/$A113+((5*AN113*AG113/2.04/$I113/$D113/$A113)^2+4)^0.5)/2)</f>
        <v>2.517725088019672</v>
      </c>
      <c r="AU113" s="170" t="str">
        <f>IF(AO113="-","-",(6*AO113*AH113/2.04/$I113/$D113/$A113+((6*AO113*AH113/2.04/$I113/$D113/$A113)^2+4)^0.5)/2)</f>
        <v>-</v>
      </c>
      <c r="AV113" s="166" t="str">
        <f>IF(AP113="-","-",C113*AP113)</f>
        <v>-</v>
      </c>
      <c r="AW113" s="168">
        <f>IF(AQ113="-","-",C113*AQ113)</f>
        <v>3.4244669275734467</v>
      </c>
      <c r="AX113" s="168">
        <f>IF(AR113="-","-",C113*AR113)</f>
        <v>5.3653662285106476</v>
      </c>
      <c r="AY113" s="168">
        <f>IF(AS113="-","-",C113*AS113)</f>
        <v>6.0129432630092268</v>
      </c>
      <c r="AZ113" s="168">
        <f>IF(AT113="-","-",C113*AT113)</f>
        <v>6.2165536166460118</v>
      </c>
      <c r="BA113" s="171" t="str">
        <f>IF(AU113="-","-",C113*AU113)</f>
        <v>-</v>
      </c>
      <c r="BB113" s="175" t="str">
        <f>IF(W113="-","-",D113*AP113^(0.312/(1.312*W113))-273)</f>
        <v>-</v>
      </c>
      <c r="BC113" s="176">
        <f>IF(X113="-","-",D113*AQ113^(0.312/(1.312*X113))-273)</f>
        <v>47.383875380076802</v>
      </c>
      <c r="BD113" s="176">
        <f>IF(Y113="-","-",D113*AR113^(0.312/(1.312*Y113))-273)</f>
        <v>80.375412997895978</v>
      </c>
      <c r="BE113" s="176">
        <f>IF(Z113="-","-",D113*AS113^(0.312/(1.312*Z113))-273)</f>
        <v>95.761422511323758</v>
      </c>
      <c r="BF113" s="176">
        <f>IF(AA113="-","-",D113*AT113^(0.312/(1.312*AA113))-273)</f>
        <v>101.71604091685805</v>
      </c>
      <c r="BG113" s="177" t="str">
        <f>IF(AB113="-","-",D113*AU113^(0.312/(1.312*AB113))-273)</f>
        <v>-</v>
      </c>
      <c r="BH113" s="121"/>
      <c r="BI113" s="121"/>
      <c r="BP113" s="121">
        <v>111</v>
      </c>
    </row>
    <row r="114" spans="1:75" s="7" customFormat="1" ht="15.75" hidden="1" x14ac:dyDescent="0.2">
      <c r="B114" s="1"/>
      <c r="C114" s="2" t="s">
        <v>0</v>
      </c>
      <c r="D114" s="3"/>
      <c r="E114" s="4"/>
      <c r="F114" s="5"/>
      <c r="G114" s="6"/>
      <c r="I114" s="6"/>
      <c r="J114" s="6"/>
      <c r="K114" s="6"/>
      <c r="L114" s="8"/>
      <c r="M114" s="8"/>
      <c r="N114" s="8"/>
      <c r="O114" s="8"/>
      <c r="P114" s="8"/>
      <c r="Q114" s="5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9"/>
      <c r="AJ114" s="10"/>
      <c r="AK114" s="11"/>
      <c r="AL114" s="11"/>
      <c r="AM114" s="12"/>
      <c r="AN114" s="10"/>
      <c r="AO114" s="13"/>
      <c r="AP114" s="14"/>
      <c r="AQ114" s="15"/>
      <c r="AR114" s="16"/>
      <c r="AX114" s="6"/>
      <c r="AY114" s="6"/>
      <c r="AZ114" s="6"/>
      <c r="BA114" s="6"/>
      <c r="BB114" s="5"/>
      <c r="BC114" s="5"/>
      <c r="BD114" s="5"/>
      <c r="BE114" s="5"/>
      <c r="BF114" s="5"/>
      <c r="BG114" s="8"/>
      <c r="BP114" s="1">
        <v>112</v>
      </c>
    </row>
    <row r="115" spans="1:75" s="1" customFormat="1" ht="18" hidden="1" customHeight="1" x14ac:dyDescent="0.2">
      <c r="A115" s="17" t="s">
        <v>1</v>
      </c>
      <c r="B115" s="18" t="s">
        <v>2</v>
      </c>
      <c r="C115" s="18" t="s">
        <v>3</v>
      </c>
      <c r="D115" s="18" t="s">
        <v>4</v>
      </c>
      <c r="E115" s="18" t="s">
        <v>5</v>
      </c>
      <c r="F115" s="19" t="s">
        <v>6</v>
      </c>
      <c r="G115" s="18" t="s">
        <v>7</v>
      </c>
      <c r="H115" s="18" t="s">
        <v>8</v>
      </c>
      <c r="I115" s="18" t="s">
        <v>9</v>
      </c>
      <c r="J115" s="20" t="s">
        <v>10</v>
      </c>
      <c r="K115" s="21" t="s">
        <v>11</v>
      </c>
      <c r="L115" s="22" t="s">
        <v>12</v>
      </c>
      <c r="M115" s="22" t="s">
        <v>13</v>
      </c>
      <c r="N115" s="22" t="s">
        <v>14</v>
      </c>
      <c r="O115" s="22" t="s">
        <v>15</v>
      </c>
      <c r="P115" s="23" t="s">
        <v>16</v>
      </c>
      <c r="Q115" s="24" t="s">
        <v>17</v>
      </c>
      <c r="R115" s="25" t="s">
        <v>18</v>
      </c>
      <c r="S115" s="25" t="s">
        <v>19</v>
      </c>
      <c r="T115" s="25" t="s">
        <v>20</v>
      </c>
      <c r="U115" s="25" t="s">
        <v>21</v>
      </c>
      <c r="V115" s="26" t="s">
        <v>22</v>
      </c>
      <c r="W115" s="24" t="s">
        <v>23</v>
      </c>
      <c r="X115" s="25" t="s">
        <v>24</v>
      </c>
      <c r="Y115" s="25" t="s">
        <v>25</v>
      </c>
      <c r="Z115" s="25" t="s">
        <v>26</v>
      </c>
      <c r="AA115" s="25" t="s">
        <v>27</v>
      </c>
      <c r="AB115" s="26" t="s">
        <v>28</v>
      </c>
      <c r="AC115" s="27" t="s">
        <v>29</v>
      </c>
      <c r="AD115" s="28" t="s">
        <v>30</v>
      </c>
      <c r="AE115" s="28" t="s">
        <v>31</v>
      </c>
      <c r="AF115" s="28" t="s">
        <v>32</v>
      </c>
      <c r="AG115" s="28" t="s">
        <v>33</v>
      </c>
      <c r="AH115" s="29" t="s">
        <v>34</v>
      </c>
      <c r="AI115" s="30" t="s">
        <v>35</v>
      </c>
      <c r="AJ115" s="21" t="s">
        <v>36</v>
      </c>
      <c r="AK115" s="22" t="s">
        <v>37</v>
      </c>
      <c r="AL115" s="22" t="s">
        <v>38</v>
      </c>
      <c r="AM115" s="22" t="s">
        <v>39</v>
      </c>
      <c r="AN115" s="22" t="s">
        <v>40</v>
      </c>
      <c r="AO115" s="23" t="s">
        <v>41</v>
      </c>
      <c r="AP115" s="28" t="s">
        <v>42</v>
      </c>
      <c r="AQ115" s="28" t="s">
        <v>43</v>
      </c>
      <c r="AR115" s="28" t="s">
        <v>44</v>
      </c>
      <c r="AS115" s="28" t="s">
        <v>45</v>
      </c>
      <c r="AT115" s="28" t="s">
        <v>46</v>
      </c>
      <c r="AU115" s="29" t="s">
        <v>47</v>
      </c>
      <c r="AV115" s="31" t="s">
        <v>48</v>
      </c>
      <c r="AW115" s="32" t="s">
        <v>49</v>
      </c>
      <c r="AX115" s="32" t="s">
        <v>50</v>
      </c>
      <c r="AY115" s="32" t="s">
        <v>51</v>
      </c>
      <c r="AZ115" s="32" t="s">
        <v>52</v>
      </c>
      <c r="BA115" s="33" t="s">
        <v>53</v>
      </c>
      <c r="BB115" s="21" t="s">
        <v>54</v>
      </c>
      <c r="BC115" s="22" t="s">
        <v>55</v>
      </c>
      <c r="BD115" s="22" t="s">
        <v>56</v>
      </c>
      <c r="BE115" s="22" t="s">
        <v>57</v>
      </c>
      <c r="BF115" s="22" t="s">
        <v>58</v>
      </c>
      <c r="BG115" s="23" t="s">
        <v>59</v>
      </c>
      <c r="BH115" s="34"/>
      <c r="BM115" s="50"/>
      <c r="BP115" s="121">
        <v>113</v>
      </c>
    </row>
    <row r="116" spans="1:75" s="61" customFormat="1" ht="12.75" customHeight="1" x14ac:dyDescent="0.2">
      <c r="A116" s="35">
        <v>78.474394809384364</v>
      </c>
      <c r="B116" s="35">
        <f>AX111</f>
        <v>3.5775876688466521</v>
      </c>
      <c r="C116" s="141">
        <f>B116-0.06</f>
        <v>3.5175876688466521</v>
      </c>
      <c r="D116" s="36">
        <v>288</v>
      </c>
      <c r="E116" s="37">
        <v>3710</v>
      </c>
      <c r="F116" s="38">
        <f>PI()*0.805*E116/60</f>
        <v>156.37539232630996</v>
      </c>
      <c r="G116" s="39">
        <f>C116/4.636</f>
        <v>0.75875488974259098</v>
      </c>
      <c r="H116" s="40">
        <f>D116/193.4</f>
        <v>1.4891416752843847</v>
      </c>
      <c r="I116" s="41">
        <f>1-0.427*G116*H116^(-3.688)</f>
        <v>0.92539956781898414</v>
      </c>
      <c r="J116" s="40">
        <f>C116*10^6/(I116*511*D116)</f>
        <v>25.828682273972195</v>
      </c>
      <c r="K116" s="42">
        <f>A116*0.682*10^6/(3600*24*J116)</f>
        <v>23.982605155262746</v>
      </c>
      <c r="L116" s="43">
        <f>A116*0.682*10^6/(3600*24*J116*2)</f>
        <v>11.991302577631373</v>
      </c>
      <c r="M116" s="43">
        <f>A116*0.682*10^6/(3600*24*J116*3)</f>
        <v>7.9942017184209142</v>
      </c>
      <c r="N116" s="43">
        <f>A116*0.682*10^6/(3600*24*J116*4)</f>
        <v>5.9956512888156865</v>
      </c>
      <c r="O116" s="43">
        <f>A116*0.682*10^6/(3600*24*J116*5)</f>
        <v>4.7965210310525492</v>
      </c>
      <c r="P116" s="44">
        <f>A116*0.682*10^6/(3600*24*J116*6)</f>
        <v>3.9971008592104571</v>
      </c>
      <c r="Q116" s="39">
        <f>4*K116/(PI()*0.805^2*F116)</f>
        <v>0.30133272776160464</v>
      </c>
      <c r="R116" s="41">
        <f>4*L116/(PI()*0.805^2*F116)</f>
        <v>0.15066636388080232</v>
      </c>
      <c r="S116" s="41">
        <f>4*M116/(PI()*0.805^2*F116)</f>
        <v>0.10044424258720153</v>
      </c>
      <c r="T116" s="41">
        <f>4*N116/(PI()*0.805^2*F116)</f>
        <v>7.5333181940401159E-2</v>
      </c>
      <c r="U116" s="41">
        <f>4*O116/(PI()*0.805^2*F116)</f>
        <v>6.0266545552320923E-2</v>
      </c>
      <c r="V116" s="45">
        <f>4*P116/(PI()*0.805^2*F116)</f>
        <v>5.0222121293600763E-2</v>
      </c>
      <c r="W116" s="46" t="str">
        <f>IF(OR(0.0344&gt;Q116,0.0739&lt;Q116),"-",296863066.116789*Q116^(6)+-107812010.926391*Q116^(5)+ 15691057.2875856*Q116^(4)+-1178721.4640784*Q116^(3)+ 48205.3447935692*Q116^(2)+-1012.39184418295*Q116+ 9.28608011129995)</f>
        <v>-</v>
      </c>
      <c r="X116" s="47" t="str">
        <f t="shared" ref="X116:AB120" si="166">IF(OR(0.0344&gt;R116,0.0739&lt;R116),"-",296863066.116789*R116^(6)+-107812010.926391*R116^(5)+ 15691057.2875856*R116^(4)+-1178721.4640784*R116^(3)+ 48205.3447935692*R116^(2)+-1012.39184418295*R116+ 9.28608011129995)</f>
        <v>-</v>
      </c>
      <c r="Y116" s="47" t="str">
        <f t="shared" si="166"/>
        <v>-</v>
      </c>
      <c r="Z116" s="47" t="str">
        <f t="shared" si="166"/>
        <v>-</v>
      </c>
      <c r="AA116" s="47">
        <f t="shared" si="166"/>
        <v>0.84934141238102079</v>
      </c>
      <c r="AB116" s="48">
        <f t="shared" si="166"/>
        <v>0.85616584703290322</v>
      </c>
      <c r="AC116" s="46" t="str">
        <f>IF(W116="-","-",798988351.621543*Q116^(6)+-280371531.586419*Q116^(5)+ 39883138.3982318*Q116^(4)+-2943110.23585554*Q116^(3)+ 118497.513034966*Q116^(2)+-2463.54413936218*Q116+ 21.5852365235991)</f>
        <v>-</v>
      </c>
      <c r="AD116" s="47" t="str">
        <f t="shared" ref="AD116:AH120" si="167">IF(X116="-","-",798988351.621543*R116^(6)+-280371531.586419*R116^(5)+ 39883138.3982318*R116^(4)+-2943110.23585554*R116^(3)+ 118497.513034966*R116^(2)+-2463.54413936218*R116+ 21.5852365235991)</f>
        <v>-</v>
      </c>
      <c r="AE116" s="47" t="str">
        <f t="shared" si="167"/>
        <v>-</v>
      </c>
      <c r="AF116" s="47" t="str">
        <f t="shared" si="167"/>
        <v>-</v>
      </c>
      <c r="AG116" s="47">
        <f t="shared" si="167"/>
        <v>0.79513393790646347</v>
      </c>
      <c r="AH116" s="48">
        <f t="shared" si="167"/>
        <v>0.89871149877023271</v>
      </c>
      <c r="AI116" s="49">
        <f>(F116^2)/2</f>
        <v>12226.631662603681</v>
      </c>
      <c r="AJ116" s="49" t="str">
        <f t="shared" ref="AJ116:AO120" si="168">IF(W116="-","-",4*$AI116*$J116*K116*AC116/(W116*1000))</f>
        <v>-</v>
      </c>
      <c r="AK116" s="50" t="str">
        <f t="shared" si="168"/>
        <v>-</v>
      </c>
      <c r="AL116" s="50" t="str">
        <f t="shared" si="168"/>
        <v>-</v>
      </c>
      <c r="AM116" s="50" t="str">
        <f t="shared" si="168"/>
        <v>-</v>
      </c>
      <c r="AN116" s="50">
        <f t="shared" si="168"/>
        <v>5672.2245289758857</v>
      </c>
      <c r="AO116" s="51">
        <f t="shared" si="168"/>
        <v>5300.0086207080167</v>
      </c>
      <c r="AP116" s="52" t="str">
        <f>IF(AJ116="-","-",(AJ116*W116/2.04/$I116/$D116/$A116+((AJ116*W116/2.04/$I116/$D116/$A116)^2+4)^0.5)/2)</f>
        <v>-</v>
      </c>
      <c r="AQ116" s="52" t="str">
        <f>IF(AK116="-","-",(2*AK116*X116/2.04/$I116/$D116/$A116+((2*AK116*X116/2.04/$I116/$D116/$A116)^2+4)^0.5)/2)</f>
        <v>-</v>
      </c>
      <c r="AR116" s="52" t="str">
        <f>IF(AL116="-","-",(3*AL116*Y116/2.04/$I116/$D116/$A116+((3*AL116*Y116/2.04/$I116/$D116/$A116)^2+4)^0.5)/2)</f>
        <v>-</v>
      </c>
      <c r="AS116" s="52" t="str">
        <f>IF(AM116="-","-",(4*AM116*Z116/2.04/$I116/$D116/$A116+((4*AM116*Z116/2.04/$I116/$D116/$A116)^2+4)^0.5)/2)</f>
        <v>-</v>
      </c>
      <c r="AT116" s="52">
        <f>IF(AN116="-","-",(5*AN116*AA116/2.04/$I116/$D116/$A116+((5*AN116*AA116/2.04/$I116/$D116/$A116)^2+4)^0.5)/2)</f>
        <v>1.321370444242336</v>
      </c>
      <c r="AU116" s="53">
        <f>IF(AO116="-","-",(6*AO116*AB116/2.04/$I116/$D116/$A116+((6*AO116*AB116/2.04/$I116/$D116/$A116)^2+4)^0.5)/2)</f>
        <v>1.3687295744351735</v>
      </c>
      <c r="AV116" s="54" t="str">
        <f>IF(AP116="-","-",C116*AP116)</f>
        <v>-</v>
      </c>
      <c r="AW116" s="55" t="str">
        <f>IF(AQ116="-","-",C116*AQ116)</f>
        <v>-</v>
      </c>
      <c r="AX116" s="55" t="str">
        <f>IF(AR116="-","-",C116*AR116)</f>
        <v>-</v>
      </c>
      <c r="AY116" s="56" t="str">
        <f>IF(AS116="-","-",C116*AS116)</f>
        <v>-</v>
      </c>
      <c r="AZ116" s="56">
        <f>IF(AT116="-","-",C116*AT116)</f>
        <v>4.648036380645264</v>
      </c>
      <c r="BA116" s="57">
        <f>IF(AU116="-","-",C116*AU116)</f>
        <v>4.8146262730188925</v>
      </c>
      <c r="BB116" s="58" t="str">
        <f>IF(W116="-","-",D116*AP116^(0.312/(1.312*W116))-273)</f>
        <v>-</v>
      </c>
      <c r="BC116" s="59" t="str">
        <f>IF(X116="-","-",D116*AQ116^(0.312/(1.312*X116))-273)</f>
        <v>-</v>
      </c>
      <c r="BD116" s="59" t="str">
        <f>IF(Y116="-","-",D116*AR116^(0.312/(1.312*Y116))-273)</f>
        <v>-</v>
      </c>
      <c r="BE116" s="59" t="str">
        <f>IF(Z116="-","-",D116*AS116^(0.312/(1.312*Z116))-273)</f>
        <v>-</v>
      </c>
      <c r="BF116" s="59">
        <f>IF(AA116="-","-",D116*AT116^(0.312/(1.312*AA116))-273)</f>
        <v>38.370773394385651</v>
      </c>
      <c r="BG116" s="60">
        <f>IF(AB116="-","-",D116*AU116^(0.312/(1.312*AB116))-273)</f>
        <v>41.235670056009667</v>
      </c>
      <c r="BI116" s="43">
        <f>A116</f>
        <v>78.474394809384364</v>
      </c>
      <c r="BJ116" s="43">
        <f>C116</f>
        <v>3.5175876688466521</v>
      </c>
      <c r="BK116" s="43">
        <f>AW121</f>
        <v>5.1998060014418774</v>
      </c>
      <c r="BL116" s="50">
        <f>AT121</f>
        <v>4485</v>
      </c>
      <c r="BM116" s="50">
        <f t="shared" ref="BM116" si="169">AU121</f>
        <v>10133.325311408465</v>
      </c>
      <c r="BN116" s="43">
        <f>AV121</f>
        <v>1.4782306770897886</v>
      </c>
      <c r="BO116" s="61">
        <f>AS121</f>
        <v>4</v>
      </c>
      <c r="BP116" s="1">
        <v>114</v>
      </c>
      <c r="BQ116" s="43">
        <f>AI121</f>
        <v>62.480158498145165</v>
      </c>
      <c r="BR116" s="43">
        <f>AJ121</f>
        <v>2.4691153320220796</v>
      </c>
      <c r="BS116" s="43">
        <f>AO121</f>
        <v>3.5775876688466521</v>
      </c>
      <c r="BT116" s="50">
        <f>AL121</f>
        <v>4405</v>
      </c>
      <c r="BU116" s="50">
        <f>AM121</f>
        <v>10190.553915860641</v>
      </c>
      <c r="BV116" s="43">
        <f>AN121</f>
        <v>1.4489350183236642</v>
      </c>
      <c r="BW116" s="61">
        <f>AK121</f>
        <v>3</v>
      </c>
    </row>
    <row r="117" spans="1:75" s="69" customFormat="1" hidden="1" x14ac:dyDescent="0.2">
      <c r="A117" s="42">
        <f>A116</f>
        <v>78.474394809384364</v>
      </c>
      <c r="B117" s="62">
        <f>B116</f>
        <v>3.5775876688466521</v>
      </c>
      <c r="C117" s="62">
        <f>C116</f>
        <v>3.5175876688466521</v>
      </c>
      <c r="D117" s="63">
        <f>D116</f>
        <v>288</v>
      </c>
      <c r="E117" s="37">
        <v>4000</v>
      </c>
      <c r="F117" s="62">
        <f>PI()*0.805*E117/60</f>
        <v>168.59880574265225</v>
      </c>
      <c r="G117" s="39">
        <f t="shared" ref="G117:P117" si="170">G116</f>
        <v>0.75875488974259098</v>
      </c>
      <c r="H117" s="40">
        <f t="shared" si="170"/>
        <v>1.4891416752843847</v>
      </c>
      <c r="I117" s="41">
        <f t="shared" si="170"/>
        <v>0.92539956781898414</v>
      </c>
      <c r="J117" s="40">
        <f t="shared" si="170"/>
        <v>25.828682273972195</v>
      </c>
      <c r="K117" s="42">
        <f t="shared" si="170"/>
        <v>23.982605155262746</v>
      </c>
      <c r="L117" s="43">
        <f t="shared" si="170"/>
        <v>11.991302577631373</v>
      </c>
      <c r="M117" s="43">
        <f t="shared" si="170"/>
        <v>7.9942017184209142</v>
      </c>
      <c r="N117" s="43">
        <f t="shared" si="170"/>
        <v>5.9956512888156865</v>
      </c>
      <c r="O117" s="43">
        <f t="shared" si="170"/>
        <v>4.7965210310525492</v>
      </c>
      <c r="P117" s="44">
        <f t="shared" si="170"/>
        <v>3.9971008592104571</v>
      </c>
      <c r="Q117" s="39">
        <f t="shared" ref="Q117:Q120" si="171">4*K117/(PI()*0.805^2*F117)</f>
        <v>0.27948610499888832</v>
      </c>
      <c r="R117" s="41">
        <f t="shared" ref="R117:R120" si="172">4*L117/(PI()*0.805^2*F117)</f>
        <v>0.13974305249944416</v>
      </c>
      <c r="S117" s="41">
        <f t="shared" ref="S117:S120" si="173">4*M117/(PI()*0.805^2*F117)</f>
        <v>9.3162034999629426E-2</v>
      </c>
      <c r="T117" s="41">
        <f t="shared" ref="T117:T120" si="174">4*N117/(PI()*0.805^2*F117)</f>
        <v>6.987152624972208E-2</v>
      </c>
      <c r="U117" s="41">
        <f t="shared" ref="U117:U120" si="175">4*O117/(PI()*0.805^2*F117)</f>
        <v>5.5897220999777661E-2</v>
      </c>
      <c r="V117" s="45">
        <f t="shared" ref="V117:V120" si="176">4*P117/(PI()*0.805^2*F117)</f>
        <v>4.6581017499814713E-2</v>
      </c>
      <c r="W117" s="64" t="str">
        <f t="shared" ref="W117:W120" si="177">IF(OR(0.0344&gt;Q117,0.0739&lt;Q117),"-",296863066.116789*Q117^(6)+-107812010.926391*Q117^(5)+ 15691057.2875856*Q117^(4)+-1178721.4640784*Q117^(3)+ 48205.3447935692*Q117^(2)+-1012.39184418295*Q117+ 9.28608011129995)</f>
        <v>-</v>
      </c>
      <c r="X117" s="65" t="str">
        <f t="shared" si="166"/>
        <v>-</v>
      </c>
      <c r="Y117" s="65" t="str">
        <f t="shared" si="166"/>
        <v>-</v>
      </c>
      <c r="Z117" s="65">
        <f t="shared" si="166"/>
        <v>0.79317720249525614</v>
      </c>
      <c r="AA117" s="65">
        <f t="shared" si="166"/>
        <v>0.85552156438627769</v>
      </c>
      <c r="AB117" s="66">
        <f t="shared" si="166"/>
        <v>0.85116931008427166</v>
      </c>
      <c r="AC117" s="64" t="str">
        <f t="shared" ref="AC117:AC120" si="178">IF(W117="-","-",798988351.621543*Q117^(6)+-280371531.586419*Q117^(5)+ 39883138.3982318*Q117^(4)+-2943110.23585554*Q117^(3)+ 118497.513034966*Q117^(2)+-2463.54413936218*Q117+ 21.5852365235991)</f>
        <v>-</v>
      </c>
      <c r="AD117" s="65" t="str">
        <f t="shared" si="167"/>
        <v>-</v>
      </c>
      <c r="AE117" s="65" t="str">
        <f t="shared" si="167"/>
        <v>-</v>
      </c>
      <c r="AF117" s="65">
        <f t="shared" si="167"/>
        <v>0.66452639984763806</v>
      </c>
      <c r="AG117" s="65">
        <f t="shared" si="167"/>
        <v>0.84143722336148841</v>
      </c>
      <c r="AH117" s="66">
        <f t="shared" si="167"/>
        <v>0.92753689478445978</v>
      </c>
      <c r="AI117" s="49">
        <f>(F117^2)/2</f>
        <v>14212.778648924294</v>
      </c>
      <c r="AJ117" s="49" t="str">
        <f t="shared" si="168"/>
        <v>-</v>
      </c>
      <c r="AK117" s="50" t="str">
        <f t="shared" si="168"/>
        <v>-</v>
      </c>
      <c r="AL117" s="50" t="str">
        <f t="shared" si="168"/>
        <v>-</v>
      </c>
      <c r="AM117" s="50">
        <f t="shared" si="168"/>
        <v>7375.9780460838456</v>
      </c>
      <c r="AN117" s="50">
        <f t="shared" si="168"/>
        <v>6927.2098807921257</v>
      </c>
      <c r="AO117" s="51">
        <f t="shared" si="168"/>
        <v>6395.8987198038003</v>
      </c>
      <c r="AP117" s="43" t="str">
        <f>IF(AJ117="-","-",(AJ117*W117/2.04/$I117/$D117/$A117+((AJ117*W117/2.04/$I117/$D117/$A117)^2+4)^0.5)/2)</f>
        <v>-</v>
      </c>
      <c r="AQ117" s="43" t="str">
        <f>IF(AK117="-","-",(2*AK117*X117/2.04/$I117/$D117/$A117+((2*AK117*X117/2.04/$I117/$D117/$A117)^2+4)^0.5)/2)</f>
        <v>-</v>
      </c>
      <c r="AR117" s="43" t="str">
        <f>IF(AL117="-","-",(3*AL117*Y117/2.04/$I117/$D117/$A117+((3*AL117*Y117/2.04/$I117/$D117/$A117)^2+4)^0.5)/2)</f>
        <v>-</v>
      </c>
      <c r="AS117" s="43">
        <f>IF(AM117="-","-",(4*AM117*Z117/2.04/$I117/$D117/$A117+((4*AM117*Z117/2.04/$I117/$D117/$A117)^2+4)^0.5)/2)</f>
        <v>1.3111694408789079</v>
      </c>
      <c r="AT117" s="43">
        <f>IF(AN117="-","-",(5*AN117*AA117/2.04/$I117/$D117/$A117+((5*AN117*AA117/2.04/$I117/$D117/$A117)^2+4)^0.5)/2)</f>
        <v>1.4058333038395494</v>
      </c>
      <c r="AU117" s="44">
        <f>IF(AO117="-","-",(6*AO117*AB117/2.04/$I117/$D117/$A117+((6*AO117*AB117/2.04/$I117/$D117/$A117)^2+4)^0.5)/2)</f>
        <v>1.4535485084512332</v>
      </c>
      <c r="AV117" s="67" t="str">
        <f>IF(AP117="-","-",C117*AP117)</f>
        <v>-</v>
      </c>
      <c r="AW117" s="68" t="str">
        <f>IF(AQ117="-","-",C117*AQ117)</f>
        <v>-</v>
      </c>
      <c r="AX117" s="68" t="str">
        <f>IF(AR117="-","-",C117*AR117)</f>
        <v>-</v>
      </c>
      <c r="AY117" s="41">
        <f>IF(AS117="-","-",C117*AS117)</f>
        <v>4.6121534570042053</v>
      </c>
      <c r="AZ117" s="41">
        <f>IF(AT117="-","-",C117*AT117)</f>
        <v>4.9451418940399474</v>
      </c>
      <c r="BA117" s="45">
        <f>IF(AU117="-","-",C117*AU117)</f>
        <v>5.1129843093985015</v>
      </c>
      <c r="BB117" s="58" t="str">
        <f>IF(W117="-","-",D117*AP117^(0.312/(1.312*W117))-273)</f>
        <v>-</v>
      </c>
      <c r="BC117" s="59" t="str">
        <f>IF(X117="-","-",D117*AQ117^(0.312/(1.312*X117))-273)</f>
        <v>-</v>
      </c>
      <c r="BD117" s="59" t="str">
        <f>IF(Y117="-","-",D117*AR117^(0.312/(1.312*Y117))-273)</f>
        <v>-</v>
      </c>
      <c r="BE117" s="59">
        <f>IF(Z117="-","-",D117*AS117^(0.312/(1.312*Z117))-273)</f>
        <v>39.369151077801291</v>
      </c>
      <c r="BF117" s="59">
        <f>IF(AA117="-","-",D117*AT117^(0.312/(1.312*AA117))-273)</f>
        <v>43.601438723194576</v>
      </c>
      <c r="BG117" s="60">
        <f>IF(AB117="-","-",D117*AU117^(0.312/(1.312*AB117))-273)</f>
        <v>46.722383102391234</v>
      </c>
      <c r="BP117" s="121">
        <v>115</v>
      </c>
    </row>
    <row r="118" spans="1:75" s="89" customFormat="1" hidden="1" x14ac:dyDescent="0.2">
      <c r="A118" s="70">
        <f>A116</f>
        <v>78.474394809384364</v>
      </c>
      <c r="B118" s="71">
        <f>B116</f>
        <v>3.5775876688466521</v>
      </c>
      <c r="C118" s="71">
        <f>C116</f>
        <v>3.5175876688466521</v>
      </c>
      <c r="D118" s="72">
        <f>D116</f>
        <v>288</v>
      </c>
      <c r="E118" s="73">
        <v>4485</v>
      </c>
      <c r="F118" s="71">
        <f>PI()*0.805*E118/60</f>
        <v>189.04141093894884</v>
      </c>
      <c r="G118" s="74">
        <f t="shared" ref="G118:P118" si="179">G116</f>
        <v>0.75875488974259098</v>
      </c>
      <c r="H118" s="75">
        <f t="shared" si="179"/>
        <v>1.4891416752843847</v>
      </c>
      <c r="I118" s="76">
        <f t="shared" si="179"/>
        <v>0.92539956781898414</v>
      </c>
      <c r="J118" s="75">
        <f t="shared" si="179"/>
        <v>25.828682273972195</v>
      </c>
      <c r="K118" s="70">
        <f t="shared" si="179"/>
        <v>23.982605155262746</v>
      </c>
      <c r="L118" s="77">
        <f t="shared" si="179"/>
        <v>11.991302577631373</v>
      </c>
      <c r="M118" s="77">
        <f t="shared" si="179"/>
        <v>7.9942017184209142</v>
      </c>
      <c r="N118" s="77">
        <f t="shared" si="179"/>
        <v>5.9956512888156865</v>
      </c>
      <c r="O118" s="77">
        <f t="shared" si="179"/>
        <v>4.7965210310525492</v>
      </c>
      <c r="P118" s="78">
        <f t="shared" si="179"/>
        <v>3.9971008592104571</v>
      </c>
      <c r="Q118" s="74">
        <f t="shared" si="171"/>
        <v>0.24926296989867402</v>
      </c>
      <c r="R118" s="76">
        <f t="shared" si="172"/>
        <v>0.12463148494933701</v>
      </c>
      <c r="S118" s="76">
        <f t="shared" si="173"/>
        <v>8.3087656632891332E-2</v>
      </c>
      <c r="T118" s="76">
        <f t="shared" si="174"/>
        <v>6.2315742474668506E-2</v>
      </c>
      <c r="U118" s="76">
        <f t="shared" si="175"/>
        <v>4.9852593979734808E-2</v>
      </c>
      <c r="V118" s="79">
        <f t="shared" si="176"/>
        <v>4.1543828316445666E-2</v>
      </c>
      <c r="W118" s="80" t="str">
        <f t="shared" si="177"/>
        <v>-</v>
      </c>
      <c r="X118" s="81" t="str">
        <f t="shared" si="166"/>
        <v>-</v>
      </c>
      <c r="Y118" s="81" t="str">
        <f t="shared" si="166"/>
        <v>-</v>
      </c>
      <c r="Z118" s="81">
        <f t="shared" si="166"/>
        <v>0.84392702698867161</v>
      </c>
      <c r="AA118" s="81">
        <f t="shared" si="166"/>
        <v>0.85589215167371258</v>
      </c>
      <c r="AB118" s="82">
        <f t="shared" si="166"/>
        <v>0.83382038396800162</v>
      </c>
      <c r="AC118" s="80" t="str">
        <f t="shared" si="178"/>
        <v>-</v>
      </c>
      <c r="AD118" s="81" t="str">
        <f t="shared" si="167"/>
        <v>-</v>
      </c>
      <c r="AE118" s="81" t="str">
        <f t="shared" si="167"/>
        <v>-</v>
      </c>
      <c r="AF118" s="81">
        <f t="shared" si="167"/>
        <v>0.77263498441997314</v>
      </c>
      <c r="AG118" s="81">
        <f t="shared" si="167"/>
        <v>0.90206598951268546</v>
      </c>
      <c r="AH118" s="82">
        <f t="shared" si="167"/>
        <v>0.9448847413204291</v>
      </c>
      <c r="AI118" s="83">
        <f>(F118^2)/2</f>
        <v>17868.327524894263</v>
      </c>
      <c r="AJ118" s="83" t="str">
        <f t="shared" si="168"/>
        <v>-</v>
      </c>
      <c r="AK118" s="84" t="str">
        <f t="shared" si="168"/>
        <v>-</v>
      </c>
      <c r="AL118" s="84" t="str">
        <f t="shared" si="168"/>
        <v>-</v>
      </c>
      <c r="AM118" s="84">
        <f t="shared" si="168"/>
        <v>10133.325311408465</v>
      </c>
      <c r="AN118" s="84">
        <f t="shared" si="168"/>
        <v>9332.3660201584353</v>
      </c>
      <c r="AO118" s="85">
        <f t="shared" si="168"/>
        <v>8361.7577343523117</v>
      </c>
      <c r="AP118" s="77" t="str">
        <f>IF(AJ118="-","-",(AJ118*W118/2.04/$I118/$D118/$A118+((AJ118*W118/2.04/$I118/$D118/$A118)^2+4)^0.5)/2)</f>
        <v>-</v>
      </c>
      <c r="AQ118" s="77" t="str">
        <f>IF(AK118="-","-",(2*AK118*X118/2.04/$I118/$D118/$A118+((2*AK118*X118/2.04/$I118/$D118/$A118)^2+4)^0.5)/2)</f>
        <v>-</v>
      </c>
      <c r="AR118" s="77" t="str">
        <f>IF(AL118="-","-",(3*AL118*Y118/2.04/$I118/$D118/$A118+((3*AL118*Y118/2.04/$I118/$D118/$A118)^2+4)^0.5)/2)</f>
        <v>-</v>
      </c>
      <c r="AS118" s="77">
        <f>IF(AM118="-","-",(4*AM118*Z118/2.04/$I118/$D118/$A118+((4*AM118*Z118/2.04/$I118/$D118/$A118)^2+4)^0.5)/2)</f>
        <v>1.4782306770897886</v>
      </c>
      <c r="AT118" s="77">
        <f>IF(AN118="-","-",(5*AN118*AA118/2.04/$I118/$D118/$A118+((5*AN118*AA118/2.04/$I118/$D118/$A118)^2+4)^0.5)/2)</f>
        <v>1.572132622256172</v>
      </c>
      <c r="AU118" s="78">
        <f>IF(AO118="-","-",(6*AO118*AB118/2.04/$I118/$D118/$A118+((6*AO118*AB118/2.04/$I118/$D118/$A118)^2+4)^0.5)/2)</f>
        <v>1.603947749386168</v>
      </c>
      <c r="AV118" s="74" t="str">
        <f>IF(AP118="-","-",C118*AP118)</f>
        <v>-</v>
      </c>
      <c r="AW118" s="76" t="str">
        <f>IF(AQ118="-","-",C118*AQ118)</f>
        <v>-</v>
      </c>
      <c r="AX118" s="76" t="str">
        <f>IF(AR118="-","-",C118*AR118)</f>
        <v>-</v>
      </c>
      <c r="AY118" s="76">
        <f>IF(AS118="-","-",C118*AS118)</f>
        <v>5.1998060014418774</v>
      </c>
      <c r="AZ118" s="76">
        <f>IF(AT118="-","-",C118*AT118)</f>
        <v>5.530114325839862</v>
      </c>
      <c r="BA118" s="79">
        <f>IF(AU118="-","-",C118*AU118)</f>
        <v>5.6420268247151251</v>
      </c>
      <c r="BB118" s="86" t="str">
        <f>IF(W118="-","-",D118*AP118^(0.312/(1.312*W118))-273)</f>
        <v>-</v>
      </c>
      <c r="BC118" s="87" t="str">
        <f>IF(X118="-","-",D118*AQ118^(0.312/(1.312*X118))-273)</f>
        <v>-</v>
      </c>
      <c r="BD118" s="87" t="str">
        <f>IF(Y118="-","-",D118*AR118^(0.312/(1.312*Y118))-273)</f>
        <v>-</v>
      </c>
      <c r="BE118" s="87">
        <f>IF(Z118="-","-",D118*AS118^(0.312/(1.312*Z118))-273)</f>
        <v>48.531166058950305</v>
      </c>
      <c r="BF118" s="87">
        <f>IF(AA118="-","-",D118*AT118^(0.312/(1.312*AA118))-273)</f>
        <v>53.577240011706408</v>
      </c>
      <c r="BG118" s="88">
        <f>IF(AB118="-","-",D118*AU118^(0.312/(1.312*AB118))-273)</f>
        <v>56.543360710525803</v>
      </c>
      <c r="BP118" s="1">
        <v>116</v>
      </c>
    </row>
    <row r="119" spans="1:75" s="89" customFormat="1" hidden="1" x14ac:dyDescent="0.2">
      <c r="A119" s="42">
        <f>A116</f>
        <v>78.474394809384364</v>
      </c>
      <c r="B119" s="62">
        <f>B116</f>
        <v>3.5775876688466521</v>
      </c>
      <c r="C119" s="62">
        <f>C116</f>
        <v>3.5175876688466521</v>
      </c>
      <c r="D119" s="63">
        <f>D116</f>
        <v>288</v>
      </c>
      <c r="E119" s="37">
        <v>5300</v>
      </c>
      <c r="F119" s="62">
        <f>PI()*0.805*E119/60</f>
        <v>223.39341760901425</v>
      </c>
      <c r="G119" s="39">
        <f t="shared" ref="G119:P119" si="180">G116</f>
        <v>0.75875488974259098</v>
      </c>
      <c r="H119" s="40">
        <f t="shared" si="180"/>
        <v>1.4891416752843847</v>
      </c>
      <c r="I119" s="41">
        <f t="shared" si="180"/>
        <v>0.92539956781898414</v>
      </c>
      <c r="J119" s="40">
        <f t="shared" si="180"/>
        <v>25.828682273972195</v>
      </c>
      <c r="K119" s="42">
        <f t="shared" si="180"/>
        <v>23.982605155262746</v>
      </c>
      <c r="L119" s="43">
        <f t="shared" si="180"/>
        <v>11.991302577631373</v>
      </c>
      <c r="M119" s="43">
        <f t="shared" si="180"/>
        <v>7.9942017184209142</v>
      </c>
      <c r="N119" s="43">
        <f t="shared" si="180"/>
        <v>5.9956512888156865</v>
      </c>
      <c r="O119" s="43">
        <f t="shared" si="180"/>
        <v>4.7965210310525492</v>
      </c>
      <c r="P119" s="44">
        <f t="shared" si="180"/>
        <v>3.9971008592104571</v>
      </c>
      <c r="Q119" s="39">
        <f t="shared" si="171"/>
        <v>0.21093290943312323</v>
      </c>
      <c r="R119" s="41">
        <f t="shared" si="172"/>
        <v>0.10546645471656162</v>
      </c>
      <c r="S119" s="41">
        <f t="shared" si="173"/>
        <v>7.0310969811041069E-2</v>
      </c>
      <c r="T119" s="41">
        <f t="shared" si="174"/>
        <v>5.2733227358280808E-2</v>
      </c>
      <c r="U119" s="41">
        <f t="shared" si="175"/>
        <v>4.2186581886624643E-2</v>
      </c>
      <c r="V119" s="45">
        <f t="shared" si="176"/>
        <v>3.5155484905520534E-2</v>
      </c>
      <c r="W119" s="64" t="str">
        <f t="shared" si="177"/>
        <v>-</v>
      </c>
      <c r="X119" s="65" t="str">
        <f t="shared" si="166"/>
        <v>-</v>
      </c>
      <c r="Y119" s="65">
        <f t="shared" si="166"/>
        <v>0.78786501618587401</v>
      </c>
      <c r="Z119" s="65">
        <f t="shared" si="166"/>
        <v>0.85690690396669389</v>
      </c>
      <c r="AA119" s="65">
        <f t="shared" si="166"/>
        <v>0.83677818009851812</v>
      </c>
      <c r="AB119" s="66">
        <f t="shared" si="166"/>
        <v>0.79675760403417506</v>
      </c>
      <c r="AC119" s="64" t="str">
        <f t="shared" si="178"/>
        <v>-</v>
      </c>
      <c r="AD119" s="65" t="str">
        <f t="shared" si="167"/>
        <v>-</v>
      </c>
      <c r="AE119" s="65">
        <f t="shared" si="167"/>
        <v>0.6559311388227016</v>
      </c>
      <c r="AF119" s="65">
        <f t="shared" si="167"/>
        <v>0.87430317635423904</v>
      </c>
      <c r="AG119" s="65">
        <f t="shared" si="167"/>
        <v>0.94443275137175675</v>
      </c>
      <c r="AH119" s="66">
        <f t="shared" si="167"/>
        <v>0.9280854051361942</v>
      </c>
      <c r="AI119" s="49">
        <f>(F119^2)/2</f>
        <v>24952.309515517718</v>
      </c>
      <c r="AJ119" s="49" t="str">
        <f t="shared" si="168"/>
        <v>-</v>
      </c>
      <c r="AK119" s="50" t="str">
        <f t="shared" si="168"/>
        <v>-</v>
      </c>
      <c r="AL119" s="50">
        <f t="shared" si="168"/>
        <v>17157.520423876151</v>
      </c>
      <c r="AM119" s="50">
        <f t="shared" si="168"/>
        <v>15770.220674346034</v>
      </c>
      <c r="AN119" s="50">
        <f t="shared" si="168"/>
        <v>13955.970266613002</v>
      </c>
      <c r="AO119" s="51">
        <f t="shared" si="168"/>
        <v>12002.724099276711</v>
      </c>
      <c r="AP119" s="43" t="str">
        <f>IF(AJ119="-","-",(AJ119*W119/2.04/$I119/$D119/$A119+((AJ119*W119/2.04/$I119/$D119/$A119)^2+4)^0.5)/2)</f>
        <v>-</v>
      </c>
      <c r="AQ119" s="43" t="str">
        <f>IF(AK119="-","-",(2*AK119*X119/2.04/$I119/$D119/$A119+((2*AK119*X119/2.04/$I119/$D119/$A119)^2+4)^0.5)/2)</f>
        <v>-</v>
      </c>
      <c r="AR119" s="43">
        <f>IF(AL119="-","-",(3*AL119*Y119/2.04/$I119/$D119/$A119+((3*AL119*Y119/2.04/$I119/$D119/$A119)^2+4)^0.5)/2)</f>
        <v>1.5824298220829767</v>
      </c>
      <c r="AS119" s="43">
        <f>IF(AM119="-","-",(4*AM119*Z119/2.04/$I119/$D119/$A119+((4*AM119*Z119/2.04/$I119/$D119/$A119)^2+4)^0.5)/2)</f>
        <v>1.8172182970265474</v>
      </c>
      <c r="AT119" s="43">
        <f>IF(AN119="-","-",(5*AN119*AA119/2.04/$I119/$D119/$A119+((5*AN119*AA119/2.04/$I119/$D119/$A119)^2+4)^0.5)/2)</f>
        <v>1.8959808437705332</v>
      </c>
      <c r="AU119" s="44">
        <f>IF(AO119="-","-",(6*AO119*AB119/2.04/$I119/$D119/$A119+((6*AO119*AB119/2.04/$I119/$D119/$A119)^2+4)^0.5)/2)</f>
        <v>1.8774875915330498</v>
      </c>
      <c r="AV119" s="39" t="str">
        <f>IF(AP119="-","-",C119*AP119)</f>
        <v>-</v>
      </c>
      <c r="AW119" s="41" t="str">
        <f>IF(AQ119="-","-",C119*AQ119)</f>
        <v>-</v>
      </c>
      <c r="AX119" s="41">
        <f>IF(AR119="-","-",C119*AR119)</f>
        <v>5.5663356289742802</v>
      </c>
      <c r="AY119" s="41">
        <f>IF(AS119="-","-",C119*AS119)</f>
        <v>6.3922246732230956</v>
      </c>
      <c r="AZ119" s="41">
        <f>IF(AT119="-","-",C119*AT119)</f>
        <v>6.6692788364166988</v>
      </c>
      <c r="BA119" s="45">
        <f>IF(AU119="-","-",C119*AU119)</f>
        <v>6.6042272003892561</v>
      </c>
      <c r="BB119" s="58" t="str">
        <f>IF(W119="-","-",D119*AP119^(0.312/(1.312*W119))-273)</f>
        <v>-</v>
      </c>
      <c r="BC119" s="59" t="str">
        <f>IF(X119="-","-",D119*AQ119^(0.312/(1.312*X119))-273)</f>
        <v>-</v>
      </c>
      <c r="BD119" s="59">
        <f>IF(Y119="-","-",D119*AR119^(0.312/(1.312*Y119))-273)</f>
        <v>57.792378634094462</v>
      </c>
      <c r="BE119" s="59">
        <f>IF(Z119="-","-",D119*AS119^(0.312/(1.312*Z119))-273)</f>
        <v>66.92410122940646</v>
      </c>
      <c r="BF119" s="59">
        <f>IF(AA119="-","-",D119*AT119^(0.312/(1.312*AA119))-273)</f>
        <v>72.422331442918562</v>
      </c>
      <c r="BG119" s="60">
        <f>IF(AB119="-","-",D119*AU119^(0.312/(1.312*AB119))-273)</f>
        <v>74.572879905174204</v>
      </c>
      <c r="BP119" s="121">
        <v>117</v>
      </c>
    </row>
    <row r="120" spans="1:75" s="69" customFormat="1" hidden="1" x14ac:dyDescent="0.2">
      <c r="A120" s="90">
        <f>A116</f>
        <v>78.474394809384364</v>
      </c>
      <c r="B120" s="91">
        <f>B116</f>
        <v>3.5775876688466521</v>
      </c>
      <c r="C120" s="91">
        <f>C116</f>
        <v>3.5175876688466521</v>
      </c>
      <c r="D120" s="92">
        <f>D116</f>
        <v>288</v>
      </c>
      <c r="E120" s="93">
        <v>5565</v>
      </c>
      <c r="F120" s="91">
        <f>PI()*0.805*E120/60</f>
        <v>234.56308848946495</v>
      </c>
      <c r="G120" s="94">
        <f t="shared" ref="G120:P120" si="181">G116</f>
        <v>0.75875488974259098</v>
      </c>
      <c r="H120" s="95">
        <f t="shared" si="181"/>
        <v>1.4891416752843847</v>
      </c>
      <c r="I120" s="96">
        <f t="shared" si="181"/>
        <v>0.92539956781898414</v>
      </c>
      <c r="J120" s="95">
        <f t="shared" si="181"/>
        <v>25.828682273972195</v>
      </c>
      <c r="K120" s="90">
        <f t="shared" si="181"/>
        <v>23.982605155262746</v>
      </c>
      <c r="L120" s="97">
        <f t="shared" si="181"/>
        <v>11.991302577631373</v>
      </c>
      <c r="M120" s="97">
        <f t="shared" si="181"/>
        <v>7.9942017184209142</v>
      </c>
      <c r="N120" s="97">
        <f t="shared" si="181"/>
        <v>5.9956512888156865</v>
      </c>
      <c r="O120" s="97">
        <f t="shared" si="181"/>
        <v>4.7965210310525492</v>
      </c>
      <c r="P120" s="98">
        <f t="shared" si="181"/>
        <v>3.9971008592104571</v>
      </c>
      <c r="Q120" s="94">
        <f t="shared" si="171"/>
        <v>0.20088848517440308</v>
      </c>
      <c r="R120" s="96">
        <f t="shared" si="172"/>
        <v>0.10044424258720154</v>
      </c>
      <c r="S120" s="96">
        <f t="shared" si="173"/>
        <v>6.696282839146768E-2</v>
      </c>
      <c r="T120" s="96">
        <f t="shared" si="174"/>
        <v>5.022212129360077E-2</v>
      </c>
      <c r="U120" s="96">
        <f t="shared" si="175"/>
        <v>4.0177697034880611E-2</v>
      </c>
      <c r="V120" s="99">
        <f t="shared" si="176"/>
        <v>3.348141419573384E-2</v>
      </c>
      <c r="W120" s="100" t="str">
        <f t="shared" si="177"/>
        <v>-</v>
      </c>
      <c r="X120" s="101" t="str">
        <f t="shared" si="166"/>
        <v>-</v>
      </c>
      <c r="Y120" s="101">
        <f t="shared" si="166"/>
        <v>0.82053414898119392</v>
      </c>
      <c r="Z120" s="101">
        <f t="shared" si="166"/>
        <v>0.85616584703286769</v>
      </c>
      <c r="AA120" s="101">
        <f t="shared" si="166"/>
        <v>0.8268597422252224</v>
      </c>
      <c r="AB120" s="102" t="str">
        <f t="shared" si="166"/>
        <v>-</v>
      </c>
      <c r="AC120" s="100" t="str">
        <f t="shared" si="178"/>
        <v>-</v>
      </c>
      <c r="AD120" s="101" t="str">
        <f t="shared" si="167"/>
        <v>-</v>
      </c>
      <c r="AE120" s="101">
        <f t="shared" si="167"/>
        <v>0.71349985452491893</v>
      </c>
      <c r="AF120" s="101">
        <f t="shared" si="167"/>
        <v>0.89871149877024692</v>
      </c>
      <c r="AG120" s="101">
        <f t="shared" si="167"/>
        <v>0.94414097432693467</v>
      </c>
      <c r="AH120" s="102" t="str">
        <f t="shared" si="167"/>
        <v>-</v>
      </c>
      <c r="AI120" s="103">
        <f>(F120^2)/2</f>
        <v>27509.921240858283</v>
      </c>
      <c r="AJ120" s="103" t="str">
        <f t="shared" si="168"/>
        <v>-</v>
      </c>
      <c r="AK120" s="104" t="str">
        <f t="shared" si="168"/>
        <v>-</v>
      </c>
      <c r="AL120" s="104">
        <f t="shared" si="168"/>
        <v>19757.132827279671</v>
      </c>
      <c r="AM120" s="104">
        <f t="shared" si="168"/>
        <v>17887.529094890586</v>
      </c>
      <c r="AN120" s="104">
        <f t="shared" si="168"/>
        <v>15566.211945844063</v>
      </c>
      <c r="AO120" s="105" t="str">
        <f t="shared" si="168"/>
        <v>-</v>
      </c>
      <c r="AP120" s="97" t="str">
        <f>IF(AJ120="-","-",(AJ120*W120/2.04/$I120/$D120/$A120+((AJ120*W120/2.04/$I120/$D120/$A120)^2+4)^0.5)/2)</f>
        <v>-</v>
      </c>
      <c r="AQ120" s="97" t="str">
        <f>IF(AK120="-","-",(2*AK120*X120/2.04/$I120/$D120/$A120+((2*AK120*X120/2.04/$I120/$D120/$A120)^2+4)^0.5)/2)</f>
        <v>-</v>
      </c>
      <c r="AR120" s="97">
        <f>IF(AL120="-","-",(3*AL120*Y120/2.04/$I120/$D120/$A120+((3*AL120*Y120/2.04/$I120/$D120/$A120)^2+4)^0.5)/2)</f>
        <v>1.7209587455528128</v>
      </c>
      <c r="AS120" s="97">
        <f>IF(AM120="-","-",(4*AM120*Z120/2.04/$I120/$D120/$A120+((4*AM120*Z120/2.04/$I120/$D120/$A120)^2+4)^0.5)/2)</f>
        <v>1.9488931563461731</v>
      </c>
      <c r="AT120" s="97">
        <f>IF(AN120="-","-",(5*AN120*AA120/2.04/$I120/$D120/$A120+((5*AN120*AA120/2.04/$I120/$D120/$A120)^2+4)^0.5)/2)</f>
        <v>2.0066920797737025</v>
      </c>
      <c r="AU120" s="98" t="str">
        <f>IF(AO120="-","-",(6*AO120*AB120/2.04/$I120/$D120/$A120+((6*AO120*AB120/2.04/$I120/$D120/$A120)^2+4)^0.5)/2)</f>
        <v>-</v>
      </c>
      <c r="AV120" s="94" t="str">
        <f>IF(AP120="-","-",C120*AP120)</f>
        <v>-</v>
      </c>
      <c r="AW120" s="96" t="str">
        <f>IF(AQ120="-","-",C120*AQ120)</f>
        <v>-</v>
      </c>
      <c r="AX120" s="96">
        <f>IF(AR120="-","-",C120*AR120)</f>
        <v>6.0536232619503778</v>
      </c>
      <c r="AY120" s="96">
        <f>IF(AS120="-","-",C120*AS120)</f>
        <v>6.8554025346629288</v>
      </c>
      <c r="AZ120" s="96">
        <f>IF(AT120="-","-",C120*AT120)</f>
        <v>7.0587153149842177</v>
      </c>
      <c r="BA120" s="99" t="str">
        <f>IF(AU120="-","-",C120*AU120)</f>
        <v>-</v>
      </c>
      <c r="BB120" s="106" t="str">
        <f>IF(W120="-","-",D120*AP120^(0.312/(1.312*W120))-273)</f>
        <v>-</v>
      </c>
      <c r="BC120" s="107" t="str">
        <f>IF(X120="-","-",D120*AQ120^(0.312/(1.312*X120))-273)</f>
        <v>-</v>
      </c>
      <c r="BD120" s="107">
        <f>IF(Y120="-","-",D120*AR120^(0.312/(1.312*Y120))-273)</f>
        <v>64.0721049705121</v>
      </c>
      <c r="BE120" s="107">
        <f>IF(Z120="-","-",D120*AS120^(0.312/(1.312*Z120))-273)</f>
        <v>73.643245874342824</v>
      </c>
      <c r="BF120" s="107">
        <f>IF(AA120="-","-",D120*AT120^(0.312/(1.312*AA120))-273)</f>
        <v>78.873007927066112</v>
      </c>
      <c r="BG120" s="108" t="str">
        <f>IF(AB120="-","-",D120*AU120^(0.312/(1.312*AB120))-273)</f>
        <v>-</v>
      </c>
      <c r="BP120" s="1">
        <v>118</v>
      </c>
    </row>
    <row r="121" spans="1:75" s="7" customFormat="1" ht="13.5" hidden="1" customHeight="1" x14ac:dyDescent="0.2">
      <c r="A121" s="8"/>
      <c r="B121" s="8"/>
      <c r="C121" s="8"/>
      <c r="D121" s="3"/>
      <c r="E121" s="4"/>
      <c r="F121" s="5"/>
      <c r="G121" s="6"/>
      <c r="I121" s="6"/>
      <c r="J121" s="6"/>
      <c r="K121" s="6"/>
      <c r="L121" s="8"/>
      <c r="M121" s="8"/>
      <c r="N121" s="8"/>
      <c r="O121" s="8"/>
      <c r="P121" s="8"/>
      <c r="Q121" s="5" t="s">
        <v>60</v>
      </c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178">
        <f>A109</f>
        <v>62.480158498145165</v>
      </c>
      <c r="AJ121" s="179">
        <f>C109</f>
        <v>2.4691153320220796</v>
      </c>
      <c r="AK121" s="180">
        <v>3</v>
      </c>
      <c r="AL121" s="181">
        <f>E111</f>
        <v>4405</v>
      </c>
      <c r="AM121" s="181">
        <f>$AL111</f>
        <v>10190.553915860641</v>
      </c>
      <c r="AN121" s="182">
        <f>$AR111</f>
        <v>1.4489350183236642</v>
      </c>
      <c r="AO121" s="113">
        <f>$AX111</f>
        <v>3.5775876688466521</v>
      </c>
      <c r="AP121" s="114">
        <f>$BE111</f>
        <v>57.359324133156974</v>
      </c>
      <c r="AQ121" s="114">
        <f>A116</f>
        <v>78.474394809384364</v>
      </c>
      <c r="AR121" s="109">
        <f>C116</f>
        <v>3.5175876688466521</v>
      </c>
      <c r="AS121" s="110">
        <v>4</v>
      </c>
      <c r="AT121" s="111">
        <f>E118</f>
        <v>4485</v>
      </c>
      <c r="AU121" s="111">
        <f>AM118</f>
        <v>10133.325311408465</v>
      </c>
      <c r="AV121" s="112">
        <f>AS118</f>
        <v>1.4782306770897886</v>
      </c>
      <c r="AW121" s="113">
        <f>AY118</f>
        <v>5.1998060014418774</v>
      </c>
      <c r="AX121" s="114">
        <f>BE118</f>
        <v>48.531166058950305</v>
      </c>
      <c r="AZ121" s="115">
        <v>5.2014274597167969</v>
      </c>
      <c r="BB121" s="183">
        <f>N111*60</f>
        <v>411.48053982448448</v>
      </c>
      <c r="BC121" s="184">
        <f>AN121</f>
        <v>1.4489350183236642</v>
      </c>
      <c r="BD121" s="185">
        <f>N118*60</f>
        <v>359.73907732894122</v>
      </c>
      <c r="BE121" s="186">
        <f>AV121</f>
        <v>1.4782306770897886</v>
      </c>
      <c r="BG121" s="187">
        <f>AL121/5300</f>
        <v>0.8311320754716981</v>
      </c>
      <c r="BH121" s="188">
        <f>AT121/5300</f>
        <v>0.8462264150943396</v>
      </c>
      <c r="BI121" s="115"/>
      <c r="BJ121" s="115"/>
      <c r="BP121" s="121">
        <v>119</v>
      </c>
    </row>
    <row r="122" spans="1:75" ht="15.75" hidden="1" x14ac:dyDescent="0.2">
      <c r="A122" s="116" t="s">
        <v>69</v>
      </c>
      <c r="B122" s="1"/>
      <c r="C122" s="2" t="s">
        <v>88</v>
      </c>
      <c r="D122" s="2"/>
      <c r="E122" s="117"/>
      <c r="F122" s="117"/>
      <c r="G122" s="117"/>
      <c r="H122" s="117"/>
      <c r="I122" s="117"/>
      <c r="J122" s="117"/>
      <c r="K122" s="117"/>
      <c r="L122" s="117"/>
      <c r="M122" s="117"/>
      <c r="N122" s="117"/>
      <c r="O122" s="117"/>
      <c r="P122" s="117"/>
      <c r="Q122" s="117"/>
      <c r="R122" s="117"/>
      <c r="S122" s="117"/>
      <c r="T122" s="117"/>
      <c r="U122" s="117"/>
      <c r="V122" s="117"/>
      <c r="W122" s="117"/>
      <c r="X122" s="117"/>
      <c r="Y122" s="117"/>
      <c r="Z122" s="117"/>
      <c r="AA122" s="117"/>
      <c r="AB122" s="117"/>
      <c r="AC122" s="118"/>
      <c r="AD122" s="117"/>
      <c r="AE122" s="117"/>
      <c r="AF122" s="117"/>
      <c r="AG122" s="117"/>
      <c r="AH122" s="117"/>
      <c r="AI122" s="119"/>
      <c r="AJ122" s="117"/>
      <c r="AK122" s="117"/>
      <c r="AL122" s="117"/>
      <c r="AM122" s="117"/>
      <c r="AN122" s="117"/>
      <c r="AO122" s="117"/>
      <c r="AP122" s="117"/>
      <c r="AQ122" s="117"/>
      <c r="AR122" s="117"/>
      <c r="AS122" s="117"/>
      <c r="AT122" s="117"/>
      <c r="AU122" s="117"/>
      <c r="AV122" s="120"/>
      <c r="AW122" s="120"/>
      <c r="AX122" s="120"/>
      <c r="AY122" s="120"/>
      <c r="AZ122" s="120"/>
      <c r="BA122" s="120"/>
      <c r="BB122" s="117"/>
      <c r="BC122" s="117"/>
      <c r="BD122" s="117"/>
      <c r="BE122" s="117"/>
      <c r="BF122" s="117"/>
      <c r="BG122" s="117"/>
      <c r="BP122" s="1">
        <v>120</v>
      </c>
    </row>
    <row r="123" spans="1:75" ht="14.25" hidden="1" x14ac:dyDescent="0.2">
      <c r="A123" s="17" t="s">
        <v>1</v>
      </c>
      <c r="B123" s="18" t="s">
        <v>2</v>
      </c>
      <c r="C123" s="18" t="s">
        <v>3</v>
      </c>
      <c r="D123" s="18" t="s">
        <v>4</v>
      </c>
      <c r="E123" s="18" t="s">
        <v>5</v>
      </c>
      <c r="F123" s="18" t="s">
        <v>6</v>
      </c>
      <c r="G123" s="18" t="s">
        <v>7</v>
      </c>
      <c r="H123" s="18" t="s">
        <v>8</v>
      </c>
      <c r="I123" s="18" t="s">
        <v>9</v>
      </c>
      <c r="J123" s="24" t="s">
        <v>10</v>
      </c>
      <c r="K123" s="21" t="s">
        <v>11</v>
      </c>
      <c r="L123" s="22" t="s">
        <v>12</v>
      </c>
      <c r="M123" s="22" t="s">
        <v>13</v>
      </c>
      <c r="N123" s="22" t="s">
        <v>14</v>
      </c>
      <c r="O123" s="22" t="s">
        <v>15</v>
      </c>
      <c r="P123" s="23" t="s">
        <v>16</v>
      </c>
      <c r="Q123" s="24" t="s">
        <v>17</v>
      </c>
      <c r="R123" s="25" t="s">
        <v>18</v>
      </c>
      <c r="S123" s="25" t="s">
        <v>19</v>
      </c>
      <c r="T123" s="25" t="s">
        <v>20</v>
      </c>
      <c r="U123" s="25" t="s">
        <v>21</v>
      </c>
      <c r="V123" s="26" t="s">
        <v>22</v>
      </c>
      <c r="W123" s="24" t="s">
        <v>23</v>
      </c>
      <c r="X123" s="25" t="s">
        <v>24</v>
      </c>
      <c r="Y123" s="25" t="s">
        <v>25</v>
      </c>
      <c r="Z123" s="25" t="s">
        <v>26</v>
      </c>
      <c r="AA123" s="25" t="s">
        <v>27</v>
      </c>
      <c r="AB123" s="26" t="s">
        <v>28</v>
      </c>
      <c r="AC123" s="27" t="s">
        <v>29</v>
      </c>
      <c r="AD123" s="28" t="s">
        <v>30</v>
      </c>
      <c r="AE123" s="28" t="s">
        <v>31</v>
      </c>
      <c r="AF123" s="28" t="s">
        <v>32</v>
      </c>
      <c r="AG123" s="28" t="s">
        <v>33</v>
      </c>
      <c r="AH123" s="29" t="s">
        <v>34</v>
      </c>
      <c r="AI123" s="122" t="s">
        <v>35</v>
      </c>
      <c r="AJ123" s="21" t="s">
        <v>36</v>
      </c>
      <c r="AK123" s="22" t="s">
        <v>37</v>
      </c>
      <c r="AL123" s="22" t="s">
        <v>38</v>
      </c>
      <c r="AM123" s="22" t="s">
        <v>39</v>
      </c>
      <c r="AN123" s="22" t="s">
        <v>40</v>
      </c>
      <c r="AO123" s="23" t="s">
        <v>41</v>
      </c>
      <c r="AP123" s="28" t="s">
        <v>42</v>
      </c>
      <c r="AQ123" s="28" t="s">
        <v>43</v>
      </c>
      <c r="AR123" s="28" t="s">
        <v>44</v>
      </c>
      <c r="AS123" s="28" t="s">
        <v>45</v>
      </c>
      <c r="AT123" s="28" t="s">
        <v>46</v>
      </c>
      <c r="AU123" s="29" t="s">
        <v>47</v>
      </c>
      <c r="AV123" s="31" t="s">
        <v>48</v>
      </c>
      <c r="AW123" s="32" t="s">
        <v>49</v>
      </c>
      <c r="AX123" s="32" t="s">
        <v>50</v>
      </c>
      <c r="AY123" s="32" t="s">
        <v>51</v>
      </c>
      <c r="AZ123" s="32" t="s">
        <v>52</v>
      </c>
      <c r="BA123" s="33" t="s">
        <v>53</v>
      </c>
      <c r="BB123" s="21" t="s">
        <v>54</v>
      </c>
      <c r="BC123" s="22" t="s">
        <v>55</v>
      </c>
      <c r="BD123" s="22" t="s">
        <v>56</v>
      </c>
      <c r="BE123" s="22" t="s">
        <v>57</v>
      </c>
      <c r="BF123" s="22" t="s">
        <v>58</v>
      </c>
      <c r="BG123" s="23" t="s">
        <v>59</v>
      </c>
      <c r="BH123" s="207"/>
      <c r="BI123" s="117"/>
      <c r="BP123" s="121">
        <v>121</v>
      </c>
    </row>
    <row r="124" spans="1:75" s="1" customFormat="1" ht="18" hidden="1" customHeight="1" x14ac:dyDescent="0.2">
      <c r="A124" s="126">
        <v>62.713605333199652</v>
      </c>
      <c r="B124" s="141">
        <v>2.0927778244018556</v>
      </c>
      <c r="C124" s="141">
        <v>2.0324355796019757</v>
      </c>
      <c r="D124" s="142">
        <v>283</v>
      </c>
      <c r="E124" s="123">
        <v>3700</v>
      </c>
      <c r="F124" s="203">
        <f>PI()*0.862*E124/60</f>
        <v>166.99659348932144</v>
      </c>
      <c r="G124" s="124">
        <f>C124/4.636</f>
        <v>0.43840284288222081</v>
      </c>
      <c r="H124" s="125">
        <f>D124/193.4</f>
        <v>1.4632885211995863</v>
      </c>
      <c r="I124" s="120">
        <f>1-0.427*G124*H124^(-3.688)</f>
        <v>0.95402049166761016</v>
      </c>
      <c r="J124" s="124">
        <f>C124*10^6/(I124*514*D124)</f>
        <v>14.645679681434945</v>
      </c>
      <c r="K124" s="126">
        <f>A124*0.682*10^6/(3600*24*J124)</f>
        <v>33.800480129862521</v>
      </c>
      <c r="L124" s="127">
        <f>A124*0.682*10^6/(3600*24*J124*2)</f>
        <v>16.900240064931261</v>
      </c>
      <c r="M124" s="127">
        <f>A124*0.682*10^6/(3600*24*J124*3)</f>
        <v>11.266826709954175</v>
      </c>
      <c r="N124" s="127">
        <f>A124*0.682*10^6/(3600*24*J124*4)</f>
        <v>8.4501200324656303</v>
      </c>
      <c r="O124" s="127">
        <f>A124*0.682*10^6/(3600*24*J124*5)</f>
        <v>6.760096025972504</v>
      </c>
      <c r="P124" s="128">
        <f>A124*0.682*10^6/(3600*24*J124*6)</f>
        <v>5.6334133549770877</v>
      </c>
      <c r="Q124" s="124">
        <f>4*K124/(PI()*0.862^2*F124)</f>
        <v>0.3468253587542855</v>
      </c>
      <c r="R124" s="120">
        <f>4*L124/(PI()*0.862^2*F124)</f>
        <v>0.17341267937714275</v>
      </c>
      <c r="S124" s="120">
        <f>4*M124/(PI()*0.862^2*F124)</f>
        <v>0.11560845291809518</v>
      </c>
      <c r="T124" s="120">
        <f>4*N124/(PI()*0.862^2*F124)</f>
        <v>8.6706339688571374E-2</v>
      </c>
      <c r="U124" s="120">
        <f>4*O124/(PI()*0.862^2*$F124)</f>
        <v>6.9365071750857099E-2</v>
      </c>
      <c r="V124" s="129">
        <f>4*P124/(PI()*0.862^2*$F124)</f>
        <v>5.7804226459047592E-2</v>
      </c>
      <c r="W124" s="124" t="str">
        <f>IF(OR(0.0366&gt;Q124,0.0992&lt;Q124),"-",-43518*Q124^4 + 7101.5*Q124^3 - 404.29*Q124^2 + 11.132*Q124 + 0.6449)</f>
        <v>-</v>
      </c>
      <c r="X124" s="120" t="str">
        <f t="shared" ref="X124:AB128" si="182">IF(OR(0.0366&gt;R124,0.0992&lt;R124),"-",-43518*R124^4 + 7101.5*R124^3 - 404.29*R124^2 + 11.132*R124 + 0.6449)</f>
        <v>-</v>
      </c>
      <c r="Y124" s="120" t="str">
        <f t="shared" si="182"/>
        <v>-</v>
      </c>
      <c r="Z124" s="120">
        <f t="shared" si="182"/>
        <v>0.74018745974525535</v>
      </c>
      <c r="AA124" s="120">
        <f t="shared" si="182"/>
        <v>0.83448735447547939</v>
      </c>
      <c r="AB124" s="129">
        <f t="shared" si="182"/>
        <v>0.82325961963905725</v>
      </c>
      <c r="AC124" s="124" t="str">
        <f>IF(W124="-","-",-1957*Q124^3 + 170*Q124^2 - 5.2758*Q124 + 1.1631)</f>
        <v>-</v>
      </c>
      <c r="AD124" s="120" t="str">
        <f t="shared" ref="AD124:AH128" si="183">IF(X124="-","-",-1957*R124^3 + 170*R124^2 - 5.2758*R124 + 1.1631)</f>
        <v>-</v>
      </c>
      <c r="AE124" s="120" t="str">
        <f t="shared" si="183"/>
        <v>-</v>
      </c>
      <c r="AF124" s="120">
        <f t="shared" si="183"/>
        <v>0.70802807140556057</v>
      </c>
      <c r="AG124" s="120">
        <f t="shared" si="183"/>
        <v>0.96195037225015811</v>
      </c>
      <c r="AH124" s="129">
        <f t="shared" si="183"/>
        <v>1.0481816390608885</v>
      </c>
      <c r="AI124" s="119">
        <f>(F124^2)/2</f>
        <v>13943.931118518838</v>
      </c>
      <c r="AJ124" s="130" t="str">
        <f t="shared" ref="AJ124:AO128" si="184">IF(W124="-","-",3*$AI124*$J124*K124*AC124/(W124*1000))</f>
        <v>-</v>
      </c>
      <c r="AK124" s="119" t="str">
        <f t="shared" si="184"/>
        <v>-</v>
      </c>
      <c r="AL124" s="119" t="str">
        <f t="shared" si="184"/>
        <v>-</v>
      </c>
      <c r="AM124" s="119">
        <f t="shared" si="184"/>
        <v>4952.0799373435502</v>
      </c>
      <c r="AN124" s="119">
        <f t="shared" si="184"/>
        <v>4774.2129558646448</v>
      </c>
      <c r="AO124" s="131">
        <f t="shared" si="184"/>
        <v>4394.2763709183419</v>
      </c>
      <c r="AP124" s="132" t="str">
        <f>IF(AJ124="-","-",(AJ124*AC124/2.04/$I124/$D124/$A124+((AJ124*AC124/2.04/$I124/$D124/$A124)^2+4)^0.5)/2)</f>
        <v>-</v>
      </c>
      <c r="AQ124" s="132" t="str">
        <f>IF(AK124="-","-",(2*AK124*AD124/2.04/$I124/$D124/$A124+((2*AK124*AD124/2.04/$I124/$D124/$A124)^2+4)^0.5)/2)</f>
        <v>-</v>
      </c>
      <c r="AR124" s="132" t="str">
        <f>IF(AL124="-","-",(3*AL124*AE124/2.04/$I124/$D124/$A124+((3*AL124*AE124/2.04/$I124/$D124/$A124)^2+4)^0.5)/2)</f>
        <v>-</v>
      </c>
      <c r="AS124" s="132">
        <f>IF(AM124="-","-",(4*AM124*AF124/2.04/$I124/$D124/$A124+((4*AM124*AF124/2.04/$I124/$D124/$A124)^2+4)^0.5)/2)</f>
        <v>1.2234166709873195</v>
      </c>
      <c r="AT124" s="132">
        <f>IF(AN124="-","-",(5*AN124*AG124/2.04/$I124/$D124/$A124+((5*AN124*AG124/2.04/$I124/$D124/$A124)^2+4)^0.5)/2)</f>
        <v>1.3861951345229184</v>
      </c>
      <c r="AU124" s="133">
        <f>IF(AO124="-","-",(6*AO124*AH124/2.04/$I124/$D124/$A124+((6*AO124*AH124/2.04/$I124/$D124/$A124)^2+4)^0.5)/2)</f>
        <v>1.4770949893176122</v>
      </c>
      <c r="AV124" s="134" t="str">
        <f>IF(AP124="-","-",C124*AP124)</f>
        <v>-</v>
      </c>
      <c r="AW124" s="135" t="str">
        <f>IF(AQ124="-","-",C124*AQ124)</f>
        <v>-</v>
      </c>
      <c r="AX124" s="135" t="str">
        <f>IF(AR124="-","-",C124*AR124)</f>
        <v>-</v>
      </c>
      <c r="AY124" s="136">
        <f>IF(AS124="-","-",C124*AS124)</f>
        <v>2.4865155707928324</v>
      </c>
      <c r="AZ124" s="136">
        <f>IF(AT124="-","-",C124*AT124)</f>
        <v>2.8173523116755264</v>
      </c>
      <c r="BA124" s="137">
        <f>IF(AU124="-","-",C124*AU124)</f>
        <v>3.0021004107409155</v>
      </c>
      <c r="BB124" s="138" t="str">
        <f>IF(W124="-","-",D124*AP124^(0.312/(1.312*W124))-273)</f>
        <v>-</v>
      </c>
      <c r="BC124" s="139" t="str">
        <f>IF(X124="-","-",D124*AQ124^(0.312/(1.312*X124))-273)</f>
        <v>-</v>
      </c>
      <c r="BD124" s="139" t="str">
        <f>IF(Y124="-","-",D124*AR124^(0.312/(1.312*Y124))-273)</f>
        <v>-</v>
      </c>
      <c r="BE124" s="139">
        <f>IF(Z124="-","-",D124*AS124^(0.312/(1.312*Z124))-273)</f>
        <v>28.940962620677112</v>
      </c>
      <c r="BF124" s="139">
        <f>IF(AA124="-","-",D124*AT124^(0.312/(1.312*AA124))-273)</f>
        <v>37.600606246300345</v>
      </c>
      <c r="BG124" s="140">
        <f>IF(AB124="-","-",D124*AU124^(0.312/(1.312*AB124))-273)</f>
        <v>43.753456742826017</v>
      </c>
      <c r="BH124" s="117"/>
      <c r="BI124" s="117"/>
      <c r="BP124" s="1">
        <v>122</v>
      </c>
    </row>
    <row r="125" spans="1:75" s="117" customFormat="1" ht="12.75" hidden="1" customHeight="1" x14ac:dyDescent="0.2">
      <c r="A125" s="126">
        <f>A124</f>
        <v>62.713605333199652</v>
      </c>
      <c r="B125" s="141"/>
      <c r="C125" s="141">
        <f>C124</f>
        <v>2.0324355796019757</v>
      </c>
      <c r="D125" s="142">
        <f>D124</f>
        <v>283</v>
      </c>
      <c r="E125" s="123">
        <v>4300</v>
      </c>
      <c r="F125" s="204">
        <f>PI()*0.862*E125/60</f>
        <v>194.07712216326544</v>
      </c>
      <c r="G125" s="124">
        <f t="shared" ref="G125:P125" si="185">G124</f>
        <v>0.43840284288222081</v>
      </c>
      <c r="H125" s="125">
        <f t="shared" si="185"/>
        <v>1.4632885211995863</v>
      </c>
      <c r="I125" s="120">
        <f t="shared" si="185"/>
        <v>0.95402049166761016</v>
      </c>
      <c r="J125" s="124">
        <f t="shared" si="185"/>
        <v>14.645679681434945</v>
      </c>
      <c r="K125" s="126">
        <f t="shared" si="185"/>
        <v>33.800480129862521</v>
      </c>
      <c r="L125" s="127">
        <f t="shared" si="185"/>
        <v>16.900240064931261</v>
      </c>
      <c r="M125" s="127">
        <f t="shared" si="185"/>
        <v>11.266826709954175</v>
      </c>
      <c r="N125" s="127">
        <f t="shared" si="185"/>
        <v>8.4501200324656303</v>
      </c>
      <c r="O125" s="127">
        <f t="shared" si="185"/>
        <v>6.760096025972504</v>
      </c>
      <c r="P125" s="128">
        <f t="shared" si="185"/>
        <v>5.6334133549770877</v>
      </c>
      <c r="Q125" s="124">
        <f>4*K125/(PI()*0.862^2*F125)</f>
        <v>0.29843112264903643</v>
      </c>
      <c r="R125" s="120">
        <f>4*L125/(PI()*0.862^2*F125)</f>
        <v>0.14921556132451821</v>
      </c>
      <c r="S125" s="120">
        <f>4*M125/(PI()*0.862^2*F125)</f>
        <v>9.9477040883012152E-2</v>
      </c>
      <c r="T125" s="120">
        <f>4*N125/(PI()*0.862^2*F125)</f>
        <v>7.4607780662259107E-2</v>
      </c>
      <c r="U125" s="120">
        <f>4*O125/(PI()*0.862^2*F125)</f>
        <v>5.9686224529807277E-2</v>
      </c>
      <c r="V125" s="129">
        <f>4*P125/(PI()*0.862^2*$F125)</f>
        <v>4.9738520441506076E-2</v>
      </c>
      <c r="W125" s="124" t="str">
        <f>IF(OR(0.0366&gt;Q125,0.0992&lt;Q125),"-",-43518*Q125^4 + 7101.5*Q125^3 - 404.29*Q125^2 + 11.132*Q125 + 0.6449)</f>
        <v>-</v>
      </c>
      <c r="X125" s="120" t="str">
        <f t="shared" si="182"/>
        <v>-</v>
      </c>
      <c r="Y125" s="120" t="str">
        <f t="shared" si="182"/>
        <v>-</v>
      </c>
      <c r="Z125" s="120">
        <f t="shared" si="182"/>
        <v>0.82585529331012097</v>
      </c>
      <c r="AA125" s="120">
        <f t="shared" si="182"/>
        <v>0.82676256048570052</v>
      </c>
      <c r="AB125" s="129">
        <f t="shared" si="182"/>
        <v>0.80589895889594998</v>
      </c>
      <c r="AC125" s="124" t="str">
        <f>IF(W125="-","-",-1957*Q125^3 + 170*Q125^2 - 5.2758*Q125 + 1.1631)</f>
        <v>-</v>
      </c>
      <c r="AD125" s="120" t="str">
        <f t="shared" si="183"/>
        <v>-</v>
      </c>
      <c r="AE125" s="120" t="str">
        <f t="shared" si="183"/>
        <v>-</v>
      </c>
      <c r="AF125" s="120">
        <f t="shared" si="183"/>
        <v>0.90303463352276669</v>
      </c>
      <c r="AG125" s="120">
        <f t="shared" si="183"/>
        <v>1.0377083459020553</v>
      </c>
      <c r="AH125" s="129">
        <f t="shared" si="183"/>
        <v>1.0804488152607092</v>
      </c>
      <c r="AI125" s="119">
        <f>(F125^2)/2</f>
        <v>18832.964673587529</v>
      </c>
      <c r="AJ125" s="130" t="str">
        <f t="shared" si="184"/>
        <v>-</v>
      </c>
      <c r="AK125" s="119" t="str">
        <f t="shared" si="184"/>
        <v>-</v>
      </c>
      <c r="AL125" s="119" t="str">
        <f t="shared" si="184"/>
        <v>-</v>
      </c>
      <c r="AM125" s="119">
        <f t="shared" si="184"/>
        <v>7645.6217072618019</v>
      </c>
      <c r="AN125" s="119">
        <f t="shared" si="184"/>
        <v>7020.9656931576437</v>
      </c>
      <c r="AO125" s="131">
        <f t="shared" si="184"/>
        <v>6249.4917596896412</v>
      </c>
      <c r="AP125" s="127" t="str">
        <f>IF(AJ125="-","-",(AJ125*AC125/2.04/$I125/$D125/$A125+((AJ125*AC125/2.04/$I125/$D125/$A125)^2+4)^0.5)/2)</f>
        <v>-</v>
      </c>
      <c r="AQ125" s="127" t="str">
        <f>IF(AK125="-","-",(2*AK125*AD125/2.04/$I125/$D125/$A125+((2*AK125*AD125/2.04/$I125/$D125/$A125)^2+4)^0.5)/2)</f>
        <v>-</v>
      </c>
      <c r="AR125" s="127" t="str">
        <f>IF(AL125="-","-",(3*AL125*AE125/2.04/$I125/$D125/$A125+((3*AL125*AE125/2.04/$I125/$D125/$A125)^2+4)^0.5)/2)</f>
        <v>-</v>
      </c>
      <c r="AS125" s="127">
        <f>IF(AM125="-","-",(4*AM125*AF125/2.04/$I125/$D125/$A125+((4*AM125*AF125/2.04/$I125/$D125/$A125)^2+4)^0.5)/2)</f>
        <v>1.4767187412812026</v>
      </c>
      <c r="AT125" s="127">
        <f>IF(AN125="-","-",(5*AN125*AG125/2.04/$I125/$D125/$A125+((5*AN125*AG125/2.04/$I125/$D125/$A125)^2+4)^0.5)/2)</f>
        <v>1.6578392766682564</v>
      </c>
      <c r="AU125" s="128">
        <f>IF(AO125="-","-",(6*AO125*AH125/2.04/$I125/$D125/$A125+((6*AO125*AH125/2.04/$I125/$D125/$A125)^2+4)^0.5)/2)</f>
        <v>1.745733466592311</v>
      </c>
      <c r="AV125" s="143" t="str">
        <f>IF(AP125="-","-",C125*AP125)</f>
        <v>-</v>
      </c>
      <c r="AW125" s="144" t="str">
        <f>IF(AQ125="-","-",C125*AQ125)</f>
        <v>-</v>
      </c>
      <c r="AX125" s="144" t="str">
        <f>IF(AR125="-","-",C125*AR125)</f>
        <v>-</v>
      </c>
      <c r="AY125" s="120">
        <f>IF(AS125="-","-",C125*AS125)</f>
        <v>3.0013357108449612</v>
      </c>
      <c r="AZ125" s="120">
        <f>IF(AT125="-","-",C125*AT125)</f>
        <v>3.3694515311621678</v>
      </c>
      <c r="BA125" s="129">
        <f>IF(AU125="-","-",C125*AU125)</f>
        <v>3.5480908100041098</v>
      </c>
      <c r="BB125" s="138" t="str">
        <f>IF(W125="-","-",D125*AP125^(0.312/(1.312*W125))-273)</f>
        <v>-</v>
      </c>
      <c r="BC125" s="139" t="str">
        <f>IF(X125="-","-",D125*AQ125^(0.312/(1.312*X125))-273)</f>
        <v>-</v>
      </c>
      <c r="BD125" s="139" t="str">
        <f>IF(Y125="-","-",D125*AR125^(0.312/(1.312*Y125))-273)</f>
        <v>-</v>
      </c>
      <c r="BE125" s="139">
        <f>IF(Z125="-","-",D125*AS125^(0.312/(1.312*Z125))-273)</f>
        <v>43.618073228996423</v>
      </c>
      <c r="BF125" s="139">
        <f>IF(AA125="-","-",D125*AT125^(0.312/(1.312*AA125))-273)</f>
        <v>54.291150648859798</v>
      </c>
      <c r="BG125" s="140">
        <f>IF(AB125="-","-",D125*AU125^(0.312/(1.312*AB125))-273)</f>
        <v>60.571816071607145</v>
      </c>
      <c r="BH125" s="121"/>
      <c r="BI125" s="121"/>
      <c r="BP125" s="121">
        <v>123</v>
      </c>
    </row>
    <row r="126" spans="1:75" hidden="1" x14ac:dyDescent="0.2">
      <c r="A126" s="145">
        <f>A124</f>
        <v>62.713605333199652</v>
      </c>
      <c r="B126" s="146"/>
      <c r="C126" s="146">
        <f>C124</f>
        <v>2.0324355796019757</v>
      </c>
      <c r="D126" s="147">
        <f>D124</f>
        <v>283</v>
      </c>
      <c r="E126" s="148">
        <v>5170</v>
      </c>
      <c r="F126" s="205">
        <f>PI()*0.862*E126/60</f>
        <v>233.34388874048426</v>
      </c>
      <c r="G126" s="149">
        <f t="shared" ref="G126:P126" si="186">G124</f>
        <v>0.43840284288222081</v>
      </c>
      <c r="H126" s="150">
        <f t="shared" si="186"/>
        <v>1.4632885211995863</v>
      </c>
      <c r="I126" s="151">
        <f t="shared" si="186"/>
        <v>0.95402049166761016</v>
      </c>
      <c r="J126" s="149">
        <f t="shared" si="186"/>
        <v>14.645679681434945</v>
      </c>
      <c r="K126" s="145">
        <f t="shared" si="186"/>
        <v>33.800480129862521</v>
      </c>
      <c r="L126" s="152">
        <f t="shared" si="186"/>
        <v>16.900240064931261</v>
      </c>
      <c r="M126" s="152">
        <f t="shared" si="186"/>
        <v>11.266826709954175</v>
      </c>
      <c r="N126" s="152">
        <f t="shared" si="186"/>
        <v>8.4501200324656303</v>
      </c>
      <c r="O126" s="152">
        <f t="shared" si="186"/>
        <v>6.760096025972504</v>
      </c>
      <c r="P126" s="153">
        <f t="shared" si="186"/>
        <v>5.6334133549770877</v>
      </c>
      <c r="Q126" s="149">
        <f>4*K126/(PI()*0.862^2*F126)</f>
        <v>0.24821157202917921</v>
      </c>
      <c r="R126" s="151">
        <f>4*L126/(PI()*0.862^2*F126)</f>
        <v>0.1241057860145896</v>
      </c>
      <c r="S126" s="151">
        <f>4*M126/(PI()*0.862^2*F126)</f>
        <v>8.2737190676393083E-2</v>
      </c>
      <c r="T126" s="151">
        <f>4*N126/(PI()*0.862^2*F126)</f>
        <v>6.2052893007294802E-2</v>
      </c>
      <c r="U126" s="151">
        <f>4*O126/(PI()*0.862^2*F126)</f>
        <v>4.9642314405835837E-2</v>
      </c>
      <c r="V126" s="154">
        <f>4*P126/(PI()*0.862^2*$F126)</f>
        <v>4.1368595338196541E-2</v>
      </c>
      <c r="W126" s="149" t="str">
        <f>IF(OR(0.0366&gt;Q126,0.0992&lt;Q126),"-",-43518*Q126^4 + 7101.5*Q126^3 - 404.29*Q126^2 + 11.132*Q126 + 0.6449)</f>
        <v>-</v>
      </c>
      <c r="X126" s="151" t="str">
        <f t="shared" si="182"/>
        <v>-</v>
      </c>
      <c r="Y126" s="151">
        <f t="shared" si="182"/>
        <v>0.78122487107488614</v>
      </c>
      <c r="Z126" s="151">
        <f t="shared" si="182"/>
        <v>0.83051718725984491</v>
      </c>
      <c r="AA126" s="151">
        <f t="shared" si="182"/>
        <v>0.80568733106814727</v>
      </c>
      <c r="AB126" s="154">
        <f t="shared" si="182"/>
        <v>0.78883758318923924</v>
      </c>
      <c r="AC126" s="149" t="str">
        <f>IF(W126="-","-",-1957*Q126^3 + 170*Q126^2 - 5.2758*Q126 + 1.1631)</f>
        <v>-</v>
      </c>
      <c r="AD126" s="151" t="str">
        <f t="shared" si="183"/>
        <v>-</v>
      </c>
      <c r="AE126" s="151">
        <f t="shared" si="183"/>
        <v>0.78192901874213683</v>
      </c>
      <c r="AF126" s="151">
        <f t="shared" si="183"/>
        <v>1.022714196675317</v>
      </c>
      <c r="AG126" s="151">
        <f t="shared" si="183"/>
        <v>1.0807256355598382</v>
      </c>
      <c r="AH126" s="154">
        <f t="shared" si="183"/>
        <v>1.0972299587005379</v>
      </c>
      <c r="AI126" s="155">
        <f>(F126^2)/2</f>
        <v>27224.685206265749</v>
      </c>
      <c r="AJ126" s="156" t="str">
        <f t="shared" si="184"/>
        <v>-</v>
      </c>
      <c r="AK126" s="155" t="str">
        <f t="shared" si="184"/>
        <v>-</v>
      </c>
      <c r="AL126" s="155">
        <f t="shared" si="184"/>
        <v>13489.210669456956</v>
      </c>
      <c r="AM126" s="155">
        <f t="shared" si="184"/>
        <v>12446.928393689079</v>
      </c>
      <c r="AN126" s="155">
        <f t="shared" si="184"/>
        <v>10846.645255977537</v>
      </c>
      <c r="AO126" s="157">
        <f t="shared" si="184"/>
        <v>9372.9291690588416</v>
      </c>
      <c r="AP126" s="152" t="str">
        <f>IF(AJ126="-","-",(AJ126*AC126/2.04/$I126/$D126/$A126+((AJ126*AC126/2.04/$I126/$D126/$A126)^2+4)^0.5)/2)</f>
        <v>-</v>
      </c>
      <c r="AQ126" s="152" t="str">
        <f>IF(AK126="-","-",(2*AK126*AD126/2.04/$I126/$D126/$A126+((2*AK126*AD126/2.04/$I126/$D126/$A126)^2+4)^0.5)/2)</f>
        <v>-</v>
      </c>
      <c r="AR126" s="152">
        <f>IF(AL126="-","-",(3*AL126*AE126/2.04/$I126/$D126/$A126+((3*AL126*AE126/2.04/$I126/$D126/$A126)^2+4)^0.5)/2)</f>
        <v>1.5579578142381805</v>
      </c>
      <c r="AS126" s="152">
        <f>IF(AM126="-","-",(4*AM126*AF126/2.04/$I126/$D126/$A126+((4*AM126*AF126/2.04/$I126/$D126/$A126)^2+4)^0.5)/2)</f>
        <v>1.9793595591738269</v>
      </c>
      <c r="AT126" s="152">
        <f>IF(AN126="-","-",(5*AN126*AG126/2.04/$I126/$D126/$A126+((5*AN126*AG126/2.04/$I126/$D126/$A126)^2+4)^0.5)/2)</f>
        <v>2.1598503754258118</v>
      </c>
      <c r="AU126" s="153">
        <f>IF(AO126="-","-",(6*AO126*AH126/2.04/$I126/$D126/$A126+((6*AO126*AH126/2.04/$I126/$D126/$A126)^2+4)^0.5)/2)</f>
        <v>2.2340553809211805</v>
      </c>
      <c r="AV126" s="149" t="str">
        <f>IF(AP126="-","-",C126*AP126)</f>
        <v>-</v>
      </c>
      <c r="AW126" s="151" t="str">
        <f>IF(AQ126="-","-",C126*AQ126)</f>
        <v>-</v>
      </c>
      <c r="AX126" s="151">
        <f>IF(AR126="-","-",C126*AR126)</f>
        <v>3.1664488931766037</v>
      </c>
      <c r="AY126" s="151">
        <f>IF(AS126="-","-",C126*AS126)</f>
        <v>4.0229207928901678</v>
      </c>
      <c r="AZ126" s="151">
        <f>IF(AT126="-","-",C126*AT126)</f>
        <v>4.389756749632105</v>
      </c>
      <c r="BA126" s="154">
        <f>IF(AU126="-","-",C126*AU126)</f>
        <v>4.5405736429854517</v>
      </c>
      <c r="BB126" s="158" t="str">
        <f>IF(W126="-","-",D126*AP126^(0.312/(1.312*W126))-273)</f>
        <v>-</v>
      </c>
      <c r="BC126" s="159" t="str">
        <f>IF(X126="-","-",D126*AQ126^(0.312/(1.312*X126))-273)</f>
        <v>-</v>
      </c>
      <c r="BD126" s="159">
        <f>IF(Y126="-","-",D126*AR126^(0.312/(1.312*Y126))-273)</f>
        <v>50.892129924500011</v>
      </c>
      <c r="BE126" s="159">
        <f>IF(Z126="-","-",D126*AS126^(0.312/(1.312*Z126))-273)</f>
        <v>71.105317049248583</v>
      </c>
      <c r="BF126" s="159">
        <f>IF(AA126="-","-",D126*AT126^(0.312/(1.312*AA126))-273)</f>
        <v>82.217358133779896</v>
      </c>
      <c r="BG126" s="160">
        <f>IF(AB126="-","-",D126*AU126^(0.312/(1.312*AB126))-273)</f>
        <v>87.599511491168869</v>
      </c>
      <c r="BH126" s="161"/>
      <c r="BI126" s="161"/>
      <c r="BP126" s="1">
        <v>124</v>
      </c>
    </row>
    <row r="127" spans="1:75" s="161" customFormat="1" hidden="1" x14ac:dyDescent="0.2">
      <c r="A127" s="126">
        <f>A124</f>
        <v>62.713605333199652</v>
      </c>
      <c r="B127" s="141"/>
      <c r="C127" s="141">
        <f>C124</f>
        <v>2.0324355796019757</v>
      </c>
      <c r="D127" s="142">
        <f>D124</f>
        <v>283</v>
      </c>
      <c r="E127" s="123">
        <v>5300</v>
      </c>
      <c r="F127" s="204">
        <f>PI()*0.862*E127/60</f>
        <v>239.21133661983879</v>
      </c>
      <c r="G127" s="124">
        <f t="shared" ref="G127:P127" si="187">G124</f>
        <v>0.43840284288222081</v>
      </c>
      <c r="H127" s="125">
        <f t="shared" si="187"/>
        <v>1.4632885211995863</v>
      </c>
      <c r="I127" s="120">
        <f t="shared" si="187"/>
        <v>0.95402049166761016</v>
      </c>
      <c r="J127" s="124">
        <f t="shared" si="187"/>
        <v>14.645679681434945</v>
      </c>
      <c r="K127" s="126">
        <f t="shared" si="187"/>
        <v>33.800480129862521</v>
      </c>
      <c r="L127" s="127">
        <f t="shared" si="187"/>
        <v>16.900240064931261</v>
      </c>
      <c r="M127" s="127">
        <f t="shared" si="187"/>
        <v>11.266826709954175</v>
      </c>
      <c r="N127" s="127">
        <f t="shared" si="187"/>
        <v>8.4501200324656303</v>
      </c>
      <c r="O127" s="127">
        <f t="shared" si="187"/>
        <v>6.760096025972504</v>
      </c>
      <c r="P127" s="128">
        <f t="shared" si="187"/>
        <v>5.6334133549770877</v>
      </c>
      <c r="Q127" s="124">
        <f>4*K127/(PI()*0.862^2*F127)</f>
        <v>0.24212336365865217</v>
      </c>
      <c r="R127" s="120">
        <f>4*L127/(PI()*0.862^2*F127)</f>
        <v>0.12106168182932608</v>
      </c>
      <c r="S127" s="120">
        <f>4*M127/(PI()*0.862^2*F127)</f>
        <v>8.0707787886217408E-2</v>
      </c>
      <c r="T127" s="120">
        <f>4*N127/(PI()*0.862^2*F127)</f>
        <v>6.0530840914663042E-2</v>
      </c>
      <c r="U127" s="120">
        <f>4*O127/(PI()*0.862^2*F127)</f>
        <v>4.8424672731730435E-2</v>
      </c>
      <c r="V127" s="129">
        <f>4*P127/(PI()*0.862^2*$F127)</f>
        <v>4.0353893943108704E-2</v>
      </c>
      <c r="W127" s="124" t="str">
        <f>IF(OR(0.0366&gt;Q127,0.0992&lt;Q127),"-",-43518*Q127^4 + 7101.5*Q127^3 - 404.29*Q127^2 + 11.132*Q127 + 0.6449)</f>
        <v>-</v>
      </c>
      <c r="X127" s="120" t="str">
        <f t="shared" si="182"/>
        <v>-</v>
      </c>
      <c r="Y127" s="120">
        <f t="shared" si="182"/>
        <v>0.79680579547603347</v>
      </c>
      <c r="Z127" s="120">
        <f t="shared" si="182"/>
        <v>0.82819739638583267</v>
      </c>
      <c r="AA127" s="120">
        <f t="shared" si="182"/>
        <v>0.80302726753460851</v>
      </c>
      <c r="AB127" s="129">
        <f t="shared" si="182"/>
        <v>0.78702384208496823</v>
      </c>
      <c r="AC127" s="124" t="str">
        <f>IF(W127="-","-",-1957*Q127^3 + 170*Q127^2 - 5.2758*Q127 + 1.1631)</f>
        <v>-</v>
      </c>
      <c r="AD127" s="120" t="str">
        <f t="shared" si="183"/>
        <v>-</v>
      </c>
      <c r="AE127" s="120">
        <f t="shared" si="183"/>
        <v>0.81582415531864316</v>
      </c>
      <c r="AF127" s="120">
        <f t="shared" si="183"/>
        <v>1.0325972507604022</v>
      </c>
      <c r="AG127" s="120">
        <f t="shared" si="183"/>
        <v>1.0840384561579799</v>
      </c>
      <c r="AH127" s="129">
        <f t="shared" si="183"/>
        <v>1.0984333384576324</v>
      </c>
      <c r="AI127" s="119">
        <f>(F127^2)/2</f>
        <v>28611.031783724913</v>
      </c>
      <c r="AJ127" s="130" t="str">
        <f t="shared" si="184"/>
        <v>-</v>
      </c>
      <c r="AK127" s="119" t="str">
        <f t="shared" si="184"/>
        <v>-</v>
      </c>
      <c r="AL127" s="119">
        <f t="shared" si="184"/>
        <v>14501.402144802716</v>
      </c>
      <c r="AM127" s="119">
        <f t="shared" si="184"/>
        <v>13244.155998342198</v>
      </c>
      <c r="AN127" s="119">
        <f t="shared" si="184"/>
        <v>11471.800018688367</v>
      </c>
      <c r="AO127" s="131">
        <f t="shared" si="184"/>
        <v>9883.7497655326988</v>
      </c>
      <c r="AP127" s="127" t="str">
        <f>IF(AJ127="-","-",(AJ127*AC127/2.04/$I127/$D127/$A127+((AJ127*AC127/2.04/$I127/$D127/$A127)^2+4)^0.5)/2)</f>
        <v>-</v>
      </c>
      <c r="AQ127" s="127" t="str">
        <f>IF(AK127="-","-",(2*AK127*AD127/2.04/$I127/$D127/$A127+((2*AK127*AD127/2.04/$I127/$D127/$A127)^2+4)^0.5)/2)</f>
        <v>-</v>
      </c>
      <c r="AR127" s="127">
        <f>IF(AL127="-","-",(3*AL127*AE127/2.04/$I127/$D127/$A127+((3*AL127*AE127/2.04/$I127/$D127/$A127)^2+4)^0.5)/2)</f>
        <v>1.6380175179153913</v>
      </c>
      <c r="AS127" s="127">
        <f>IF(AM127="-","-",(4*AM127*AF127/2.04/$I127/$D127/$A127+((4*AM127*AF127/2.04/$I127/$D127/$A127)^2+4)^0.5)/2)</f>
        <v>2.0674179347215587</v>
      </c>
      <c r="AT127" s="127">
        <f>IF(AN127="-","-",(5*AN127*AG127/2.04/$I127/$D127/$A127+((5*AN127*AG127/2.04/$I127/$D127/$A127)^2+4)^0.5)/2)</f>
        <v>2.2454927372369893</v>
      </c>
      <c r="AU127" s="128">
        <f>IF(AO127="-","-",(6*AO127*AH127/2.04/$I127/$D127/$A127+((6*AO127*AH127/2.04/$I127/$D127/$A127)^2+4)^0.5)/2)</f>
        <v>2.3173858186551479</v>
      </c>
      <c r="AV127" s="124" t="str">
        <f>IF(AP127="-","-",C127*AP127)</f>
        <v>-</v>
      </c>
      <c r="AW127" s="120" t="str">
        <f>IF(AQ127="-","-",C127*AQ127)</f>
        <v>-</v>
      </c>
      <c r="AX127" s="120">
        <f>IF(AR127="-","-",C127*AR127)</f>
        <v>3.3291650834225579</v>
      </c>
      <c r="AY127" s="120">
        <f>IF(AS127="-","-",C127*AS127)</f>
        <v>4.2018937684353306</v>
      </c>
      <c r="AZ127" s="120">
        <f>IF(AT127="-","-",C127*AT127)</f>
        <v>4.5638193328982872</v>
      </c>
      <c r="BA127" s="129">
        <f>IF(AU127="-","-",C127*AU127)</f>
        <v>4.7099373894997747</v>
      </c>
      <c r="BB127" s="138" t="str">
        <f>IF(W127="-","-",D127*AP127^(0.312/(1.312*W127))-273)</f>
        <v>-</v>
      </c>
      <c r="BC127" s="139" t="str">
        <f>IF(X127="-","-",D127*AQ127^(0.312/(1.312*X127))-273)</f>
        <v>-</v>
      </c>
      <c r="BD127" s="139">
        <f>IF(Y127="-","-",D127*AR127^(0.312/(1.312*Y127))-273)</f>
        <v>54.905965038195291</v>
      </c>
      <c r="BE127" s="139">
        <f>IF(Z127="-","-",D127*AS127^(0.312/(1.312*Z127))-273)</f>
        <v>75.623849442517042</v>
      </c>
      <c r="BF127" s="139">
        <f>IF(AA127="-","-",D127*AT127^(0.312/(1.312*AA127))-273)</f>
        <v>86.602155756727484</v>
      </c>
      <c r="BG127" s="140">
        <f>IF(AB127="-","-",D127*AU127^(0.312/(1.312*AB127))-273)</f>
        <v>91.81550987356826</v>
      </c>
      <c r="BP127" s="121">
        <v>125</v>
      </c>
    </row>
    <row r="128" spans="1:75" s="161" customFormat="1" hidden="1" x14ac:dyDescent="0.2">
      <c r="A128" s="162">
        <f>A124</f>
        <v>62.713605333199652</v>
      </c>
      <c r="B128" s="163"/>
      <c r="C128" s="163">
        <f>C124</f>
        <v>2.0324355796019757</v>
      </c>
      <c r="D128" s="164">
        <f>D124</f>
        <v>283</v>
      </c>
      <c r="E128" s="165">
        <v>5560</v>
      </c>
      <c r="F128" s="206">
        <f>PI()*0.862*E128/60</f>
        <v>250.94623237854788</v>
      </c>
      <c r="G128" s="166">
        <f t="shared" ref="G128:P128" si="188">G124</f>
        <v>0.43840284288222081</v>
      </c>
      <c r="H128" s="167">
        <f t="shared" si="188"/>
        <v>1.4632885211995863</v>
      </c>
      <c r="I128" s="168">
        <f t="shared" si="188"/>
        <v>0.95402049166761016</v>
      </c>
      <c r="J128" s="166">
        <f t="shared" si="188"/>
        <v>14.645679681434945</v>
      </c>
      <c r="K128" s="162">
        <f t="shared" si="188"/>
        <v>33.800480129862521</v>
      </c>
      <c r="L128" s="169">
        <f t="shared" si="188"/>
        <v>16.900240064931261</v>
      </c>
      <c r="M128" s="169">
        <f t="shared" si="188"/>
        <v>11.266826709954175</v>
      </c>
      <c r="N128" s="169">
        <f t="shared" si="188"/>
        <v>8.4501200324656303</v>
      </c>
      <c r="O128" s="169">
        <f t="shared" si="188"/>
        <v>6.760096025972504</v>
      </c>
      <c r="P128" s="170">
        <f t="shared" si="188"/>
        <v>5.6334133549770877</v>
      </c>
      <c r="Q128" s="166">
        <f>4*K128/(PI()*0.862^2*F128)</f>
        <v>0.23080104809188068</v>
      </c>
      <c r="R128" s="168">
        <f>4*L128/(PI()*0.862^2*F128)</f>
        <v>0.11540052404594034</v>
      </c>
      <c r="S128" s="168">
        <f>4*M128/(PI()*0.862^2*F128)</f>
        <v>7.6933682697293573E-2</v>
      </c>
      <c r="T128" s="168">
        <f>4*N128/(PI()*0.862^2*F128)</f>
        <v>5.770026202297017E-2</v>
      </c>
      <c r="U128" s="168">
        <f>4*O128/(PI()*0.862^2*F128)</f>
        <v>4.6160209618376136E-2</v>
      </c>
      <c r="V128" s="171">
        <f>4*P128/(PI()*0.862^2*$F128)</f>
        <v>3.8466841348646787E-2</v>
      </c>
      <c r="W128" s="166" t="str">
        <f>IF(OR(0.0366&gt;Q128,0.0992&lt;Q128),"-",-43518*Q128^4 + 7101.5*Q128^3 - 404.29*Q128^2 + 11.132*Q128 + 0.6449)</f>
        <v>-</v>
      </c>
      <c r="X128" s="168" t="str">
        <f t="shared" si="182"/>
        <v>-</v>
      </c>
      <c r="Y128" s="168">
        <f t="shared" si="182"/>
        <v>0.81759037728976747</v>
      </c>
      <c r="Z128" s="168">
        <f t="shared" si="182"/>
        <v>0.82305565260664049</v>
      </c>
      <c r="AA128" s="168">
        <f t="shared" si="182"/>
        <v>0.79820892778925623</v>
      </c>
      <c r="AB128" s="171">
        <f t="shared" si="182"/>
        <v>0.78381534148733012</v>
      </c>
      <c r="AC128" s="166" t="str">
        <f>IF(W128="-","-",-1957*Q128^3 + 170*Q128^2 - 5.2758*Q128 + 1.1631)</f>
        <v>-</v>
      </c>
      <c r="AD128" s="168" t="str">
        <f t="shared" si="183"/>
        <v>-</v>
      </c>
      <c r="AE128" s="168">
        <f t="shared" si="183"/>
        <v>0.8722792184195739</v>
      </c>
      <c r="AF128" s="168">
        <f t="shared" si="183"/>
        <v>1.0487245118237389</v>
      </c>
      <c r="AG128" s="168">
        <f t="shared" si="183"/>
        <v>1.0893142262165105</v>
      </c>
      <c r="AH128" s="171">
        <f t="shared" si="183"/>
        <v>1.1003142011961204</v>
      </c>
      <c r="AI128" s="172">
        <f>(F128^2)/2</f>
        <v>31487.005772494074</v>
      </c>
      <c r="AJ128" s="173" t="str">
        <f t="shared" si="184"/>
        <v>-</v>
      </c>
      <c r="AK128" s="172" t="str">
        <f t="shared" si="184"/>
        <v>-</v>
      </c>
      <c r="AL128" s="172">
        <f t="shared" si="184"/>
        <v>16629.665704019397</v>
      </c>
      <c r="AM128" s="172">
        <f t="shared" si="184"/>
        <v>14895.574051430527</v>
      </c>
      <c r="AN128" s="172">
        <f t="shared" si="184"/>
        <v>12762.965915431261</v>
      </c>
      <c r="AO128" s="174">
        <f t="shared" si="184"/>
        <v>10940.488840560449</v>
      </c>
      <c r="AP128" s="169" t="str">
        <f>IF(AJ128="-","-",(AJ128*AC128/2.04/$I128/$D128/$A128+((AJ128*AC128/2.04/$I128/$D128/$A128)^2+4)^0.5)/2)</f>
        <v>-</v>
      </c>
      <c r="AQ128" s="169" t="str">
        <f>IF(AK128="-","-",(2*AK128*AD128/2.04/$I128/$D128/$A128+((2*AK128*AD128/2.04/$I128/$D128/$A128)^2+4)^0.5)/2)</f>
        <v>-</v>
      </c>
      <c r="AR128" s="169">
        <f>IF(AL128="-","-",(3*AL128*AE128/2.04/$I128/$D128/$A128+((3*AL128*AE128/2.04/$I128/$D128/$A128)^2+4)^0.5)/2)</f>
        <v>1.8118022380572234</v>
      </c>
      <c r="AS128" s="169">
        <f>IF(AM128="-","-",(4*AM128*AF128/2.04/$I128/$D128/$A128+((4*AM128*AF128/2.04/$I128/$D128/$A128)^2+4)^0.5)/2)</f>
        <v>2.2528908609963199</v>
      </c>
      <c r="AT128" s="169">
        <f>IF(AN128="-","-",(5*AN128*AG128/2.04/$I128/$D128/$A128+((5*AN128*AG128/2.04/$I128/$D128/$A128)^2+4)^0.5)/2)</f>
        <v>2.4249010538245854</v>
      </c>
      <c r="AU128" s="170">
        <f>IF(AO128="-","-",(6*AO128*AH128/2.04/$I128/$D128/$A128+((6*AO128*AH128/2.04/$I128/$D128/$A128)^2+4)^0.5)/2)</f>
        <v>2.4923052086973239</v>
      </c>
      <c r="AV128" s="166" t="str">
        <f>IF(AP128="-","-",C128*AP128)</f>
        <v>-</v>
      </c>
      <c r="AW128" s="168" t="str">
        <f>IF(AQ128="-","-",C128*AQ128)</f>
        <v>-</v>
      </c>
      <c r="AX128" s="168">
        <f>IF(AR128="-","-",C128*AR128)</f>
        <v>3.6823713318299895</v>
      </c>
      <c r="AY128" s="168">
        <f>IF(AS128="-","-",C128*AS128)</f>
        <v>4.5788555428490492</v>
      </c>
      <c r="AZ128" s="168">
        <f>IF(AT128="-","-",C128*AT128)</f>
        <v>4.9284551788074129</v>
      </c>
      <c r="BA128" s="171">
        <f>IF(AU128="-","-",C128*AU128)</f>
        <v>5.0654497813837684</v>
      </c>
      <c r="BB128" s="175" t="str">
        <f>IF(W128="-","-",D128*AP128^(0.312/(1.312*W128))-273)</f>
        <v>-</v>
      </c>
      <c r="BC128" s="176" t="str">
        <f>IF(X128="-","-",D128*AQ128^(0.312/(1.312*X128))-273)</f>
        <v>-</v>
      </c>
      <c r="BD128" s="176">
        <f>IF(Y128="-","-",D128*AR128^(0.312/(1.312*Y128))-273)</f>
        <v>63.40365922975144</v>
      </c>
      <c r="BE128" s="176">
        <f>IF(Z128="-","-",D128*AS128^(0.312/(1.312*Z128))-273)</f>
        <v>84.851955220937498</v>
      </c>
      <c r="BF128" s="176">
        <f>IF(AA128="-","-",D128*AT128^(0.312/(1.312*AA128))-273)</f>
        <v>95.464516405668633</v>
      </c>
      <c r="BG128" s="177">
        <f>IF(AB128="-","-",D128*AU128^(0.312/(1.312*AB128))-273)</f>
        <v>100.3471761309201</v>
      </c>
      <c r="BH128" s="121"/>
      <c r="BI128" s="121"/>
      <c r="BP128" s="1">
        <v>126</v>
      </c>
    </row>
    <row r="129" spans="1:75" s="7" customFormat="1" ht="15.75" hidden="1" x14ac:dyDescent="0.2">
      <c r="B129" s="1"/>
      <c r="C129" s="2" t="s">
        <v>0</v>
      </c>
      <c r="D129" s="3"/>
      <c r="E129" s="4"/>
      <c r="F129" s="5"/>
      <c r="G129" s="6"/>
      <c r="I129" s="6"/>
      <c r="J129" s="6"/>
      <c r="K129" s="6"/>
      <c r="L129" s="8"/>
      <c r="M129" s="8"/>
      <c r="N129" s="8"/>
      <c r="O129" s="8"/>
      <c r="P129" s="8"/>
      <c r="Q129" s="5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9"/>
      <c r="AJ129" s="10"/>
      <c r="AK129" s="11"/>
      <c r="AL129" s="11"/>
      <c r="AM129" s="12"/>
      <c r="AN129" s="10"/>
      <c r="AO129" s="13"/>
      <c r="AP129" s="14"/>
      <c r="AQ129" s="15"/>
      <c r="AR129" s="16"/>
      <c r="AX129" s="6"/>
      <c r="AY129" s="6"/>
      <c r="AZ129" s="6"/>
      <c r="BA129" s="6"/>
      <c r="BB129" s="5"/>
      <c r="BC129" s="5"/>
      <c r="BD129" s="5"/>
      <c r="BE129" s="5"/>
      <c r="BF129" s="5"/>
      <c r="BG129" s="8"/>
      <c r="BP129" s="121">
        <v>127</v>
      </c>
    </row>
    <row r="130" spans="1:75" s="1" customFormat="1" ht="18" hidden="1" customHeight="1" x14ac:dyDescent="0.2">
      <c r="A130" s="17" t="s">
        <v>1</v>
      </c>
      <c r="B130" s="18" t="s">
        <v>2</v>
      </c>
      <c r="C130" s="18" t="s">
        <v>3</v>
      </c>
      <c r="D130" s="18" t="s">
        <v>4</v>
      </c>
      <c r="E130" s="18" t="s">
        <v>5</v>
      </c>
      <c r="F130" s="19" t="s">
        <v>6</v>
      </c>
      <c r="G130" s="18" t="s">
        <v>7</v>
      </c>
      <c r="H130" s="18" t="s">
        <v>8</v>
      </c>
      <c r="I130" s="18" t="s">
        <v>9</v>
      </c>
      <c r="J130" s="20" t="s">
        <v>10</v>
      </c>
      <c r="K130" s="21" t="s">
        <v>11</v>
      </c>
      <c r="L130" s="22" t="s">
        <v>12</v>
      </c>
      <c r="M130" s="22" t="s">
        <v>13</v>
      </c>
      <c r="N130" s="22" t="s">
        <v>14</v>
      </c>
      <c r="O130" s="22" t="s">
        <v>15</v>
      </c>
      <c r="P130" s="23" t="s">
        <v>16</v>
      </c>
      <c r="Q130" s="24" t="s">
        <v>17</v>
      </c>
      <c r="R130" s="25" t="s">
        <v>18</v>
      </c>
      <c r="S130" s="25" t="s">
        <v>19</v>
      </c>
      <c r="T130" s="25" t="s">
        <v>20</v>
      </c>
      <c r="U130" s="25" t="s">
        <v>21</v>
      </c>
      <c r="V130" s="26" t="s">
        <v>22</v>
      </c>
      <c r="W130" s="24" t="s">
        <v>23</v>
      </c>
      <c r="X130" s="25" t="s">
        <v>24</v>
      </c>
      <c r="Y130" s="25" t="s">
        <v>25</v>
      </c>
      <c r="Z130" s="25" t="s">
        <v>26</v>
      </c>
      <c r="AA130" s="25" t="s">
        <v>27</v>
      </c>
      <c r="AB130" s="26" t="s">
        <v>28</v>
      </c>
      <c r="AC130" s="27" t="s">
        <v>29</v>
      </c>
      <c r="AD130" s="28" t="s">
        <v>30</v>
      </c>
      <c r="AE130" s="28" t="s">
        <v>31</v>
      </c>
      <c r="AF130" s="28" t="s">
        <v>32</v>
      </c>
      <c r="AG130" s="28" t="s">
        <v>33</v>
      </c>
      <c r="AH130" s="29" t="s">
        <v>34</v>
      </c>
      <c r="AI130" s="30" t="s">
        <v>35</v>
      </c>
      <c r="AJ130" s="21" t="s">
        <v>36</v>
      </c>
      <c r="AK130" s="22" t="s">
        <v>37</v>
      </c>
      <c r="AL130" s="22" t="s">
        <v>38</v>
      </c>
      <c r="AM130" s="22" t="s">
        <v>39</v>
      </c>
      <c r="AN130" s="22" t="s">
        <v>40</v>
      </c>
      <c r="AO130" s="23" t="s">
        <v>41</v>
      </c>
      <c r="AP130" s="28" t="s">
        <v>42</v>
      </c>
      <c r="AQ130" s="28" t="s">
        <v>43</v>
      </c>
      <c r="AR130" s="28" t="s">
        <v>44</v>
      </c>
      <c r="AS130" s="28" t="s">
        <v>45</v>
      </c>
      <c r="AT130" s="28" t="s">
        <v>46</v>
      </c>
      <c r="AU130" s="29" t="s">
        <v>47</v>
      </c>
      <c r="AV130" s="31" t="s">
        <v>48</v>
      </c>
      <c r="AW130" s="32" t="s">
        <v>49</v>
      </c>
      <c r="AX130" s="32" t="s">
        <v>50</v>
      </c>
      <c r="AY130" s="32" t="s">
        <v>51</v>
      </c>
      <c r="AZ130" s="32" t="s">
        <v>52</v>
      </c>
      <c r="BA130" s="33" t="s">
        <v>53</v>
      </c>
      <c r="BB130" s="21" t="s">
        <v>54</v>
      </c>
      <c r="BC130" s="22" t="s">
        <v>55</v>
      </c>
      <c r="BD130" s="22" t="s">
        <v>56</v>
      </c>
      <c r="BE130" s="22" t="s">
        <v>57</v>
      </c>
      <c r="BF130" s="22" t="s">
        <v>58</v>
      </c>
      <c r="BG130" s="23" t="s">
        <v>59</v>
      </c>
      <c r="BH130" s="34"/>
      <c r="BM130" s="50"/>
      <c r="BP130" s="1">
        <v>128</v>
      </c>
    </row>
    <row r="131" spans="1:75" s="61" customFormat="1" ht="12.75" customHeight="1" x14ac:dyDescent="0.2">
      <c r="A131" s="35">
        <v>80.050781125706862</v>
      </c>
      <c r="B131" s="35">
        <f>AX126</f>
        <v>3.1664488931766037</v>
      </c>
      <c r="C131" s="141">
        <f>B131-0.06</f>
        <v>3.1064488931766037</v>
      </c>
      <c r="D131" s="36">
        <v>288</v>
      </c>
      <c r="E131" s="37">
        <v>3710</v>
      </c>
      <c r="F131" s="38">
        <f>PI()*0.805*E131/60</f>
        <v>156.37539232630996</v>
      </c>
      <c r="G131" s="39">
        <f>C131/4.636</f>
        <v>0.67007094330815431</v>
      </c>
      <c r="H131" s="40">
        <f>D131/193.4</f>
        <v>1.4891416752843847</v>
      </c>
      <c r="I131" s="41">
        <f>1-0.427*G131*H131^(-3.688)</f>
        <v>0.9341189326902557</v>
      </c>
      <c r="J131" s="40">
        <f>C131*10^6/(I131*511*D131)</f>
        <v>22.596888919349137</v>
      </c>
      <c r="K131" s="42">
        <f>A131*0.682*10^6/(3600*24*J131)</f>
        <v>27.963244209983934</v>
      </c>
      <c r="L131" s="43">
        <f>A131*0.682*10^6/(3600*24*J131*2)</f>
        <v>13.981622104991967</v>
      </c>
      <c r="M131" s="43">
        <f>A131*0.682*10^6/(3600*24*J131*3)</f>
        <v>9.3210814033279785</v>
      </c>
      <c r="N131" s="43">
        <f>A131*0.682*10^6/(3600*24*J131*4)</f>
        <v>6.9908110524959834</v>
      </c>
      <c r="O131" s="43">
        <f>A131*0.682*10^6/(3600*24*J131*5)</f>
        <v>5.5926488419967866</v>
      </c>
      <c r="P131" s="44">
        <f>A131*0.682*10^6/(3600*24*J131*6)</f>
        <v>4.6605407016639893</v>
      </c>
      <c r="Q131" s="39">
        <f>4*K131/(PI()*0.805^2*F131)</f>
        <v>0.35134801245765829</v>
      </c>
      <c r="R131" s="41">
        <f>4*L131/(PI()*0.805^2*F131)</f>
        <v>0.17567400622882914</v>
      </c>
      <c r="S131" s="41">
        <f>4*M131/(PI()*0.805^2*F131)</f>
        <v>0.11711600415255277</v>
      </c>
      <c r="T131" s="41">
        <f>4*N131/(PI()*0.805^2*F131)</f>
        <v>8.7837003114414572E-2</v>
      </c>
      <c r="U131" s="41">
        <f>4*O131/(PI()*0.805^2*F131)</f>
        <v>7.0269602491531663E-2</v>
      </c>
      <c r="V131" s="45">
        <f>4*P131/(PI()*0.805^2*F131)</f>
        <v>5.8558002076276386E-2</v>
      </c>
      <c r="W131" s="46" t="str">
        <f>IF(OR(0.0344&gt;Q131,0.0739&lt;Q131),"-",296863066.116789*Q131^(6)+-107812010.926391*Q131^(5)+ 15691057.2875856*Q131^(4)+-1178721.4640784*Q131^(3)+ 48205.3447935692*Q131^(2)+-1012.39184418295*Q131+ 9.28608011129995)</f>
        <v>-</v>
      </c>
      <c r="X131" s="47" t="str">
        <f t="shared" ref="X131:AB135" si="189">IF(OR(0.0344&gt;R131,0.0739&lt;R131),"-",296863066.116789*R131^(6)+-107812010.926391*R131^(5)+ 15691057.2875856*R131^(4)+-1178721.4640784*R131^(3)+ 48205.3447935692*R131^(2)+-1012.39184418295*R131+ 9.28608011129995)</f>
        <v>-</v>
      </c>
      <c r="Y131" s="47" t="str">
        <f t="shared" si="189"/>
        <v>-</v>
      </c>
      <c r="Z131" s="47" t="str">
        <f t="shared" si="189"/>
        <v>-</v>
      </c>
      <c r="AA131" s="47">
        <f t="shared" si="189"/>
        <v>0.78837995810216732</v>
      </c>
      <c r="AB131" s="48">
        <f t="shared" si="189"/>
        <v>0.85245949179101466</v>
      </c>
      <c r="AC131" s="46" t="str">
        <f>IF(W131="-","-",798988351.621543*Q131^(6)+-280371531.586419*Q131^(5)+ 39883138.3982318*Q131^(4)+-2943110.23585554*Q131^(3)+ 118497.513034966*Q131^(2)+-2463.54413936218*Q131+ 21.5852365235991)</f>
        <v>-</v>
      </c>
      <c r="AD131" s="47" t="str">
        <f t="shared" ref="AD131:AH135" si="190">IF(X131="-","-",798988351.621543*R131^(6)+-280371531.586419*R131^(5)+ 39883138.3982318*R131^(4)+-2943110.23585554*R131^(3)+ 118497.513034966*R131^(2)+-2463.54413936218*R131+ 21.5852365235991)</f>
        <v>-</v>
      </c>
      <c r="AE131" s="47" t="str">
        <f t="shared" si="190"/>
        <v>-</v>
      </c>
      <c r="AF131" s="47" t="str">
        <f t="shared" si="190"/>
        <v>-</v>
      </c>
      <c r="AG131" s="47">
        <f t="shared" si="190"/>
        <v>0.65675548985820598</v>
      </c>
      <c r="AH131" s="48">
        <f t="shared" si="190"/>
        <v>0.813346198721554</v>
      </c>
      <c r="AI131" s="49">
        <f>(F131^2)/2</f>
        <v>12226.631662603681</v>
      </c>
      <c r="AJ131" s="49" t="str">
        <f t="shared" ref="AJ131:AO135" si="191">IF(W131="-","-",4*$AI131*$J131*K131*AC131/(W131*1000))</f>
        <v>-</v>
      </c>
      <c r="AK131" s="50" t="str">
        <f t="shared" si="191"/>
        <v>-</v>
      </c>
      <c r="AL131" s="50" t="str">
        <f t="shared" si="191"/>
        <v>-</v>
      </c>
      <c r="AM131" s="50" t="str">
        <f t="shared" si="191"/>
        <v>-</v>
      </c>
      <c r="AN131" s="50">
        <f t="shared" si="191"/>
        <v>5148.7423376672232</v>
      </c>
      <c r="AO131" s="51">
        <f t="shared" si="191"/>
        <v>4914.2072303366867</v>
      </c>
      <c r="AP131" s="52" t="str">
        <f>IF(AJ131="-","-",(AJ131*W131/2.04/$I131/$D131/$A131+((AJ131*W131/2.04/$I131/$D131/$A131)^2+4)^0.5)/2)</f>
        <v>-</v>
      </c>
      <c r="AQ131" s="52" t="str">
        <f>IF(AK131="-","-",(2*AK131*X131/2.04/$I131/$D131/$A131+((2*AK131*X131/2.04/$I131/$D131/$A131)^2+4)^0.5)/2)</f>
        <v>-</v>
      </c>
      <c r="AR131" s="52" t="str">
        <f>IF(AL131="-","-",(3*AL131*Y131/2.04/$I131/$D131/$A131+((3*AL131*Y131/2.04/$I131/$D131/$A131)^2+4)^0.5)/2)</f>
        <v>-</v>
      </c>
      <c r="AS131" s="52" t="str">
        <f>IF(AM131="-","-",(4*AM131*Z131/2.04/$I131/$D131/$A131+((4*AM131*Z131/2.04/$I131/$D131/$A131)^2+4)^0.5)/2)</f>
        <v>-</v>
      </c>
      <c r="AT131" s="52">
        <f>IF(AN131="-","-",(5*AN131*AA131/2.04/$I131/$D131/$A131+((5*AN131*AA131/2.04/$I131/$D131/$A131)^2+4)^0.5)/2)</f>
        <v>1.2573170589614826</v>
      </c>
      <c r="AU131" s="53">
        <f>IF(AO131="-","-",(6*AO131*AB131/2.04/$I131/$D131/$A131+((6*AO131*AB131/2.04/$I131/$D131/$A131)^2+4)^0.5)/2)</f>
        <v>1.3261715111105477</v>
      </c>
      <c r="AV131" s="54" t="str">
        <f>IF(AP131="-","-",C131*AP131)</f>
        <v>-</v>
      </c>
      <c r="AW131" s="55" t="str">
        <f>IF(AQ131="-","-",C131*AQ131)</f>
        <v>-</v>
      </c>
      <c r="AX131" s="55" t="str">
        <f>IF(AR131="-","-",C131*AR131)</f>
        <v>-</v>
      </c>
      <c r="AY131" s="56" t="str">
        <f>IF(AS131="-","-",C131*AS131)</f>
        <v>-</v>
      </c>
      <c r="AZ131" s="56">
        <f>IF(AT131="-","-",C131*AT131)</f>
        <v>3.90579118618296</v>
      </c>
      <c r="BA131" s="57">
        <f>IF(AU131="-","-",C131*AU131)</f>
        <v>4.1196840228517049</v>
      </c>
      <c r="BB131" s="58" t="str">
        <f>IF(W131="-","-",D131*AP131^(0.312/(1.312*W131))-273)</f>
        <v>-</v>
      </c>
      <c r="BC131" s="59" t="str">
        <f>IF(X131="-","-",D131*AQ131^(0.312/(1.312*X131))-273)</f>
        <v>-</v>
      </c>
      <c r="BD131" s="59" t="str">
        <f>IF(Y131="-","-",D131*AR131^(0.312/(1.312*Y131))-273)</f>
        <v>-</v>
      </c>
      <c r="BE131" s="59" t="str">
        <f>IF(Z131="-","-",D131*AS131^(0.312/(1.312*Z131))-273)</f>
        <v>-</v>
      </c>
      <c r="BF131" s="59">
        <f>IF(AA131="-","-",D131*AT131^(0.312/(1.312*AA131))-273)</f>
        <v>35.59491160489307</v>
      </c>
      <c r="BG131" s="60">
        <f>IF(AB131="-","-",D131*AU131^(0.312/(1.312*AB131))-273)</f>
        <v>38.597021728678897</v>
      </c>
      <c r="BI131" s="43">
        <f>A131</f>
        <v>80.050781125706862</v>
      </c>
      <c r="BJ131" s="43">
        <f>C131</f>
        <v>3.1064488931766037</v>
      </c>
      <c r="BK131" s="43">
        <f>AW136</f>
        <v>5.1876617530672275</v>
      </c>
      <c r="BL131" s="50">
        <f>AT136</f>
        <v>5215</v>
      </c>
      <c r="BM131" s="50">
        <f t="shared" ref="BM131" si="192">AU136</f>
        <v>13949.672119504912</v>
      </c>
      <c r="BN131" s="43">
        <f>AV136</f>
        <v>1.6699652662762494</v>
      </c>
      <c r="BO131" s="61">
        <f>AS136</f>
        <v>4</v>
      </c>
      <c r="BP131" s="121">
        <v>129</v>
      </c>
      <c r="BQ131" s="43">
        <f>AI136</f>
        <v>62.713605333199652</v>
      </c>
      <c r="BR131" s="43">
        <f>AJ136</f>
        <v>2.0324355796019757</v>
      </c>
      <c r="BS131" s="43">
        <f>AO136</f>
        <v>3.1664488931766037</v>
      </c>
      <c r="BT131" s="50">
        <f>AL136</f>
        <v>5170</v>
      </c>
      <c r="BU131" s="50">
        <f>AM136</f>
        <v>13489.210669456956</v>
      </c>
      <c r="BV131" s="43">
        <f>AN136</f>
        <v>1.5579578142381805</v>
      </c>
      <c r="BW131" s="61">
        <f>AK136</f>
        <v>3</v>
      </c>
    </row>
    <row r="132" spans="1:75" s="69" customFormat="1" hidden="1" x14ac:dyDescent="0.2">
      <c r="A132" s="42">
        <f>A131</f>
        <v>80.050781125706862</v>
      </c>
      <c r="B132" s="62">
        <f>B131</f>
        <v>3.1664488931766037</v>
      </c>
      <c r="C132" s="62">
        <f>C131</f>
        <v>3.1064488931766037</v>
      </c>
      <c r="D132" s="63">
        <f>D131</f>
        <v>288</v>
      </c>
      <c r="E132" s="37">
        <v>4000</v>
      </c>
      <c r="F132" s="62">
        <f>PI()*0.805*E132/60</f>
        <v>168.59880574265225</v>
      </c>
      <c r="G132" s="39">
        <f t="shared" ref="G132:P132" si="193">G131</f>
        <v>0.67007094330815431</v>
      </c>
      <c r="H132" s="40">
        <f t="shared" si="193"/>
        <v>1.4891416752843847</v>
      </c>
      <c r="I132" s="41">
        <f t="shared" si="193"/>
        <v>0.9341189326902557</v>
      </c>
      <c r="J132" s="40">
        <f t="shared" si="193"/>
        <v>22.596888919349137</v>
      </c>
      <c r="K132" s="42">
        <f t="shared" si="193"/>
        <v>27.963244209983934</v>
      </c>
      <c r="L132" s="43">
        <f t="shared" si="193"/>
        <v>13.981622104991967</v>
      </c>
      <c r="M132" s="43">
        <f t="shared" si="193"/>
        <v>9.3210814033279785</v>
      </c>
      <c r="N132" s="43">
        <f t="shared" si="193"/>
        <v>6.9908110524959834</v>
      </c>
      <c r="O132" s="43">
        <f t="shared" si="193"/>
        <v>5.5926488419967866</v>
      </c>
      <c r="P132" s="44">
        <f t="shared" si="193"/>
        <v>4.6605407016639893</v>
      </c>
      <c r="Q132" s="39">
        <f t="shared" ref="Q132:Q135" si="194">4*K132/(PI()*0.805^2*F132)</f>
        <v>0.32587528155447809</v>
      </c>
      <c r="R132" s="41">
        <f t="shared" ref="R132:R135" si="195">4*L132/(PI()*0.805^2*F132)</f>
        <v>0.16293764077723905</v>
      </c>
      <c r="S132" s="41">
        <f t="shared" ref="S132:S135" si="196">4*M132/(PI()*0.805^2*F132)</f>
        <v>0.1086250938514927</v>
      </c>
      <c r="T132" s="41">
        <f t="shared" ref="T132:T135" si="197">4*N132/(PI()*0.805^2*F132)</f>
        <v>8.1468820388619523E-2</v>
      </c>
      <c r="U132" s="41">
        <f t="shared" ref="U132:U135" si="198">4*O132/(PI()*0.805^2*F132)</f>
        <v>6.517505631089561E-2</v>
      </c>
      <c r="V132" s="45">
        <f t="shared" ref="V132:V135" si="199">4*P132/(PI()*0.805^2*F132)</f>
        <v>5.4312546925746351E-2</v>
      </c>
      <c r="W132" s="64" t="str">
        <f t="shared" ref="W132:W135" si="200">IF(OR(0.0344&gt;Q132,0.0739&lt;Q132),"-",296863066.116789*Q132^(6)+-107812010.926391*Q132^(5)+ 15691057.2875856*Q132^(4)+-1178721.4640784*Q132^(3)+ 48205.3447935692*Q132^(2)+-1012.39184418295*Q132+ 9.28608011129995)</f>
        <v>-</v>
      </c>
      <c r="X132" s="65" t="str">
        <f t="shared" si="189"/>
        <v>-</v>
      </c>
      <c r="Y132" s="65" t="str">
        <f t="shared" si="189"/>
        <v>-</v>
      </c>
      <c r="Z132" s="65" t="str">
        <f t="shared" si="189"/>
        <v>-</v>
      </c>
      <c r="AA132" s="65">
        <f t="shared" si="189"/>
        <v>0.83187532477583481</v>
      </c>
      <c r="AB132" s="66">
        <f t="shared" si="189"/>
        <v>0.85651092225924508</v>
      </c>
      <c r="AC132" s="64" t="str">
        <f t="shared" ref="AC132:AC135" si="201">IF(W132="-","-",798988351.621543*Q132^(6)+-280371531.586419*Q132^(5)+ 39883138.3982318*Q132^(4)+-2943110.23585554*Q132^(3)+ 118497.513034966*Q132^(2)+-2463.54413936218*Q132+ 21.5852365235991)</f>
        <v>-</v>
      </c>
      <c r="AD132" s="65" t="str">
        <f t="shared" si="190"/>
        <v>-</v>
      </c>
      <c r="AE132" s="65" t="str">
        <f t="shared" si="190"/>
        <v>-</v>
      </c>
      <c r="AF132" s="65" t="str">
        <f t="shared" si="190"/>
        <v>-</v>
      </c>
      <c r="AG132" s="65">
        <f t="shared" si="190"/>
        <v>0.73825313170221563</v>
      </c>
      <c r="AH132" s="66">
        <f t="shared" si="190"/>
        <v>0.85804508127663581</v>
      </c>
      <c r="AI132" s="49">
        <f>(F132^2)/2</f>
        <v>14212.778648924294</v>
      </c>
      <c r="AJ132" s="49" t="str">
        <f t="shared" si="191"/>
        <v>-</v>
      </c>
      <c r="AK132" s="50" t="str">
        <f t="shared" si="191"/>
        <v>-</v>
      </c>
      <c r="AL132" s="50" t="str">
        <f t="shared" si="191"/>
        <v>-</v>
      </c>
      <c r="AM132" s="50" t="str">
        <f t="shared" si="191"/>
        <v>-</v>
      </c>
      <c r="AN132" s="50">
        <f t="shared" si="191"/>
        <v>6376.0577382554557</v>
      </c>
      <c r="AO132" s="51">
        <f t="shared" si="191"/>
        <v>5997.9265086284813</v>
      </c>
      <c r="AP132" s="43" t="str">
        <f>IF(AJ132="-","-",(AJ132*W132/2.04/$I132/$D132/$A132+((AJ132*W132/2.04/$I132/$D132/$A132)^2+4)^0.5)/2)</f>
        <v>-</v>
      </c>
      <c r="AQ132" s="43" t="str">
        <f>IF(AK132="-","-",(2*AK132*X132/2.04/$I132/$D132/$A132+((2*AK132*X132/2.04/$I132/$D132/$A132)^2+4)^0.5)/2)</f>
        <v>-</v>
      </c>
      <c r="AR132" s="43" t="str">
        <f>IF(AL132="-","-",(3*AL132*Y132/2.04/$I132/$D132/$A132+((3*AL132*Y132/2.04/$I132/$D132/$A132)^2+4)^0.5)/2)</f>
        <v>-</v>
      </c>
      <c r="AS132" s="43" t="str">
        <f>IF(AM132="-","-",(4*AM132*Z132/2.04/$I132/$D132/$A132+((4*AM132*Z132/2.04/$I132/$D132/$A132)^2+4)^0.5)/2)</f>
        <v>-</v>
      </c>
      <c r="AT132" s="43">
        <f>IF(AN132="-","-",(5*AN132*AA132/2.04/$I132/$D132/$A132+((5*AN132*AA132/2.04/$I132/$D132/$A132)^2+4)^0.5)/2)</f>
        <v>1.3463858942031455</v>
      </c>
      <c r="AU132" s="44">
        <f>IF(AO132="-","-",(6*AO132*AB132/2.04/$I132/$D132/$A132+((6*AO132*AB132/2.04/$I132/$D132/$A132)^2+4)^0.5)/2)</f>
        <v>1.4105512654419643</v>
      </c>
      <c r="AV132" s="67" t="str">
        <f>IF(AP132="-","-",C132*AP132)</f>
        <v>-</v>
      </c>
      <c r="AW132" s="68" t="str">
        <f>IF(AQ132="-","-",C132*AQ132)</f>
        <v>-</v>
      </c>
      <c r="AX132" s="68" t="str">
        <f>IF(AR132="-","-",C132*AR132)</f>
        <v>-</v>
      </c>
      <c r="AY132" s="41" t="str">
        <f>IF(AS132="-","-",C132*AS132)</f>
        <v>-</v>
      </c>
      <c r="AZ132" s="41">
        <f>IF(AT132="-","-",C132*AT132)</f>
        <v>4.1824789708359527</v>
      </c>
      <c r="BA132" s="45">
        <f>IF(AU132="-","-",C132*AU132)</f>
        <v>4.3818054173010479</v>
      </c>
      <c r="BB132" s="58" t="str">
        <f>IF(W132="-","-",D132*AP132^(0.312/(1.312*W132))-273)</f>
        <v>-</v>
      </c>
      <c r="BC132" s="59" t="str">
        <f>IF(X132="-","-",D132*AQ132^(0.312/(1.312*X132))-273)</f>
        <v>-</v>
      </c>
      <c r="BD132" s="59" t="str">
        <f>IF(Y132="-","-",D132*AR132^(0.312/(1.312*Y132))-273)</f>
        <v>-</v>
      </c>
      <c r="BE132" s="59" t="str">
        <f>IF(Z132="-","-",D132*AS132^(0.312/(1.312*Z132))-273)</f>
        <v>-</v>
      </c>
      <c r="BF132" s="59">
        <f>IF(AA132="-","-",D132*AT132^(0.312/(1.312*AA132))-273)</f>
        <v>40.557845866396292</v>
      </c>
      <c r="BG132" s="60">
        <f>IF(AB132="-","-",D132*AU132^(0.312/(1.312*AB132))-273)</f>
        <v>43.861424708346817</v>
      </c>
      <c r="BP132" s="1">
        <v>130</v>
      </c>
    </row>
    <row r="133" spans="1:75" s="89" customFormat="1" hidden="1" x14ac:dyDescent="0.2">
      <c r="A133" s="70">
        <f>A131</f>
        <v>80.050781125706862</v>
      </c>
      <c r="B133" s="71">
        <f>B131</f>
        <v>3.1664488931766037</v>
      </c>
      <c r="C133" s="71">
        <f>C131</f>
        <v>3.1064488931766037</v>
      </c>
      <c r="D133" s="72">
        <f>D131</f>
        <v>288</v>
      </c>
      <c r="E133" s="73">
        <v>5215</v>
      </c>
      <c r="F133" s="71">
        <f>PI()*0.805*E133/60</f>
        <v>219.81069298698287</v>
      </c>
      <c r="G133" s="74">
        <f t="shared" ref="G133:P133" si="202">G131</f>
        <v>0.67007094330815431</v>
      </c>
      <c r="H133" s="75">
        <f t="shared" si="202"/>
        <v>1.4891416752843847</v>
      </c>
      <c r="I133" s="76">
        <f t="shared" si="202"/>
        <v>0.9341189326902557</v>
      </c>
      <c r="J133" s="75">
        <f t="shared" si="202"/>
        <v>22.596888919349137</v>
      </c>
      <c r="K133" s="70">
        <f t="shared" si="202"/>
        <v>27.963244209983934</v>
      </c>
      <c r="L133" s="77">
        <f t="shared" si="202"/>
        <v>13.981622104991967</v>
      </c>
      <c r="M133" s="77">
        <f t="shared" si="202"/>
        <v>9.3210814033279785</v>
      </c>
      <c r="N133" s="77">
        <f t="shared" si="202"/>
        <v>6.9908110524959834</v>
      </c>
      <c r="O133" s="77">
        <f t="shared" si="202"/>
        <v>5.5926488419967866</v>
      </c>
      <c r="P133" s="78">
        <f t="shared" si="202"/>
        <v>4.6605407016639893</v>
      </c>
      <c r="Q133" s="74">
        <f t="shared" si="194"/>
        <v>0.24995227731887099</v>
      </c>
      <c r="R133" s="76">
        <f t="shared" si="195"/>
        <v>0.12497613865943549</v>
      </c>
      <c r="S133" s="76">
        <f t="shared" si="196"/>
        <v>8.3317425772957004E-2</v>
      </c>
      <c r="T133" s="76">
        <f t="shared" si="197"/>
        <v>6.2488069329717746E-2</v>
      </c>
      <c r="U133" s="76">
        <f t="shared" si="198"/>
        <v>4.9990455463774196E-2</v>
      </c>
      <c r="V133" s="79">
        <f t="shared" si="199"/>
        <v>4.1658712886478502E-2</v>
      </c>
      <c r="W133" s="80" t="str">
        <f t="shared" si="200"/>
        <v>-</v>
      </c>
      <c r="X133" s="81" t="str">
        <f t="shared" si="189"/>
        <v>-</v>
      </c>
      <c r="Y133" s="81" t="str">
        <f t="shared" si="189"/>
        <v>-</v>
      </c>
      <c r="Z133" s="81">
        <f t="shared" si="189"/>
        <v>0.84336752426773209</v>
      </c>
      <c r="AA133" s="81">
        <f t="shared" si="189"/>
        <v>0.85599971266816333</v>
      </c>
      <c r="AB133" s="82">
        <f t="shared" si="189"/>
        <v>0.83436457016946086</v>
      </c>
      <c r="AC133" s="80" t="str">
        <f t="shared" si="201"/>
        <v>-</v>
      </c>
      <c r="AD133" s="81" t="str">
        <f t="shared" si="190"/>
        <v>-</v>
      </c>
      <c r="AE133" s="81" t="str">
        <f t="shared" si="190"/>
        <v>-</v>
      </c>
      <c r="AF133" s="81">
        <f t="shared" si="190"/>
        <v>0.77068522289130925</v>
      </c>
      <c r="AG133" s="81">
        <f t="shared" si="190"/>
        <v>0.90082344827809635</v>
      </c>
      <c r="AH133" s="82">
        <f t="shared" si="190"/>
        <v>0.94484253298117693</v>
      </c>
      <c r="AI133" s="83">
        <f>(F133^2)/2</f>
        <v>24158.370375708819</v>
      </c>
      <c r="AJ133" s="83" t="str">
        <f t="shared" si="191"/>
        <v>-</v>
      </c>
      <c r="AK133" s="84" t="str">
        <f t="shared" si="191"/>
        <v>-</v>
      </c>
      <c r="AL133" s="84" t="str">
        <f t="shared" si="191"/>
        <v>-</v>
      </c>
      <c r="AM133" s="84">
        <f t="shared" si="191"/>
        <v>13949.672119504912</v>
      </c>
      <c r="AN133" s="84">
        <f t="shared" si="191"/>
        <v>12851.679659968013</v>
      </c>
      <c r="AO133" s="85">
        <f t="shared" si="191"/>
        <v>11524.342671785793</v>
      </c>
      <c r="AP133" s="77" t="str">
        <f>IF(AJ133="-","-",(AJ133*W133/2.04/$I133/$D133/$A133+((AJ133*W133/2.04/$I133/$D133/$A133)^2+4)^0.5)/2)</f>
        <v>-</v>
      </c>
      <c r="AQ133" s="77" t="str">
        <f>IF(AK133="-","-",(2*AK133*X133/2.04/$I133/$D133/$A133+((2*AK133*X133/2.04/$I133/$D133/$A133)^2+4)^0.5)/2)</f>
        <v>-</v>
      </c>
      <c r="AR133" s="77" t="str">
        <f>IF(AL133="-","-",(3*AL133*Y133/2.04/$I133/$D133/$A133+((3*AL133*Y133/2.04/$I133/$D133/$A133)^2+4)^0.5)/2)</f>
        <v>-</v>
      </c>
      <c r="AS133" s="77">
        <f>IF(AM133="-","-",(4*AM133*Z133/2.04/$I133/$D133/$A133+((4*AM133*Z133/2.04/$I133/$D133/$A133)^2+4)^0.5)/2)</f>
        <v>1.6699652662762494</v>
      </c>
      <c r="AT133" s="77">
        <f>IF(AN133="-","-",(5*AN133*AA133/2.04/$I133/$D133/$A133+((5*AN133*AA133/2.04/$I133/$D133/$A133)^2+4)^0.5)/2)</f>
        <v>1.8057973218021646</v>
      </c>
      <c r="AU133" s="78">
        <f>IF(AO133="-","-",(6*AO133*AB133/2.04/$I133/$D133/$A133+((6*AO133*AB133/2.04/$I133/$D133/$A133)^2+4)^0.5)/2)</f>
        <v>1.8529004267075102</v>
      </c>
      <c r="AV133" s="74" t="str">
        <f>IF(AP133="-","-",C133*AP133)</f>
        <v>-</v>
      </c>
      <c r="AW133" s="76" t="str">
        <f>IF(AQ133="-","-",C133*AQ133)</f>
        <v>-</v>
      </c>
      <c r="AX133" s="76" t="str">
        <f>IF(AR133="-","-",C133*AR133)</f>
        <v>-</v>
      </c>
      <c r="AY133" s="76">
        <f>IF(AS133="-","-",C133*AS133)</f>
        <v>5.1876617530672275</v>
      </c>
      <c r="AZ133" s="76">
        <f>IF(AT133="-","-",C133*AT133)</f>
        <v>5.6096170916136092</v>
      </c>
      <c r="BA133" s="79">
        <f>IF(AU133="-","-",C133*AU133)</f>
        <v>5.7559404797120015</v>
      </c>
      <c r="BB133" s="86" t="str">
        <f>IF(W133="-","-",D133*AP133^(0.312/(1.312*W133))-273)</f>
        <v>-</v>
      </c>
      <c r="BC133" s="87" t="str">
        <f>IF(X133="-","-",D133*AQ133^(0.312/(1.312*X133))-273)</f>
        <v>-</v>
      </c>
      <c r="BD133" s="87" t="str">
        <f>IF(Y133="-","-",D133*AR133^(0.312/(1.312*Y133))-273)</f>
        <v>-</v>
      </c>
      <c r="BE133" s="87">
        <f>IF(Z133="-","-",D133*AS133^(0.312/(1.312*Z133))-273)</f>
        <v>59.804696220297274</v>
      </c>
      <c r="BF133" s="87">
        <f>IF(AA133="-","-",D133*AT133^(0.312/(1.312*AA133))-273)</f>
        <v>66.388860221650418</v>
      </c>
      <c r="BG133" s="88">
        <f>IF(AB133="-","-",D133*AU133^(0.312/(1.312*AB133))-273)</f>
        <v>70.347472197584693</v>
      </c>
      <c r="BP133" s="121">
        <v>131</v>
      </c>
    </row>
    <row r="134" spans="1:75" s="89" customFormat="1" hidden="1" x14ac:dyDescent="0.2">
      <c r="A134" s="42">
        <f>A131</f>
        <v>80.050781125706862</v>
      </c>
      <c r="B134" s="62">
        <f>B131</f>
        <v>3.1664488931766037</v>
      </c>
      <c r="C134" s="62">
        <f>C131</f>
        <v>3.1064488931766037</v>
      </c>
      <c r="D134" s="63">
        <f>D131</f>
        <v>288</v>
      </c>
      <c r="E134" s="37">
        <v>5300</v>
      </c>
      <c r="F134" s="62">
        <f>PI()*0.805*E134/60</f>
        <v>223.39341760901425</v>
      </c>
      <c r="G134" s="39">
        <f t="shared" ref="G134:P134" si="203">G131</f>
        <v>0.67007094330815431</v>
      </c>
      <c r="H134" s="40">
        <f t="shared" si="203"/>
        <v>1.4891416752843847</v>
      </c>
      <c r="I134" s="41">
        <f t="shared" si="203"/>
        <v>0.9341189326902557</v>
      </c>
      <c r="J134" s="40">
        <f t="shared" si="203"/>
        <v>22.596888919349137</v>
      </c>
      <c r="K134" s="42">
        <f t="shared" si="203"/>
        <v>27.963244209983934</v>
      </c>
      <c r="L134" s="43">
        <f t="shared" si="203"/>
        <v>13.981622104991967</v>
      </c>
      <c r="M134" s="43">
        <f t="shared" si="203"/>
        <v>9.3210814033279785</v>
      </c>
      <c r="N134" s="43">
        <f t="shared" si="203"/>
        <v>6.9908110524959834</v>
      </c>
      <c r="O134" s="43">
        <f t="shared" si="203"/>
        <v>5.5926488419967866</v>
      </c>
      <c r="P134" s="44">
        <f t="shared" si="203"/>
        <v>4.6605407016639893</v>
      </c>
      <c r="Q134" s="39">
        <f t="shared" si="194"/>
        <v>0.24594360872036081</v>
      </c>
      <c r="R134" s="41">
        <f t="shared" si="195"/>
        <v>0.1229718043601804</v>
      </c>
      <c r="S134" s="41">
        <f t="shared" si="196"/>
        <v>8.198120290678694E-2</v>
      </c>
      <c r="T134" s="41">
        <f t="shared" si="197"/>
        <v>6.1485902180090202E-2</v>
      </c>
      <c r="U134" s="41">
        <f t="shared" si="198"/>
        <v>4.9188721744072156E-2</v>
      </c>
      <c r="V134" s="45">
        <f t="shared" si="199"/>
        <v>4.099060145339347E-2</v>
      </c>
      <c r="W134" s="64" t="str">
        <f t="shared" si="200"/>
        <v>-</v>
      </c>
      <c r="X134" s="65" t="str">
        <f t="shared" si="189"/>
        <v>-</v>
      </c>
      <c r="Y134" s="65" t="str">
        <f t="shared" si="189"/>
        <v>-</v>
      </c>
      <c r="Z134" s="65">
        <f t="shared" si="189"/>
        <v>0.84637904875756753</v>
      </c>
      <c r="AA134" s="65">
        <f t="shared" si="189"/>
        <v>0.855279794681989</v>
      </c>
      <c r="AB134" s="66">
        <f t="shared" si="189"/>
        <v>0.83110797934705083</v>
      </c>
      <c r="AC134" s="64" t="str">
        <f t="shared" si="201"/>
        <v>-</v>
      </c>
      <c r="AD134" s="65" t="str">
        <f t="shared" si="190"/>
        <v>-</v>
      </c>
      <c r="AE134" s="65" t="str">
        <f t="shared" si="190"/>
        <v>-</v>
      </c>
      <c r="AF134" s="65">
        <f t="shared" si="190"/>
        <v>0.7818786936909774</v>
      </c>
      <c r="AG134" s="65">
        <f t="shared" si="190"/>
        <v>0.90788850430568147</v>
      </c>
      <c r="AH134" s="66">
        <f t="shared" si="190"/>
        <v>0.94485649481408274</v>
      </c>
      <c r="AI134" s="49">
        <f>(F134^2)/2</f>
        <v>24952.309515517718</v>
      </c>
      <c r="AJ134" s="49" t="str">
        <f t="shared" si="191"/>
        <v>-</v>
      </c>
      <c r="AK134" s="50" t="str">
        <f t="shared" si="191"/>
        <v>-</v>
      </c>
      <c r="AL134" s="50" t="str">
        <f t="shared" si="191"/>
        <v>-</v>
      </c>
      <c r="AM134" s="50">
        <f t="shared" si="191"/>
        <v>14565.366920118022</v>
      </c>
      <c r="AN134" s="50">
        <f t="shared" si="191"/>
        <v>13389.404035992309</v>
      </c>
      <c r="AO134" s="51">
        <f t="shared" si="191"/>
        <v>11949.895208064283</v>
      </c>
      <c r="AP134" s="43" t="str">
        <f>IF(AJ134="-","-",(AJ134*W134/2.04/$I134/$D134/$A134+((AJ134*W134/2.04/$I134/$D134/$A134)^2+4)^0.5)/2)</f>
        <v>-</v>
      </c>
      <c r="AQ134" s="43" t="str">
        <f>IF(AK134="-","-",(2*AK134*X134/2.04/$I134/$D134/$A134+((2*AK134*X134/2.04/$I134/$D134/$A134)^2+4)^0.5)/2)</f>
        <v>-</v>
      </c>
      <c r="AR134" s="43" t="str">
        <f>IF(AL134="-","-",(3*AL134*Y134/2.04/$I134/$D134/$A134+((3*AL134*Y134/2.04/$I134/$D134/$A134)^2+4)^0.5)/2)</f>
        <v>-</v>
      </c>
      <c r="AS134" s="43">
        <f>IF(AM134="-","-",(4*AM134*Z134/2.04/$I134/$D134/$A134+((4*AM134*Z134/2.04/$I134/$D134/$A134)^2+4)^0.5)/2)</f>
        <v>1.7079266087829643</v>
      </c>
      <c r="AT134" s="43">
        <f>IF(AN134="-","-",(5*AN134*AA134/2.04/$I134/$D134/$A134+((5*AN134*AA134/2.04/$I134/$D134/$A134)^2+4)^0.5)/2)</f>
        <v>1.8452468971916738</v>
      </c>
      <c r="AU134" s="44">
        <f>IF(AO134="-","-",(6*AO134*AB134/2.04/$I134/$D134/$A134+((6*AO134*AB134/2.04/$I134/$D134/$A134)^2+4)^0.5)/2)</f>
        <v>1.8864729446217217</v>
      </c>
      <c r="AV134" s="39" t="str">
        <f>IF(AP134="-","-",C134*AP134)</f>
        <v>-</v>
      </c>
      <c r="AW134" s="41" t="str">
        <f>IF(AQ134="-","-",C134*AQ134)</f>
        <v>-</v>
      </c>
      <c r="AX134" s="41" t="str">
        <f>IF(AR134="-","-",C134*AR134)</f>
        <v>-</v>
      </c>
      <c r="AY134" s="41">
        <f>IF(AS134="-","-",C134*AS134)</f>
        <v>5.3055867234807099</v>
      </c>
      <c r="AZ134" s="41">
        <f>IF(AT134="-","-",C134*AT134)</f>
        <v>5.7321651814186376</v>
      </c>
      <c r="BA134" s="45">
        <f>IF(AU134="-","-",C134*AU134)</f>
        <v>5.8602317908277559</v>
      </c>
      <c r="BB134" s="58" t="str">
        <f>IF(W134="-","-",D134*AP134^(0.312/(1.312*W134))-273)</f>
        <v>-</v>
      </c>
      <c r="BC134" s="59" t="str">
        <f>IF(X134="-","-",D134*AQ134^(0.312/(1.312*X134))-273)</f>
        <v>-</v>
      </c>
      <c r="BD134" s="59" t="str">
        <f>IF(Y134="-","-",D134*AR134^(0.312/(1.312*Y134))-273)</f>
        <v>-</v>
      </c>
      <c r="BE134" s="59">
        <f>IF(Z134="-","-",D134*AS134^(0.312/(1.312*Z134))-273)</f>
        <v>61.740872714796296</v>
      </c>
      <c r="BF134" s="59">
        <f>IF(AA134="-","-",D134*AT134^(0.312/(1.312*AA134))-273)</f>
        <v>68.48149456123906</v>
      </c>
      <c r="BG134" s="60">
        <f>IF(AB134="-","-",D134*AU134^(0.312/(1.312*AB134))-273)</f>
        <v>72.353906207616149</v>
      </c>
      <c r="BP134" s="1">
        <v>132</v>
      </c>
    </row>
    <row r="135" spans="1:75" s="69" customFormat="1" hidden="1" x14ac:dyDescent="0.2">
      <c r="A135" s="90">
        <f>A131</f>
        <v>80.050781125706862</v>
      </c>
      <c r="B135" s="91">
        <f>B131</f>
        <v>3.1664488931766037</v>
      </c>
      <c r="C135" s="91">
        <f>C131</f>
        <v>3.1064488931766037</v>
      </c>
      <c r="D135" s="92">
        <f>D131</f>
        <v>288</v>
      </c>
      <c r="E135" s="93">
        <v>5565</v>
      </c>
      <c r="F135" s="91">
        <f>PI()*0.805*E135/60</f>
        <v>234.56308848946495</v>
      </c>
      <c r="G135" s="94">
        <f t="shared" ref="G135:P135" si="204">G131</f>
        <v>0.67007094330815431</v>
      </c>
      <c r="H135" s="95">
        <f t="shared" si="204"/>
        <v>1.4891416752843847</v>
      </c>
      <c r="I135" s="96">
        <f t="shared" si="204"/>
        <v>0.9341189326902557</v>
      </c>
      <c r="J135" s="95">
        <f t="shared" si="204"/>
        <v>22.596888919349137</v>
      </c>
      <c r="K135" s="90">
        <f t="shared" si="204"/>
        <v>27.963244209983934</v>
      </c>
      <c r="L135" s="97">
        <f t="shared" si="204"/>
        <v>13.981622104991967</v>
      </c>
      <c r="M135" s="97">
        <f t="shared" si="204"/>
        <v>9.3210814033279785</v>
      </c>
      <c r="N135" s="97">
        <f t="shared" si="204"/>
        <v>6.9908110524959834</v>
      </c>
      <c r="O135" s="97">
        <f t="shared" si="204"/>
        <v>5.5926488419967866</v>
      </c>
      <c r="P135" s="98">
        <f t="shared" si="204"/>
        <v>4.6605407016639893</v>
      </c>
      <c r="Q135" s="94">
        <f t="shared" si="194"/>
        <v>0.23423200830510552</v>
      </c>
      <c r="R135" s="96">
        <f t="shared" si="195"/>
        <v>0.11711600415255276</v>
      </c>
      <c r="S135" s="96">
        <f t="shared" si="196"/>
        <v>7.8077336101701839E-2</v>
      </c>
      <c r="T135" s="96">
        <f t="shared" si="197"/>
        <v>5.8558002076276379E-2</v>
      </c>
      <c r="U135" s="96">
        <f t="shared" si="198"/>
        <v>4.6846401661021102E-2</v>
      </c>
      <c r="V135" s="99">
        <f t="shared" si="199"/>
        <v>3.9038668050850919E-2</v>
      </c>
      <c r="W135" s="100" t="str">
        <f t="shared" si="200"/>
        <v>-</v>
      </c>
      <c r="X135" s="101" t="str">
        <f t="shared" si="189"/>
        <v>-</v>
      </c>
      <c r="Y135" s="101" t="str">
        <f t="shared" si="189"/>
        <v>-</v>
      </c>
      <c r="Z135" s="101">
        <f t="shared" si="189"/>
        <v>0.85245949179103597</v>
      </c>
      <c r="AA135" s="101">
        <f t="shared" si="189"/>
        <v>0.85172407263905647</v>
      </c>
      <c r="AB135" s="102">
        <f t="shared" si="189"/>
        <v>0.8204431357748927</v>
      </c>
      <c r="AC135" s="100" t="str">
        <f t="shared" si="201"/>
        <v>-</v>
      </c>
      <c r="AD135" s="101" t="str">
        <f t="shared" si="190"/>
        <v>-</v>
      </c>
      <c r="AE135" s="101" t="str">
        <f t="shared" si="190"/>
        <v>-</v>
      </c>
      <c r="AF135" s="101">
        <f t="shared" si="190"/>
        <v>0.81334619872158243</v>
      </c>
      <c r="AG135" s="101">
        <f t="shared" si="190"/>
        <v>0.92581286323476064</v>
      </c>
      <c r="AH135" s="102">
        <f t="shared" si="190"/>
        <v>0.94190120820513101</v>
      </c>
      <c r="AI135" s="103">
        <f>(F135^2)/2</f>
        <v>27509.921240858283</v>
      </c>
      <c r="AJ135" s="103" t="str">
        <f t="shared" si="191"/>
        <v>-</v>
      </c>
      <c r="AK135" s="104" t="str">
        <f t="shared" si="191"/>
        <v>-</v>
      </c>
      <c r="AL135" s="104" t="str">
        <f t="shared" si="191"/>
        <v>-</v>
      </c>
      <c r="AM135" s="104">
        <f t="shared" si="191"/>
        <v>16585.449402386486</v>
      </c>
      <c r="AN135" s="104">
        <f t="shared" si="191"/>
        <v>15116.102522124196</v>
      </c>
      <c r="AO135" s="105">
        <f t="shared" si="191"/>
        <v>13304.273442761727</v>
      </c>
      <c r="AP135" s="97" t="str">
        <f>IF(AJ135="-","-",(AJ135*W135/2.04/$I135/$D135/$A135+((AJ135*W135/2.04/$I135/$D135/$A135)^2+4)^0.5)/2)</f>
        <v>-</v>
      </c>
      <c r="AQ135" s="97" t="str">
        <f>IF(AK135="-","-",(2*AK135*X135/2.04/$I135/$D135/$A135+((2*AK135*X135/2.04/$I135/$D135/$A135)^2+4)^0.5)/2)</f>
        <v>-</v>
      </c>
      <c r="AR135" s="97" t="str">
        <f>IF(AL135="-","-",(3*AL135*Y135/2.04/$I135/$D135/$A135+((3*AL135*Y135/2.04/$I135/$D135/$A135)^2+4)^0.5)/2)</f>
        <v>-</v>
      </c>
      <c r="AS135" s="97">
        <f>IF(AM135="-","-",(4*AM135*Z135/2.04/$I135/$D135/$A135+((4*AM135*Z135/2.04/$I135/$D135/$A135)^2+4)^0.5)/2)</f>
        <v>1.832866301314573</v>
      </c>
      <c r="AT135" s="97">
        <f>IF(AN135="-","-",(5*AN135*AA135/2.04/$I135/$D135/$A135+((5*AN135*AA135/2.04/$I135/$D135/$A135)^2+4)^0.5)/2)</f>
        <v>1.9722957029296819</v>
      </c>
      <c r="AU135" s="98">
        <f>IF(AO135="-","-",(6*AO135*AB135/2.04/$I135/$D135/$A135+((6*AO135*AB135/2.04/$I135/$D135/$A135)^2+4)^0.5)/2)</f>
        <v>1.9925936343215345</v>
      </c>
      <c r="AV135" s="94" t="str">
        <f>IF(AP135="-","-",C135*AP135)</f>
        <v>-</v>
      </c>
      <c r="AW135" s="96" t="str">
        <f>IF(AQ135="-","-",C135*AQ135)</f>
        <v>-</v>
      </c>
      <c r="AX135" s="96" t="str">
        <f>IF(AR135="-","-",C135*AR135)</f>
        <v>-</v>
      </c>
      <c r="AY135" s="96">
        <f>IF(AS135="-","-",C135*AS135)</f>
        <v>5.6937054930593503</v>
      </c>
      <c r="AZ135" s="96">
        <f>IF(AT135="-","-",C135*AT135)</f>
        <v>6.1268358033828818</v>
      </c>
      <c r="BA135" s="99">
        <f>IF(AU135="-","-",C135*AU135)</f>
        <v>6.1898902898888766</v>
      </c>
      <c r="BB135" s="106" t="str">
        <f>IF(W135="-","-",D135*AP135^(0.312/(1.312*W135))-273)</f>
        <v>-</v>
      </c>
      <c r="BC135" s="107" t="str">
        <f>IF(X135="-","-",D135*AQ135^(0.312/(1.312*X135))-273)</f>
        <v>-</v>
      </c>
      <c r="BD135" s="107" t="str">
        <f>IF(Y135="-","-",D135*AR135^(0.312/(1.312*Y135))-273)</f>
        <v>-</v>
      </c>
      <c r="BE135" s="107">
        <f>IF(Z135="-","-",D135*AS135^(0.312/(1.312*Z135))-273)</f>
        <v>68.032924653627333</v>
      </c>
      <c r="BF135" s="107">
        <f>IF(AA135="-","-",D135*AT135^(0.312/(1.312*AA135))-273)</f>
        <v>75.136770397891439</v>
      </c>
      <c r="BG135" s="108">
        <f>IF(AB135="-","-",D135*AU135^(0.312/(1.312*AB135))-273)</f>
        <v>78.705210958020416</v>
      </c>
      <c r="BP135" s="121">
        <v>133</v>
      </c>
    </row>
    <row r="136" spans="1:75" s="7" customFormat="1" ht="13.5" hidden="1" customHeight="1" x14ac:dyDescent="0.2">
      <c r="A136" s="8"/>
      <c r="B136" s="8"/>
      <c r="C136" s="8"/>
      <c r="D136" s="3"/>
      <c r="E136" s="4"/>
      <c r="F136" s="5"/>
      <c r="G136" s="6"/>
      <c r="I136" s="6"/>
      <c r="J136" s="6"/>
      <c r="K136" s="6"/>
      <c r="L136" s="8"/>
      <c r="M136" s="8"/>
      <c r="N136" s="8"/>
      <c r="O136" s="8"/>
      <c r="P136" s="8"/>
      <c r="Q136" s="5" t="s">
        <v>60</v>
      </c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178">
        <f>A124</f>
        <v>62.713605333199652</v>
      </c>
      <c r="AJ136" s="179">
        <f>C124</f>
        <v>2.0324355796019757</v>
      </c>
      <c r="AK136" s="180">
        <v>3</v>
      </c>
      <c r="AL136" s="181">
        <f>E126</f>
        <v>5170</v>
      </c>
      <c r="AM136" s="181">
        <f>$AL126</f>
        <v>13489.210669456956</v>
      </c>
      <c r="AN136" s="182">
        <f>$AR126</f>
        <v>1.5579578142381805</v>
      </c>
      <c r="AO136" s="113">
        <f>$AX126</f>
        <v>3.1664488931766037</v>
      </c>
      <c r="AP136" s="114">
        <f>$BD126</f>
        <v>50.892129924500011</v>
      </c>
      <c r="AQ136" s="114">
        <f>A131</f>
        <v>80.050781125706862</v>
      </c>
      <c r="AR136" s="109">
        <f>C131</f>
        <v>3.1064488931766037</v>
      </c>
      <c r="AS136" s="110">
        <v>4</v>
      </c>
      <c r="AT136" s="111">
        <f>E133</f>
        <v>5215</v>
      </c>
      <c r="AU136" s="111">
        <f>AM133</f>
        <v>13949.672119504912</v>
      </c>
      <c r="AV136" s="112">
        <f>AS133</f>
        <v>1.6699652662762494</v>
      </c>
      <c r="AW136" s="113">
        <f>AY133</f>
        <v>5.1876617530672275</v>
      </c>
      <c r="AX136" s="114">
        <f>BE133</f>
        <v>59.804696220297274</v>
      </c>
      <c r="AZ136" s="115">
        <v>5.1898323059082028</v>
      </c>
      <c r="BB136" s="183">
        <f>M126*60</f>
        <v>676.00960259725048</v>
      </c>
      <c r="BC136" s="184">
        <f>AN136</f>
        <v>1.5579578142381805</v>
      </c>
      <c r="BD136" s="185">
        <f>N133*60</f>
        <v>419.448663149759</v>
      </c>
      <c r="BE136" s="186">
        <f>AV136</f>
        <v>1.6699652662762494</v>
      </c>
      <c r="BG136" s="187">
        <f>AL136/5300</f>
        <v>0.97547169811320755</v>
      </c>
      <c r="BH136" s="188">
        <f>AT136/5300</f>
        <v>0.98396226415094334</v>
      </c>
      <c r="BI136" s="115"/>
      <c r="BJ136" s="115"/>
      <c r="BP136" s="1">
        <v>134</v>
      </c>
    </row>
    <row r="137" spans="1:75" ht="15.75" hidden="1" x14ac:dyDescent="0.2">
      <c r="A137" s="116" t="s">
        <v>70</v>
      </c>
      <c r="B137" s="1"/>
      <c r="C137" s="2" t="s">
        <v>88</v>
      </c>
      <c r="D137" s="2"/>
      <c r="E137" s="117"/>
      <c r="F137" s="117"/>
      <c r="G137" s="117"/>
      <c r="H137" s="117"/>
      <c r="I137" s="117"/>
      <c r="J137" s="117"/>
      <c r="K137" s="117"/>
      <c r="L137" s="117"/>
      <c r="M137" s="117"/>
      <c r="N137" s="117"/>
      <c r="O137" s="117"/>
      <c r="P137" s="117"/>
      <c r="Q137" s="117"/>
      <c r="R137" s="117"/>
      <c r="S137" s="117"/>
      <c r="T137" s="117"/>
      <c r="U137" s="117"/>
      <c r="V137" s="117"/>
      <c r="W137" s="117"/>
      <c r="X137" s="117"/>
      <c r="Y137" s="117"/>
      <c r="Z137" s="117"/>
      <c r="AA137" s="117"/>
      <c r="AB137" s="117"/>
      <c r="AC137" s="118"/>
      <c r="AD137" s="117"/>
      <c r="AE137" s="117"/>
      <c r="AF137" s="117"/>
      <c r="AG137" s="117"/>
      <c r="AH137" s="117"/>
      <c r="AI137" s="119"/>
      <c r="AJ137" s="117"/>
      <c r="AK137" s="117"/>
      <c r="AL137" s="117"/>
      <c r="AM137" s="117"/>
      <c r="AN137" s="117"/>
      <c r="AO137" s="117"/>
      <c r="AP137" s="117"/>
      <c r="AQ137" s="117"/>
      <c r="AR137" s="117"/>
      <c r="AS137" s="117"/>
      <c r="AT137" s="117"/>
      <c r="AU137" s="117"/>
      <c r="AV137" s="120"/>
      <c r="AW137" s="120"/>
      <c r="AX137" s="120"/>
      <c r="AY137" s="120"/>
      <c r="AZ137" s="120"/>
      <c r="BA137" s="120"/>
      <c r="BB137" s="117"/>
      <c r="BC137" s="117"/>
      <c r="BD137" s="117"/>
      <c r="BE137" s="117"/>
      <c r="BF137" s="117"/>
      <c r="BG137" s="117"/>
      <c r="BP137" s="121">
        <v>135</v>
      </c>
    </row>
    <row r="138" spans="1:75" ht="14.25" hidden="1" x14ac:dyDescent="0.2">
      <c r="A138" s="17" t="s">
        <v>1</v>
      </c>
      <c r="B138" s="18" t="s">
        <v>2</v>
      </c>
      <c r="C138" s="18" t="s">
        <v>3</v>
      </c>
      <c r="D138" s="18" t="s">
        <v>4</v>
      </c>
      <c r="E138" s="18" t="s">
        <v>5</v>
      </c>
      <c r="F138" s="18" t="s">
        <v>6</v>
      </c>
      <c r="G138" s="18" t="s">
        <v>7</v>
      </c>
      <c r="H138" s="18" t="s">
        <v>8</v>
      </c>
      <c r="I138" s="18" t="s">
        <v>9</v>
      </c>
      <c r="J138" s="24" t="s">
        <v>10</v>
      </c>
      <c r="K138" s="21" t="s">
        <v>11</v>
      </c>
      <c r="L138" s="22" t="s">
        <v>12</v>
      </c>
      <c r="M138" s="22" t="s">
        <v>13</v>
      </c>
      <c r="N138" s="22" t="s">
        <v>14</v>
      </c>
      <c r="O138" s="22" t="s">
        <v>15</v>
      </c>
      <c r="P138" s="23" t="s">
        <v>16</v>
      </c>
      <c r="Q138" s="24" t="s">
        <v>17</v>
      </c>
      <c r="R138" s="25" t="s">
        <v>18</v>
      </c>
      <c r="S138" s="25" t="s">
        <v>19</v>
      </c>
      <c r="T138" s="25" t="s">
        <v>20</v>
      </c>
      <c r="U138" s="25" t="s">
        <v>21</v>
      </c>
      <c r="V138" s="26" t="s">
        <v>22</v>
      </c>
      <c r="W138" s="24" t="s">
        <v>23</v>
      </c>
      <c r="X138" s="25" t="s">
        <v>24</v>
      </c>
      <c r="Y138" s="25" t="s">
        <v>25</v>
      </c>
      <c r="Z138" s="25" t="s">
        <v>26</v>
      </c>
      <c r="AA138" s="25" t="s">
        <v>27</v>
      </c>
      <c r="AB138" s="26" t="s">
        <v>28</v>
      </c>
      <c r="AC138" s="27" t="s">
        <v>29</v>
      </c>
      <c r="AD138" s="28" t="s">
        <v>30</v>
      </c>
      <c r="AE138" s="28" t="s">
        <v>31</v>
      </c>
      <c r="AF138" s="28" t="s">
        <v>32</v>
      </c>
      <c r="AG138" s="28" t="s">
        <v>33</v>
      </c>
      <c r="AH138" s="29" t="s">
        <v>34</v>
      </c>
      <c r="AI138" s="122" t="s">
        <v>35</v>
      </c>
      <c r="AJ138" s="21" t="s">
        <v>36</v>
      </c>
      <c r="AK138" s="22" t="s">
        <v>37</v>
      </c>
      <c r="AL138" s="22" t="s">
        <v>38</v>
      </c>
      <c r="AM138" s="22" t="s">
        <v>39</v>
      </c>
      <c r="AN138" s="22" t="s">
        <v>40</v>
      </c>
      <c r="AO138" s="23" t="s">
        <v>41</v>
      </c>
      <c r="AP138" s="28" t="s">
        <v>42</v>
      </c>
      <c r="AQ138" s="28" t="s">
        <v>43</v>
      </c>
      <c r="AR138" s="28" t="s">
        <v>44</v>
      </c>
      <c r="AS138" s="28" t="s">
        <v>45</v>
      </c>
      <c r="AT138" s="28" t="s">
        <v>46</v>
      </c>
      <c r="AU138" s="29" t="s">
        <v>47</v>
      </c>
      <c r="AV138" s="31" t="s">
        <v>48</v>
      </c>
      <c r="AW138" s="32" t="s">
        <v>49</v>
      </c>
      <c r="AX138" s="32" t="s">
        <v>50</v>
      </c>
      <c r="AY138" s="32" t="s">
        <v>51</v>
      </c>
      <c r="AZ138" s="32" t="s">
        <v>52</v>
      </c>
      <c r="BA138" s="33" t="s">
        <v>53</v>
      </c>
      <c r="BB138" s="21" t="s">
        <v>54</v>
      </c>
      <c r="BC138" s="22" t="s">
        <v>55</v>
      </c>
      <c r="BD138" s="22" t="s">
        <v>56</v>
      </c>
      <c r="BE138" s="22" t="s">
        <v>57</v>
      </c>
      <c r="BF138" s="22" t="s">
        <v>58</v>
      </c>
      <c r="BG138" s="23" t="s">
        <v>59</v>
      </c>
      <c r="BH138" s="207"/>
      <c r="BI138" s="117"/>
      <c r="BP138" s="1">
        <v>136</v>
      </c>
    </row>
    <row r="139" spans="1:75" s="1" customFormat="1" ht="18" hidden="1" customHeight="1" x14ac:dyDescent="0.2">
      <c r="A139" s="126">
        <v>60.735289333199653</v>
      </c>
      <c r="B139" s="141">
        <v>2.041422462463379</v>
      </c>
      <c r="C139" s="141">
        <v>1.9828607020634994</v>
      </c>
      <c r="D139" s="142">
        <v>288</v>
      </c>
      <c r="E139" s="123">
        <v>3700</v>
      </c>
      <c r="F139" s="203">
        <f>PI()*0.862*E139/60</f>
        <v>166.99659348932144</v>
      </c>
      <c r="G139" s="124">
        <f>C139/4.636</f>
        <v>0.42770938353397309</v>
      </c>
      <c r="H139" s="125">
        <f>D139/193.4</f>
        <v>1.4891416752843847</v>
      </c>
      <c r="I139" s="120">
        <f>1-0.427*G139*H139^(-3.688)</f>
        <v>0.95794780990428297</v>
      </c>
      <c r="J139" s="124">
        <f>C139*10^6/(I139*514*D139)</f>
        <v>13.982819452662513</v>
      </c>
      <c r="K139" s="126">
        <f>A139*0.682*10^6/(3600*24*J139)</f>
        <v>34.286013110746758</v>
      </c>
      <c r="L139" s="127">
        <f>A139*0.682*10^6/(3600*24*J139*2)</f>
        <v>17.143006555373379</v>
      </c>
      <c r="M139" s="127">
        <f>A139*0.682*10^6/(3600*24*J139*3)</f>
        <v>11.428671036915587</v>
      </c>
      <c r="N139" s="127">
        <f>A139*0.682*10^6/(3600*24*J139*4)</f>
        <v>8.5715032776866895</v>
      </c>
      <c r="O139" s="127">
        <f>A139*0.682*10^6/(3600*24*J139*5)</f>
        <v>6.8572026221493525</v>
      </c>
      <c r="P139" s="128">
        <f>A139*0.682*10^6/(3600*24*J139*6)</f>
        <v>5.7143355184577933</v>
      </c>
      <c r="Q139" s="124">
        <f>4*K139/(PI()*0.862^2*F139)</f>
        <v>0.35180739302229691</v>
      </c>
      <c r="R139" s="120">
        <f>4*L139/(PI()*0.862^2*F139)</f>
        <v>0.17590369651114846</v>
      </c>
      <c r="S139" s="120">
        <f>4*M139/(PI()*0.862^2*F139)</f>
        <v>0.1172691310074323</v>
      </c>
      <c r="T139" s="120">
        <f>4*N139/(PI()*0.862^2*F139)</f>
        <v>8.7951848255574228E-2</v>
      </c>
      <c r="U139" s="120">
        <f>4*O139/(PI()*0.862^2*$F139)</f>
        <v>7.036147860445939E-2</v>
      </c>
      <c r="V139" s="129">
        <f>4*P139/(PI()*0.862^2*$F139)</f>
        <v>5.8634565503716152E-2</v>
      </c>
      <c r="W139" s="124" t="str">
        <f>IF(OR(0.0366&gt;Q139,0.0992&lt;Q139),"-",-43518*Q139^4 + 7101.5*Q139^3 - 404.29*Q139^2 + 11.132*Q139 + 0.6449)</f>
        <v>-</v>
      </c>
      <c r="X139" s="120" t="str">
        <f t="shared" ref="X139:AB143" si="205">IF(OR(0.0366&gt;R139,0.0992&lt;R139),"-",-43518*R139^4 + 7101.5*R139^3 - 404.29*R139^2 + 11.132*R139 + 0.6449)</f>
        <v>-</v>
      </c>
      <c r="Y139" s="120" t="str">
        <f t="shared" si="205"/>
        <v>-</v>
      </c>
      <c r="Z139" s="120">
        <f t="shared" si="205"/>
        <v>0.72407015322797197</v>
      </c>
      <c r="AA139" s="120">
        <f t="shared" si="205"/>
        <v>0.83375781163630147</v>
      </c>
      <c r="AB139" s="129">
        <f t="shared" si="205"/>
        <v>0.82485186391520826</v>
      </c>
      <c r="AC139" s="124" t="str">
        <f>IF(W139="-","-",-1957*Q139^3 + 170*Q139^2 - 5.2758*Q139 + 1.1631)</f>
        <v>-</v>
      </c>
      <c r="AD139" s="120" t="str">
        <f t="shared" ref="AD139:AH143" si="206">IF(X139="-","-",-1957*R139^3 + 170*R139^2 - 5.2758*R139 + 1.1631)</f>
        <v>-</v>
      </c>
      <c r="AE139" s="120" t="str">
        <f t="shared" si="206"/>
        <v>-</v>
      </c>
      <c r="AF139" s="120">
        <f t="shared" si="206"/>
        <v>0.68267065147971295</v>
      </c>
      <c r="AG139" s="120">
        <f t="shared" si="206"/>
        <v>0.95180854240970358</v>
      </c>
      <c r="AH139" s="129">
        <f t="shared" si="206"/>
        <v>1.0437133473125473</v>
      </c>
      <c r="AI139" s="119">
        <f>(F139^2)/2</f>
        <v>13943.931118518838</v>
      </c>
      <c r="AJ139" s="130" t="str">
        <f t="shared" ref="AJ139:AO143" si="207">IF(W139="-","-",3*$AI139*$J139*K139*AC139/(W139*1000))</f>
        <v>-</v>
      </c>
      <c r="AK139" s="119" t="str">
        <f t="shared" si="207"/>
        <v>-</v>
      </c>
      <c r="AL139" s="119" t="str">
        <f t="shared" si="207"/>
        <v>-</v>
      </c>
      <c r="AM139" s="119">
        <f t="shared" si="207"/>
        <v>4727.034976713845</v>
      </c>
      <c r="AN139" s="119">
        <f t="shared" si="207"/>
        <v>4578.8656227044348</v>
      </c>
      <c r="AO139" s="131">
        <f t="shared" si="207"/>
        <v>4229.3365666202571</v>
      </c>
      <c r="AP139" s="132" t="str">
        <f>IF(AJ139="-","-",(AJ139*AC139/2.04/$I139/$D139/$A139+((AJ139*AC139/2.04/$I139/$D139/$A139)^2+4)^0.5)/2)</f>
        <v>-</v>
      </c>
      <c r="AQ139" s="132" t="str">
        <f>IF(AK139="-","-",(2*AK139*AD139/2.04/$I139/$D139/$A139+((2*AK139*AD139/2.04/$I139/$D139/$A139)^2+4)^0.5)/2)</f>
        <v>-</v>
      </c>
      <c r="AR139" s="132" t="str">
        <f>IF(AL139="-","-",(3*AL139*AE139/2.04/$I139/$D139/$A139+((3*AL139*AE139/2.04/$I139/$D139/$A139)^2+4)^0.5)/2)</f>
        <v>-</v>
      </c>
      <c r="AS139" s="132">
        <f>IF(AM139="-","-",(4*AM139*AF139/2.04/$I139/$D139/$A139+((4*AM139*AF139/2.04/$I139/$D139/$A139)^2+4)^0.5)/2)</f>
        <v>1.2064782326897576</v>
      </c>
      <c r="AT139" s="132">
        <f>IF(AN139="-","-",(5*AN139*AG139/2.04/$I139/$D139/$A139+((5*AN139*AG139/2.04/$I139/$D139/$A139)^2+4)^0.5)/2)</f>
        <v>1.3683141465984938</v>
      </c>
      <c r="AU139" s="133">
        <f>IF(AO139="-","-",(6*AO139*AH139/2.04/$I139/$D139/$A139+((6*AO139*AH139/2.04/$I139/$D139/$A139)^2+4)^0.5)/2)</f>
        <v>1.459828803719589</v>
      </c>
      <c r="AV139" s="134" t="str">
        <f>IF(AP139="-","-",C139*AP139)</f>
        <v>-</v>
      </c>
      <c r="AW139" s="135" t="str">
        <f>IF(AQ139="-","-",C139*AQ139)</f>
        <v>-</v>
      </c>
      <c r="AX139" s="135" t="str">
        <f>IF(AR139="-","-",C139*AR139)</f>
        <v>-</v>
      </c>
      <c r="AY139" s="136">
        <f>IF(AS139="-","-",C139*AS139)</f>
        <v>2.3922782754955429</v>
      </c>
      <c r="AZ139" s="136">
        <f>IF(AT139="-","-",C139*AT139)</f>
        <v>2.7131763493677075</v>
      </c>
      <c r="BA139" s="137">
        <f>IF(AU139="-","-",C139*AU139)</f>
        <v>2.8946371666359427</v>
      </c>
      <c r="BB139" s="138" t="str">
        <f>IF(W139="-","-",D139*AP139^(0.312/(1.312*W139))-273)</f>
        <v>-</v>
      </c>
      <c r="BC139" s="139" t="str">
        <f>IF(X139="-","-",D139*AQ139^(0.312/(1.312*X139))-273)</f>
        <v>-</v>
      </c>
      <c r="BD139" s="139" t="str">
        <f>IF(Y139="-","-",D139*AR139^(0.312/(1.312*Y139))-273)</f>
        <v>-</v>
      </c>
      <c r="BE139" s="139">
        <f>IF(Z139="-","-",D139*AS139^(0.312/(1.312*Z139))-273)</f>
        <v>33.313238715446914</v>
      </c>
      <c r="BF139" s="139">
        <f>IF(AA139="-","-",D139*AT139^(0.312/(1.312*AA139))-273)</f>
        <v>41.945555571671775</v>
      </c>
      <c r="BG139" s="140">
        <f>IF(AB139="-","-",D139*AU139^(0.312/(1.312*AB139))-273)</f>
        <v>48.189064737828573</v>
      </c>
      <c r="BH139" s="117"/>
      <c r="BI139" s="117"/>
      <c r="BP139" s="121">
        <v>137</v>
      </c>
    </row>
    <row r="140" spans="1:75" s="117" customFormat="1" ht="12.75" hidden="1" customHeight="1" x14ac:dyDescent="0.2">
      <c r="A140" s="126">
        <f>A139</f>
        <v>60.735289333199653</v>
      </c>
      <c r="B140" s="141"/>
      <c r="C140" s="141">
        <f>C139</f>
        <v>1.9828607020634994</v>
      </c>
      <c r="D140" s="142">
        <f>D139</f>
        <v>288</v>
      </c>
      <c r="E140" s="123">
        <v>4300</v>
      </c>
      <c r="F140" s="204">
        <f>PI()*0.862*E140/60</f>
        <v>194.07712216326544</v>
      </c>
      <c r="G140" s="124">
        <f t="shared" ref="G140:P140" si="208">G139</f>
        <v>0.42770938353397309</v>
      </c>
      <c r="H140" s="125">
        <f t="shared" si="208"/>
        <v>1.4891416752843847</v>
      </c>
      <c r="I140" s="120">
        <f t="shared" si="208"/>
        <v>0.95794780990428297</v>
      </c>
      <c r="J140" s="124">
        <f t="shared" si="208"/>
        <v>13.982819452662513</v>
      </c>
      <c r="K140" s="126">
        <f t="shared" si="208"/>
        <v>34.286013110746758</v>
      </c>
      <c r="L140" s="127">
        <f t="shared" si="208"/>
        <v>17.143006555373379</v>
      </c>
      <c r="M140" s="127">
        <f t="shared" si="208"/>
        <v>11.428671036915587</v>
      </c>
      <c r="N140" s="127">
        <f t="shared" si="208"/>
        <v>8.5715032776866895</v>
      </c>
      <c r="O140" s="127">
        <f t="shared" si="208"/>
        <v>6.8572026221493525</v>
      </c>
      <c r="P140" s="128">
        <f t="shared" si="208"/>
        <v>5.7143355184577933</v>
      </c>
      <c r="Q140" s="124">
        <f>4*K140/(PI()*0.862^2*F140)</f>
        <v>0.30271798934476712</v>
      </c>
      <c r="R140" s="120">
        <f>4*L140/(PI()*0.862^2*F140)</f>
        <v>0.15135899467238356</v>
      </c>
      <c r="S140" s="120">
        <f>4*M140/(PI()*0.862^2*F140)</f>
        <v>0.10090599644825572</v>
      </c>
      <c r="T140" s="120">
        <f>4*N140/(PI()*0.862^2*F140)</f>
        <v>7.5679497336191781E-2</v>
      </c>
      <c r="U140" s="120">
        <f>4*O140/(PI()*0.862^2*F140)</f>
        <v>6.0543597868953435E-2</v>
      </c>
      <c r="V140" s="129">
        <f>4*P140/(PI()*0.862^2*$F140)</f>
        <v>5.0452998224127861E-2</v>
      </c>
      <c r="W140" s="124" t="str">
        <f>IF(OR(0.0366&gt;Q140,0.0992&lt;Q140),"-",-43518*Q140^4 + 7101.5*Q140^3 - 404.29*Q140^2 + 11.132*Q140 + 0.6449)</f>
        <v>-</v>
      </c>
      <c r="X140" s="120" t="str">
        <f t="shared" si="205"/>
        <v>-</v>
      </c>
      <c r="Y140" s="120" t="str">
        <f t="shared" si="205"/>
        <v>-</v>
      </c>
      <c r="Z140" s="120">
        <f t="shared" si="205"/>
        <v>0.82243495997533722</v>
      </c>
      <c r="AA140" s="120">
        <f t="shared" si="205"/>
        <v>0.82821831784439892</v>
      </c>
      <c r="AB140" s="129">
        <f t="shared" si="205"/>
        <v>0.80747549909061289</v>
      </c>
      <c r="AC140" s="124" t="str">
        <f>IF(W140="-","-",-1957*Q140^3 + 170*Q140^2 - 5.2758*Q140 + 1.1631)</f>
        <v>-</v>
      </c>
      <c r="AD140" s="120" t="str">
        <f t="shared" si="206"/>
        <v>-</v>
      </c>
      <c r="AE140" s="120" t="str">
        <f t="shared" si="206"/>
        <v>-</v>
      </c>
      <c r="AF140" s="120">
        <f t="shared" si="206"/>
        <v>0.88923251265691017</v>
      </c>
      <c r="AG140" s="120">
        <f t="shared" si="206"/>
        <v>1.0325180438302055</v>
      </c>
      <c r="AH140" s="129">
        <f t="shared" si="206"/>
        <v>1.078321625051569</v>
      </c>
      <c r="AI140" s="119">
        <f>(F140^2)/2</f>
        <v>18832.964673587529</v>
      </c>
      <c r="AJ140" s="130" t="str">
        <f t="shared" si="207"/>
        <v>-</v>
      </c>
      <c r="AK140" s="119" t="str">
        <f t="shared" si="207"/>
        <v>-</v>
      </c>
      <c r="AL140" s="119" t="str">
        <f t="shared" si="207"/>
        <v>-</v>
      </c>
      <c r="AM140" s="119">
        <f t="shared" si="207"/>
        <v>7321.5909621274741</v>
      </c>
      <c r="AN140" s="119">
        <f t="shared" si="207"/>
        <v>6753.5869770719592</v>
      </c>
      <c r="AO140" s="131">
        <f t="shared" si="207"/>
        <v>6028.6406034777046</v>
      </c>
      <c r="AP140" s="127" t="str">
        <f>IF(AJ140="-","-",(AJ140*AC140/2.04/$I140/$D140/$A140+((AJ140*AC140/2.04/$I140/$D140/$A140)^2+4)^0.5)/2)</f>
        <v>-</v>
      </c>
      <c r="AQ140" s="127" t="str">
        <f>IF(AK140="-","-",(2*AK140*AD140/2.04/$I140/$D140/$A140+((2*AK140*AD140/2.04/$I140/$D140/$A140)^2+4)^0.5)/2)</f>
        <v>-</v>
      </c>
      <c r="AR140" s="127" t="str">
        <f>IF(AL140="-","-",(3*AL140*AE140/2.04/$I140/$D140/$A140+((3*AL140*AE140/2.04/$I140/$D140/$A140)^2+4)^0.5)/2)</f>
        <v>-</v>
      </c>
      <c r="AS140" s="127">
        <f>IF(AM140="-","-",(4*AM140*AF140/2.04/$I140/$D140/$A140+((4*AM140*AF140/2.04/$I140/$D140/$A140)^2+4)^0.5)/2)</f>
        <v>1.4510270421334226</v>
      </c>
      <c r="AT140" s="127">
        <f>IF(AN140="-","-",(5*AN140*AG140/2.04/$I140/$D140/$A140+((5*AN140*AG140/2.04/$I140/$D140/$A140)^2+4)^0.5)/2)</f>
        <v>1.6325355611076522</v>
      </c>
      <c r="AU140" s="128">
        <f>IF(AO140="-","-",(6*AO140*AH140/2.04/$I140/$D140/$A140+((6*AO140*AH140/2.04/$I140/$D140/$A140)^2+4)^0.5)/2)</f>
        <v>1.7218451216093023</v>
      </c>
      <c r="AV140" s="143" t="str">
        <f>IF(AP140="-","-",C140*AP140)</f>
        <v>-</v>
      </c>
      <c r="AW140" s="144" t="str">
        <f>IF(AQ140="-","-",C140*AQ140)</f>
        <v>-</v>
      </c>
      <c r="AX140" s="144" t="str">
        <f>IF(AR140="-","-",C140*AR140)</f>
        <v>-</v>
      </c>
      <c r="AY140" s="120">
        <f>IF(AS140="-","-",C140*AS140)</f>
        <v>2.8771844994778011</v>
      </c>
      <c r="AZ140" s="120">
        <f>IF(AT140="-","-",C140*AT140)</f>
        <v>3.2370906088415481</v>
      </c>
      <c r="BA140" s="129">
        <f>IF(AU140="-","-",C140*AU140)</f>
        <v>3.4141790266788328</v>
      </c>
      <c r="BB140" s="138" t="str">
        <f>IF(W140="-","-",D140*AP140^(0.312/(1.312*W140))-273)</f>
        <v>-</v>
      </c>
      <c r="BC140" s="139" t="str">
        <f>IF(X140="-","-",D140*AQ140^(0.312/(1.312*X140))-273)</f>
        <v>-</v>
      </c>
      <c r="BD140" s="139" t="str">
        <f>IF(Y140="-","-",D140*AR140^(0.312/(1.312*Y140))-273)</f>
        <v>-</v>
      </c>
      <c r="BE140" s="139">
        <f>IF(Z140="-","-",D140*AS140^(0.312/(1.312*Z140))-273)</f>
        <v>47.730698254233857</v>
      </c>
      <c r="BF140" s="139">
        <f>IF(AA140="-","-",D140*AT140^(0.312/(1.312*AA140))-273)</f>
        <v>58.521247882643593</v>
      </c>
      <c r="BG140" s="140">
        <f>IF(AB140="-","-",D140*AU140^(0.312/(1.312*AB140))-273)</f>
        <v>64.982117732991924</v>
      </c>
      <c r="BH140" s="121"/>
      <c r="BI140" s="121"/>
      <c r="BP140" s="1">
        <v>138</v>
      </c>
    </row>
    <row r="141" spans="1:75" hidden="1" x14ac:dyDescent="0.2">
      <c r="A141" s="145">
        <f>A139</f>
        <v>60.735289333199653</v>
      </c>
      <c r="B141" s="146"/>
      <c r="C141" s="146">
        <f>C139</f>
        <v>1.9828607020634994</v>
      </c>
      <c r="D141" s="147">
        <f>D139</f>
        <v>288</v>
      </c>
      <c r="E141" s="148">
        <v>5205</v>
      </c>
      <c r="F141" s="205">
        <f>PI()*0.862*E141/60</f>
        <v>234.92358624646434</v>
      </c>
      <c r="G141" s="149">
        <f t="shared" ref="G141:P141" si="209">G139</f>
        <v>0.42770938353397309</v>
      </c>
      <c r="H141" s="150">
        <f t="shared" si="209"/>
        <v>1.4891416752843847</v>
      </c>
      <c r="I141" s="151">
        <f t="shared" si="209"/>
        <v>0.95794780990428297</v>
      </c>
      <c r="J141" s="149">
        <f t="shared" si="209"/>
        <v>13.982819452662513</v>
      </c>
      <c r="K141" s="145">
        <f t="shared" si="209"/>
        <v>34.286013110746758</v>
      </c>
      <c r="L141" s="152">
        <f t="shared" si="209"/>
        <v>17.143006555373379</v>
      </c>
      <c r="M141" s="152">
        <f t="shared" si="209"/>
        <v>11.428671036915587</v>
      </c>
      <c r="N141" s="152">
        <f t="shared" si="209"/>
        <v>8.5715032776866895</v>
      </c>
      <c r="O141" s="152">
        <f t="shared" si="209"/>
        <v>6.8572026221493525</v>
      </c>
      <c r="P141" s="153">
        <f t="shared" si="209"/>
        <v>5.7143355184577933</v>
      </c>
      <c r="Q141" s="149">
        <f>4*K141/(PI()*0.862^2*F141)</f>
        <v>0.25008402577953859</v>
      </c>
      <c r="R141" s="151">
        <f>4*L141/(PI()*0.862^2*F141)</f>
        <v>0.12504201288976929</v>
      </c>
      <c r="S141" s="151">
        <f>4*M141/(PI()*0.862^2*F141)</f>
        <v>8.3361341926512872E-2</v>
      </c>
      <c r="T141" s="151">
        <f>4*N141/(PI()*0.862^2*F141)</f>
        <v>6.2521006444884647E-2</v>
      </c>
      <c r="U141" s="151">
        <f>4*O141/(PI()*0.862^2*F141)</f>
        <v>5.0016805155907729E-2</v>
      </c>
      <c r="V141" s="154">
        <f>4*P141/(PI()*0.862^2*$F141)</f>
        <v>4.1680670963256436E-2</v>
      </c>
      <c r="W141" s="149" t="str">
        <f>IF(OR(0.0366&gt;Q141,0.0992&lt;Q141),"-",-43518*Q141^4 + 7101.5*Q141^3 - 404.29*Q141^2 + 11.132*Q141 + 0.6449)</f>
        <v>-</v>
      </c>
      <c r="X141" s="151" t="str">
        <f t="shared" si="205"/>
        <v>-</v>
      </c>
      <c r="Y141" s="151">
        <f t="shared" si="205"/>
        <v>0.77573910778462751</v>
      </c>
      <c r="Z141" s="151">
        <f t="shared" si="205"/>
        <v>0.83115250759778569</v>
      </c>
      <c r="AA141" s="151">
        <f t="shared" si="205"/>
        <v>0.80651206186836277</v>
      </c>
      <c r="AB141" s="154">
        <f t="shared" si="205"/>
        <v>0.78940792449730113</v>
      </c>
      <c r="AC141" s="149" t="str">
        <f>IF(W141="-","-",-1957*Q141^3 + 170*Q141^2 - 5.2758*Q141 + 1.1631)</f>
        <v>-</v>
      </c>
      <c r="AD141" s="151" t="str">
        <f t="shared" si="206"/>
        <v>-</v>
      </c>
      <c r="AE141" s="151">
        <f t="shared" si="206"/>
        <v>0.77098603230518825</v>
      </c>
      <c r="AF141" s="151">
        <f t="shared" si="206"/>
        <v>1.019495517832866</v>
      </c>
      <c r="AG141" s="151">
        <f t="shared" si="206"/>
        <v>1.079635334431611</v>
      </c>
      <c r="AH141" s="154">
        <f t="shared" si="206"/>
        <v>1.0968302493527033</v>
      </c>
      <c r="AI141" s="155">
        <f>(F141^2)/2</f>
        <v>27594.545687449983</v>
      </c>
      <c r="AJ141" s="156" t="str">
        <f t="shared" si="207"/>
        <v>-</v>
      </c>
      <c r="AK141" s="155" t="str">
        <f t="shared" si="207"/>
        <v>-</v>
      </c>
      <c r="AL141" s="155">
        <f t="shared" si="207"/>
        <v>13148.185087589398</v>
      </c>
      <c r="AM141" s="155">
        <f t="shared" si="207"/>
        <v>12170.287840294413</v>
      </c>
      <c r="AN141" s="155">
        <f t="shared" si="207"/>
        <v>10625.575424949322</v>
      </c>
      <c r="AO141" s="157">
        <f t="shared" si="207"/>
        <v>9190.5801554438913</v>
      </c>
      <c r="AP141" s="152" t="str">
        <f>IF(AJ141="-","-",(AJ141*AC141/2.04/$I141/$D141/$A141+((AJ141*AC141/2.04/$I141/$D141/$A141)^2+4)^0.5)/2)</f>
        <v>-</v>
      </c>
      <c r="AQ141" s="152" t="str">
        <f>IF(AK141="-","-",(2*AK141*AD141/2.04/$I141/$D141/$A141+((2*AK141*AD141/2.04/$I141/$D141/$A141)^2+4)^0.5)/2)</f>
        <v>-</v>
      </c>
      <c r="AR141" s="152">
        <f>IF(AL141="-","-",(3*AL141*AE141/2.04/$I141/$D141/$A141+((3*AL141*AE141/2.04/$I141/$D141/$A141)^2+4)^0.5)/2)</f>
        <v>1.5393097979849015</v>
      </c>
      <c r="AS141" s="152">
        <f>IF(AM141="-","-",(4*AM141*AF141/2.04/$I141/$D141/$A141+((4*AM141*AF141/2.04/$I141/$D141/$A141)^2+4)^0.5)/2)</f>
        <v>1.961680002032657</v>
      </c>
      <c r="AT141" s="152">
        <f>IF(AN141="-","-",(5*AN141*AG141/2.04/$I141/$D141/$A141+((5*AN141*AG141/2.04/$I141/$D141/$A141)^2+4)^0.5)/2)</f>
        <v>2.1443495566126147</v>
      </c>
      <c r="AU141" s="153">
        <f>IF(AO141="-","-",(6*AO141*AH141/2.04/$I141/$D141/$A141+((6*AO141*AH141/2.04/$I141/$D141/$A141)^2+4)^0.5)/2)</f>
        <v>2.219882333054465</v>
      </c>
      <c r="AV141" s="149" t="str">
        <f>IF(AP141="-","-",C141*AP141)</f>
        <v>-</v>
      </c>
      <c r="AW141" s="151" t="str">
        <f>IF(AQ141="-","-",C141*AQ141)</f>
        <v>-</v>
      </c>
      <c r="AX141" s="151">
        <f>IF(AR141="-","-",C141*AR141)</f>
        <v>3.0522369067255655</v>
      </c>
      <c r="AY141" s="151">
        <f>IF(AS141="-","-",C141*AS141)</f>
        <v>3.8897381860544011</v>
      </c>
      <c r="AZ141" s="151">
        <f>IF(AT141="-","-",C141*AT141)</f>
        <v>4.2519464672944425</v>
      </c>
      <c r="BA141" s="154">
        <f>IF(AU141="-","-",C141*AU141)</f>
        <v>4.4017174414187359</v>
      </c>
      <c r="BB141" s="158" t="str">
        <f>IF(W141="-","-",D141*AP141^(0.312/(1.312*W141))-273)</f>
        <v>-</v>
      </c>
      <c r="BC141" s="159" t="str">
        <f>IF(X141="-","-",D141*AQ141^(0.312/(1.312*X141))-273)</f>
        <v>-</v>
      </c>
      <c r="BD141" s="159">
        <f>IF(Y141="-","-",D141*AR141^(0.312/(1.312*Y141))-273)</f>
        <v>55.713680871262227</v>
      </c>
      <c r="BE141" s="159">
        <f>IF(Z141="-","-",D141*AS141^(0.312/(1.312*Z141))-273)</f>
        <v>76.23493573203001</v>
      </c>
      <c r="BF141" s="159">
        <f>IF(AA141="-","-",D141*AT141^(0.312/(1.312*AA141))-273)</f>
        <v>87.642546186601749</v>
      </c>
      <c r="BG141" s="160">
        <f>IF(AB141="-","-",D141*AU141^(0.312/(1.312*AB141))-273)</f>
        <v>93.203523015031919</v>
      </c>
      <c r="BH141" s="161"/>
      <c r="BI141" s="161"/>
      <c r="BP141" s="121">
        <v>139</v>
      </c>
    </row>
    <row r="142" spans="1:75" s="161" customFormat="1" hidden="1" x14ac:dyDescent="0.2">
      <c r="A142" s="126">
        <f>A139</f>
        <v>60.735289333199653</v>
      </c>
      <c r="B142" s="141"/>
      <c r="C142" s="141">
        <f>C139</f>
        <v>1.9828607020634994</v>
      </c>
      <c r="D142" s="142">
        <f>D139</f>
        <v>288</v>
      </c>
      <c r="E142" s="123">
        <v>5300</v>
      </c>
      <c r="F142" s="204">
        <f>PI()*0.862*E142/60</f>
        <v>239.21133661983879</v>
      </c>
      <c r="G142" s="124">
        <f t="shared" ref="G142:P142" si="210">G139</f>
        <v>0.42770938353397309</v>
      </c>
      <c r="H142" s="125">
        <f t="shared" si="210"/>
        <v>1.4891416752843847</v>
      </c>
      <c r="I142" s="120">
        <f t="shared" si="210"/>
        <v>0.95794780990428297</v>
      </c>
      <c r="J142" s="124">
        <f t="shared" si="210"/>
        <v>13.982819452662513</v>
      </c>
      <c r="K142" s="126">
        <f t="shared" si="210"/>
        <v>34.286013110746758</v>
      </c>
      <c r="L142" s="127">
        <f t="shared" si="210"/>
        <v>17.143006555373379</v>
      </c>
      <c r="M142" s="127">
        <f t="shared" si="210"/>
        <v>11.428671036915587</v>
      </c>
      <c r="N142" s="127">
        <f t="shared" si="210"/>
        <v>8.5715032776866895</v>
      </c>
      <c r="O142" s="127">
        <f t="shared" si="210"/>
        <v>6.8572026221493525</v>
      </c>
      <c r="P142" s="128">
        <f t="shared" si="210"/>
        <v>5.7143355184577933</v>
      </c>
      <c r="Q142" s="124">
        <f>4*K142/(PI()*0.862^2*F142)</f>
        <v>0.24560138758160352</v>
      </c>
      <c r="R142" s="120">
        <f>4*L142/(PI()*0.862^2*F142)</f>
        <v>0.12280069379080176</v>
      </c>
      <c r="S142" s="120">
        <f>4*M142/(PI()*0.862^2*F142)</f>
        <v>8.1867129193867849E-2</v>
      </c>
      <c r="T142" s="120">
        <f>4*N142/(PI()*0.862^2*F142)</f>
        <v>6.140034689540088E-2</v>
      </c>
      <c r="U142" s="120">
        <f>4*O142/(PI()*0.862^2*F142)</f>
        <v>4.9120277516320712E-2</v>
      </c>
      <c r="V142" s="129">
        <f>4*P142/(PI()*0.862^2*$F142)</f>
        <v>4.0933564596933925E-2</v>
      </c>
      <c r="W142" s="124" t="str">
        <f>IF(OR(0.0366&gt;Q142,0.0992&lt;Q142),"-",-43518*Q142^4 + 7101.5*Q142^3 - 404.29*Q142^2 + 11.132*Q142 + 0.6449)</f>
        <v>-</v>
      </c>
      <c r="X142" s="120" t="str">
        <f t="shared" si="205"/>
        <v>-</v>
      </c>
      <c r="Y142" s="120">
        <f t="shared" si="205"/>
        <v>0.7883165334453085</v>
      </c>
      <c r="Z142" s="120">
        <f t="shared" si="205"/>
        <v>0.82956791349245218</v>
      </c>
      <c r="AA142" s="120">
        <f t="shared" si="205"/>
        <v>0.80454237567053821</v>
      </c>
      <c r="AB142" s="129">
        <f t="shared" si="205"/>
        <v>0.78805234869481211</v>
      </c>
      <c r="AC142" s="124" t="str">
        <f>IF(W142="-","-",-1957*Q142^3 + 170*Q142^2 - 5.2758*Q142 + 1.1631)</f>
        <v>-</v>
      </c>
      <c r="AD142" s="120" t="str">
        <f t="shared" si="206"/>
        <v>-</v>
      </c>
      <c r="AE142" s="120">
        <f t="shared" si="206"/>
        <v>0.79677358046481228</v>
      </c>
      <c r="AF142" s="120">
        <f t="shared" si="206"/>
        <v>1.0270591740198485</v>
      </c>
      <c r="AG142" s="120">
        <f t="shared" si="206"/>
        <v>1.0821888000062769</v>
      </c>
      <c r="AH142" s="129">
        <f t="shared" si="206"/>
        <v>1.0977635428846892</v>
      </c>
      <c r="AI142" s="119">
        <f>(F142^2)/2</f>
        <v>28611.031783724913</v>
      </c>
      <c r="AJ142" s="130" t="str">
        <f t="shared" si="207"/>
        <v>-</v>
      </c>
      <c r="AK142" s="119" t="str">
        <f t="shared" si="207"/>
        <v>-</v>
      </c>
      <c r="AL142" s="119">
        <f t="shared" si="207"/>
        <v>13863.712603374755</v>
      </c>
      <c r="AM142" s="119">
        <f t="shared" si="207"/>
        <v>12736.498256915411</v>
      </c>
      <c r="AN142" s="119">
        <f t="shared" si="207"/>
        <v>11070.076408178809</v>
      </c>
      <c r="AO142" s="131">
        <f t="shared" si="207"/>
        <v>9553.6427443252614</v>
      </c>
      <c r="AP142" s="127" t="str">
        <f>IF(AJ142="-","-",(AJ142*AC142/2.04/$I142/$D142/$A142+((AJ142*AC142/2.04/$I142/$D142/$A142)^2+4)^0.5)/2)</f>
        <v>-</v>
      </c>
      <c r="AQ142" s="127" t="str">
        <f>IF(AK142="-","-",(2*AK142*AD142/2.04/$I142/$D142/$A142+((2*AK142*AD142/2.04/$I142/$D142/$A142)^2+4)^0.5)/2)</f>
        <v>-</v>
      </c>
      <c r="AR142" s="127">
        <f>IF(AL142="-","-",(3*AL142*AE142/2.04/$I142/$D142/$A142+((3*AL142*AE142/2.04/$I142/$D142/$A142)^2+4)^0.5)/2)</f>
        <v>1.5960193269850549</v>
      </c>
      <c r="AS142" s="127">
        <f>IF(AM142="-","-",(4*AM142*AF142/2.04/$I142/$D142/$A142+((4*AM142*AF142/2.04/$I142/$D142/$A142)^2+4)^0.5)/2)</f>
        <v>2.0246476639351316</v>
      </c>
      <c r="AT142" s="127">
        <f>IF(AN142="-","-",(5*AN142*AG142/2.04/$I142/$D142/$A142+((5*AN142*AG142/2.04/$I142/$D142/$A142)^2+4)^0.5)/2)</f>
        <v>2.205707878875927</v>
      </c>
      <c r="AU142" s="128">
        <f>IF(AO142="-","-",(6*AO142*AH142/2.04/$I142/$D142/$A142+((6*AO142*AH142/2.04/$I142/$D142/$A142)^2+4)^0.5)/2)</f>
        <v>2.2795537216910917</v>
      </c>
      <c r="AV142" s="124" t="str">
        <f>IF(AP142="-","-",C142*AP142)</f>
        <v>-</v>
      </c>
      <c r="AW142" s="120" t="str">
        <f>IF(AQ142="-","-",C142*AQ142)</f>
        <v>-</v>
      </c>
      <c r="AX142" s="120">
        <f>IF(AR142="-","-",C142*AR142)</f>
        <v>3.1646840032124999</v>
      </c>
      <c r="AY142" s="120">
        <f>IF(AS142="-","-",C142*AS142)</f>
        <v>4.0145942883416392</v>
      </c>
      <c r="AZ142" s="120">
        <f>IF(AT142="-","-",C142*AT142)</f>
        <v>4.373611473254913</v>
      </c>
      <c r="BA142" s="129">
        <f>IF(AU142="-","-",C142*AU142)</f>
        <v>4.5200374929838611</v>
      </c>
      <c r="BB142" s="138" t="str">
        <f>IF(W142="-","-",D142*AP142^(0.312/(1.312*W142))-273)</f>
        <v>-</v>
      </c>
      <c r="BC142" s="139" t="str">
        <f>IF(X142="-","-",D142*AQ142^(0.312/(1.312*X142))-273)</f>
        <v>-</v>
      </c>
      <c r="BD142" s="139">
        <f>IF(Y142="-","-",D142*AR142^(0.312/(1.312*Y142))-273)</f>
        <v>58.620456638773533</v>
      </c>
      <c r="BE142" s="139">
        <f>IF(Z142="-","-",D142*AS142^(0.312/(1.312*Z142))-273)</f>
        <v>79.542086186026836</v>
      </c>
      <c r="BF142" s="139">
        <f>IF(AA142="-","-",D142*AT142^(0.312/(1.312*AA142))-273)</f>
        <v>90.862796975250149</v>
      </c>
      <c r="BG142" s="140">
        <f>IF(AB142="-","-",D142*AU142^(0.312/(1.312*AB142))-273)</f>
        <v>96.299102788301695</v>
      </c>
      <c r="BP142" s="1">
        <v>140</v>
      </c>
    </row>
    <row r="143" spans="1:75" s="161" customFormat="1" hidden="1" x14ac:dyDescent="0.2">
      <c r="A143" s="162">
        <f>A139</f>
        <v>60.735289333199653</v>
      </c>
      <c r="B143" s="163"/>
      <c r="C143" s="163">
        <f>C139</f>
        <v>1.9828607020634994</v>
      </c>
      <c r="D143" s="164">
        <f>D139</f>
        <v>288</v>
      </c>
      <c r="E143" s="165">
        <v>5560</v>
      </c>
      <c r="F143" s="206">
        <f>PI()*0.862*E143/60</f>
        <v>250.94623237854788</v>
      </c>
      <c r="G143" s="166">
        <f t="shared" ref="G143:P143" si="211">G139</f>
        <v>0.42770938353397309</v>
      </c>
      <c r="H143" s="167">
        <f t="shared" si="211"/>
        <v>1.4891416752843847</v>
      </c>
      <c r="I143" s="168">
        <f t="shared" si="211"/>
        <v>0.95794780990428297</v>
      </c>
      <c r="J143" s="166">
        <f t="shared" si="211"/>
        <v>13.982819452662513</v>
      </c>
      <c r="K143" s="162">
        <f t="shared" si="211"/>
        <v>34.286013110746758</v>
      </c>
      <c r="L143" s="169">
        <f t="shared" si="211"/>
        <v>17.143006555373379</v>
      </c>
      <c r="M143" s="169">
        <f t="shared" si="211"/>
        <v>11.428671036915587</v>
      </c>
      <c r="N143" s="169">
        <f t="shared" si="211"/>
        <v>8.5715032776866895</v>
      </c>
      <c r="O143" s="169">
        <f t="shared" si="211"/>
        <v>6.8572026221493525</v>
      </c>
      <c r="P143" s="170">
        <f t="shared" si="211"/>
        <v>5.7143355184577933</v>
      </c>
      <c r="Q143" s="166">
        <f>4*K143/(PI()*0.862^2*F143)</f>
        <v>0.23411643060836307</v>
      </c>
      <c r="R143" s="168">
        <f>4*L143/(PI()*0.862^2*F143)</f>
        <v>0.11705821530418153</v>
      </c>
      <c r="S143" s="168">
        <f>4*M143/(PI()*0.862^2*F143)</f>
        <v>7.803881020278769E-2</v>
      </c>
      <c r="T143" s="168">
        <f>4*N143/(PI()*0.862^2*F143)</f>
        <v>5.8529107652090767E-2</v>
      </c>
      <c r="U143" s="168">
        <f>4*O143/(PI()*0.862^2*F143)</f>
        <v>4.6823286121672622E-2</v>
      </c>
      <c r="V143" s="171">
        <f>4*P143/(PI()*0.862^2*$F143)</f>
        <v>3.9019405101393845E-2</v>
      </c>
      <c r="W143" s="166" t="str">
        <f>IF(OR(0.0366&gt;Q143,0.0992&lt;Q143),"-",-43518*Q143^4 + 7101.5*Q143^3 - 404.29*Q143^2 + 11.132*Q143 + 0.6449)</f>
        <v>-</v>
      </c>
      <c r="X143" s="168" t="str">
        <f t="shared" si="205"/>
        <v>-</v>
      </c>
      <c r="Y143" s="168">
        <f t="shared" si="205"/>
        <v>0.81251374874537585</v>
      </c>
      <c r="Z143" s="168">
        <f t="shared" si="205"/>
        <v>0.8246534566418624</v>
      </c>
      <c r="AA143" s="168">
        <f t="shared" si="205"/>
        <v>0.79959887696633536</v>
      </c>
      <c r="AB143" s="171">
        <f t="shared" si="205"/>
        <v>0.78473299220100134</v>
      </c>
      <c r="AC143" s="166" t="str">
        <f>IF(W143="-","-",-1957*Q143^3 + 170*Q143^2 - 5.2758*Q143 + 1.1631)</f>
        <v>-</v>
      </c>
      <c r="AD143" s="168" t="str">
        <f t="shared" si="206"/>
        <v>-</v>
      </c>
      <c r="AE143" s="168">
        <f t="shared" si="206"/>
        <v>0.85660712589603116</v>
      </c>
      <c r="AF143" s="168">
        <f t="shared" si="206"/>
        <v>1.0442940261047453</v>
      </c>
      <c r="AG143" s="168">
        <f t="shared" si="206"/>
        <v>1.0878827201040591</v>
      </c>
      <c r="AH143" s="171">
        <f t="shared" si="206"/>
        <v>1.0998081454912214</v>
      </c>
      <c r="AI143" s="172">
        <f>(F143^2)/2</f>
        <v>31487.005772494074</v>
      </c>
      <c r="AJ143" s="173" t="str">
        <f t="shared" si="207"/>
        <v>-</v>
      </c>
      <c r="AK143" s="172" t="str">
        <f t="shared" si="207"/>
        <v>-</v>
      </c>
      <c r="AL143" s="172">
        <f t="shared" si="207"/>
        <v>15914.539080468388</v>
      </c>
      <c r="AM143" s="172">
        <f t="shared" si="207"/>
        <v>14336.913797073043</v>
      </c>
      <c r="AN143" s="172">
        <f t="shared" si="207"/>
        <v>12322.653991660525</v>
      </c>
      <c r="AO143" s="174">
        <f t="shared" si="207"/>
        <v>10578.111124609608</v>
      </c>
      <c r="AP143" s="169" t="str">
        <f>IF(AJ143="-","-",(AJ143*AC143/2.04/$I143/$D143/$A143+((AJ143*AC143/2.04/$I143/$D143/$A143)^2+4)^0.5)/2)</f>
        <v>-</v>
      </c>
      <c r="AQ143" s="169" t="str">
        <f>IF(AK143="-","-",(2*AK143*AD143/2.04/$I143/$D143/$A143+((2*AK143*AD143/2.04/$I143/$D143/$A143)^2+4)^0.5)/2)</f>
        <v>-</v>
      </c>
      <c r="AR143" s="169">
        <f>IF(AL143="-","-",(3*AL143*AE143/2.04/$I143/$D143/$A143+((3*AL143*AE143/2.04/$I143/$D143/$A143)^2+4)^0.5)/2)</f>
        <v>1.763496555227281</v>
      </c>
      <c r="AS143" s="169">
        <f>IF(AM143="-","-",(4*AM143*AF143/2.04/$I143/$D143/$A143+((4*AM143*AF143/2.04/$I143/$D143/$A143)^2+4)^0.5)/2)</f>
        <v>2.2054227558892121</v>
      </c>
      <c r="AT143" s="169">
        <f>IF(AN143="-","-",(5*AN143*AG143/2.04/$I143/$D143/$A143+((5*AN143*AG143/2.04/$I143/$D143/$A143)^2+4)^0.5)/2)</f>
        <v>2.3808897451282491</v>
      </c>
      <c r="AU143" s="170">
        <f>IF(AO143="-","-",(6*AO143*AH143/2.04/$I143/$D143/$A143+((6*AO143*AH143/2.04/$I143/$D143/$A143)^2+4)^0.5)/2)</f>
        <v>2.4502002515151249</v>
      </c>
      <c r="AV143" s="166" t="str">
        <f>IF(AP143="-","-",C143*AP143)</f>
        <v>-</v>
      </c>
      <c r="AW143" s="168" t="str">
        <f>IF(AQ143="-","-",C143*AQ143)</f>
        <v>-</v>
      </c>
      <c r="AX143" s="168">
        <f>IF(AR143="-","-",C143*AR143)</f>
        <v>3.4967680175845293</v>
      </c>
      <c r="AY143" s="168">
        <f>IF(AS143="-","-",C143*AS143)</f>
        <v>4.3730461140893011</v>
      </c>
      <c r="AZ143" s="168">
        <f>IF(AT143="-","-",C143*AT143)</f>
        <v>4.720972711560786</v>
      </c>
      <c r="BA143" s="171">
        <f>IF(AU143="-","-",C143*AU143)</f>
        <v>4.8584057909154437</v>
      </c>
      <c r="BB143" s="175" t="str">
        <f>IF(W143="-","-",D143*AP143^(0.312/(1.312*W143))-273)</f>
        <v>-</v>
      </c>
      <c r="BC143" s="176" t="str">
        <f>IF(X143="-","-",D143*AQ143^(0.312/(1.312*X143))-273)</f>
        <v>-</v>
      </c>
      <c r="BD143" s="176">
        <f>IF(Y143="-","-",D143*AR143^(0.312/(1.312*Y143))-273)</f>
        <v>67.017219185478211</v>
      </c>
      <c r="BE143" s="176">
        <f>IF(Z143="-","-",D143*AS143^(0.312/(1.312*Z143))-273)</f>
        <v>88.780412814270619</v>
      </c>
      <c r="BF143" s="176">
        <f>IF(AA143="-","-",D143*AT143^(0.312/(1.312*AA143))-273)</f>
        <v>99.766363226098861</v>
      </c>
      <c r="BG143" s="177">
        <f>IF(AB143="-","-",D143*AU143^(0.312/(1.312*AB143))-273)</f>
        <v>104.86427448037495</v>
      </c>
      <c r="BH143" s="121"/>
      <c r="BI143" s="121"/>
      <c r="BP143" s="121">
        <v>141</v>
      </c>
    </row>
    <row r="144" spans="1:75" s="7" customFormat="1" ht="15.75" hidden="1" x14ac:dyDescent="0.2">
      <c r="B144" s="1"/>
      <c r="C144" s="2" t="s">
        <v>0</v>
      </c>
      <c r="D144" s="3"/>
      <c r="E144" s="4"/>
      <c r="F144" s="5"/>
      <c r="G144" s="6"/>
      <c r="I144" s="6"/>
      <c r="J144" s="6"/>
      <c r="K144" s="6"/>
      <c r="L144" s="8"/>
      <c r="M144" s="8"/>
      <c r="N144" s="8"/>
      <c r="O144" s="8"/>
      <c r="P144" s="8"/>
      <c r="Q144" s="5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9"/>
      <c r="AJ144" s="10"/>
      <c r="AK144" s="11"/>
      <c r="AL144" s="11"/>
      <c r="AM144" s="12"/>
      <c r="AN144" s="10"/>
      <c r="AO144" s="13"/>
      <c r="AP144" s="14"/>
      <c r="AQ144" s="15"/>
      <c r="AR144" s="16"/>
      <c r="AX144" s="6"/>
      <c r="AY144" s="6"/>
      <c r="AZ144" s="6"/>
      <c r="BA144" s="6"/>
      <c r="BB144" s="5"/>
      <c r="BC144" s="5"/>
      <c r="BD144" s="5"/>
      <c r="BE144" s="5"/>
      <c r="BF144" s="5"/>
      <c r="BG144" s="8"/>
      <c r="BP144" s="1">
        <v>142</v>
      </c>
    </row>
    <row r="145" spans="1:75" s="1" customFormat="1" ht="18" hidden="1" customHeight="1" x14ac:dyDescent="0.2">
      <c r="A145" s="17" t="s">
        <v>1</v>
      </c>
      <c r="B145" s="18" t="s">
        <v>2</v>
      </c>
      <c r="C145" s="18" t="s">
        <v>3</v>
      </c>
      <c r="D145" s="18" t="s">
        <v>4</v>
      </c>
      <c r="E145" s="18" t="s">
        <v>5</v>
      </c>
      <c r="F145" s="19" t="s">
        <v>6</v>
      </c>
      <c r="G145" s="18" t="s">
        <v>7</v>
      </c>
      <c r="H145" s="18" t="s">
        <v>8</v>
      </c>
      <c r="I145" s="18" t="s">
        <v>9</v>
      </c>
      <c r="J145" s="20" t="s">
        <v>10</v>
      </c>
      <c r="K145" s="21" t="s">
        <v>11</v>
      </c>
      <c r="L145" s="22" t="s">
        <v>12</v>
      </c>
      <c r="M145" s="22" t="s">
        <v>13</v>
      </c>
      <c r="N145" s="22" t="s">
        <v>14</v>
      </c>
      <c r="O145" s="22" t="s">
        <v>15</v>
      </c>
      <c r="P145" s="23" t="s">
        <v>16</v>
      </c>
      <c r="Q145" s="24" t="s">
        <v>17</v>
      </c>
      <c r="R145" s="25" t="s">
        <v>18</v>
      </c>
      <c r="S145" s="25" t="s">
        <v>19</v>
      </c>
      <c r="T145" s="25" t="s">
        <v>20</v>
      </c>
      <c r="U145" s="25" t="s">
        <v>21</v>
      </c>
      <c r="V145" s="26" t="s">
        <v>22</v>
      </c>
      <c r="W145" s="24" t="s">
        <v>23</v>
      </c>
      <c r="X145" s="25" t="s">
        <v>24</v>
      </c>
      <c r="Y145" s="25" t="s">
        <v>25</v>
      </c>
      <c r="Z145" s="25" t="s">
        <v>26</v>
      </c>
      <c r="AA145" s="25" t="s">
        <v>27</v>
      </c>
      <c r="AB145" s="26" t="s">
        <v>28</v>
      </c>
      <c r="AC145" s="27" t="s">
        <v>29</v>
      </c>
      <c r="AD145" s="28" t="s">
        <v>30</v>
      </c>
      <c r="AE145" s="28" t="s">
        <v>31</v>
      </c>
      <c r="AF145" s="28" t="s">
        <v>32</v>
      </c>
      <c r="AG145" s="28" t="s">
        <v>33</v>
      </c>
      <c r="AH145" s="29" t="s">
        <v>34</v>
      </c>
      <c r="AI145" s="30" t="s">
        <v>35</v>
      </c>
      <c r="AJ145" s="21" t="s">
        <v>36</v>
      </c>
      <c r="AK145" s="22" t="s">
        <v>37</v>
      </c>
      <c r="AL145" s="22" t="s">
        <v>38</v>
      </c>
      <c r="AM145" s="22" t="s">
        <v>39</v>
      </c>
      <c r="AN145" s="22" t="s">
        <v>40</v>
      </c>
      <c r="AO145" s="23" t="s">
        <v>41</v>
      </c>
      <c r="AP145" s="28" t="s">
        <v>42</v>
      </c>
      <c r="AQ145" s="28" t="s">
        <v>43</v>
      </c>
      <c r="AR145" s="28" t="s">
        <v>44</v>
      </c>
      <c r="AS145" s="28" t="s">
        <v>45</v>
      </c>
      <c r="AT145" s="28" t="s">
        <v>46</v>
      </c>
      <c r="AU145" s="29" t="s">
        <v>47</v>
      </c>
      <c r="AV145" s="31" t="s">
        <v>48</v>
      </c>
      <c r="AW145" s="32" t="s">
        <v>49</v>
      </c>
      <c r="AX145" s="32" t="s">
        <v>50</v>
      </c>
      <c r="AY145" s="32" t="s">
        <v>51</v>
      </c>
      <c r="AZ145" s="32" t="s">
        <v>52</v>
      </c>
      <c r="BA145" s="33" t="s">
        <v>53</v>
      </c>
      <c r="BB145" s="21" t="s">
        <v>54</v>
      </c>
      <c r="BC145" s="22" t="s">
        <v>55</v>
      </c>
      <c r="BD145" s="22" t="s">
        <v>56</v>
      </c>
      <c r="BE145" s="22" t="s">
        <v>57</v>
      </c>
      <c r="BF145" s="22" t="s">
        <v>58</v>
      </c>
      <c r="BG145" s="23" t="s">
        <v>59</v>
      </c>
      <c r="BH145" s="34"/>
      <c r="BM145" s="50"/>
      <c r="BP145" s="121">
        <v>143</v>
      </c>
    </row>
    <row r="146" spans="1:75" s="61" customFormat="1" ht="12.75" customHeight="1" x14ac:dyDescent="0.2">
      <c r="A146" s="35">
        <v>78.07246512570687</v>
      </c>
      <c r="B146" s="35">
        <f>AX141</f>
        <v>3.0522369067255655</v>
      </c>
      <c r="C146" s="141">
        <f>B146-0.06</f>
        <v>2.9922369067255654</v>
      </c>
      <c r="D146" s="36">
        <v>288</v>
      </c>
      <c r="E146" s="37">
        <v>3710</v>
      </c>
      <c r="F146" s="38">
        <f>PI()*0.805*E146/60</f>
        <v>156.37539232630996</v>
      </c>
      <c r="G146" s="39">
        <f>C146/4.636</f>
        <v>0.64543505321949213</v>
      </c>
      <c r="H146" s="40">
        <f>D146/193.4</f>
        <v>1.4891416752843847</v>
      </c>
      <c r="I146" s="41">
        <f>1-0.427*G146*H146^(-3.688)</f>
        <v>0.93654112208583462</v>
      </c>
      <c r="J146" s="40">
        <f>C146*10^6/(I146*511*D146)</f>
        <v>21.709795675851982</v>
      </c>
      <c r="K146" s="42">
        <f>A146*0.682*10^6/(3600*24*J146)</f>
        <v>28.386561460900236</v>
      </c>
      <c r="L146" s="43">
        <f>A146*0.682*10^6/(3600*24*J146*2)</f>
        <v>14.193280730450118</v>
      </c>
      <c r="M146" s="43">
        <f>A146*0.682*10^6/(3600*24*J146*3)</f>
        <v>9.4621871536334119</v>
      </c>
      <c r="N146" s="43">
        <f>A146*0.682*10^6/(3600*24*J146*4)</f>
        <v>7.0966403652250589</v>
      </c>
      <c r="O146" s="43">
        <f>A146*0.682*10^6/(3600*24*J146*5)</f>
        <v>5.677312292180047</v>
      </c>
      <c r="P146" s="44">
        <f>A146*0.682*10^6/(3600*24*J146*6)</f>
        <v>4.7310935768167059</v>
      </c>
      <c r="Q146" s="39">
        <f>4*K146/(PI()*0.805^2*F146)</f>
        <v>0.3566668400454594</v>
      </c>
      <c r="R146" s="41">
        <f>4*L146/(PI()*0.805^2*F146)</f>
        <v>0.1783334200227297</v>
      </c>
      <c r="S146" s="41">
        <f>4*M146/(PI()*0.805^2*F146)</f>
        <v>0.1188889466818198</v>
      </c>
      <c r="T146" s="41">
        <f>4*N146/(PI()*0.805^2*F146)</f>
        <v>8.916671001136485E-2</v>
      </c>
      <c r="U146" s="41">
        <f>4*O146/(PI()*0.805^2*F146)</f>
        <v>7.1333368009091888E-2</v>
      </c>
      <c r="V146" s="45">
        <f>4*P146/(PI()*0.805^2*F146)</f>
        <v>5.9444473340909902E-2</v>
      </c>
      <c r="W146" s="46" t="str">
        <f>IF(OR(0.0344&gt;Q146,0.0739&lt;Q146),"-",296863066.116789*Q146^(6)+-107812010.926391*Q146^(5)+ 15691057.2875856*Q146^(4)+-1178721.4640784*Q146^(3)+ 48205.3447935692*Q146^(2)+-1012.39184418295*Q146+ 9.28608011129995)</f>
        <v>-</v>
      </c>
      <c r="X146" s="47" t="str">
        <f t="shared" ref="X146:AB150" si="212">IF(OR(0.0344&gt;R146,0.0739&lt;R146),"-",296863066.116789*R146^(6)+-107812010.926391*R146^(5)+ 15691057.2875856*R146^(4)+-1178721.4640784*R146^(3)+ 48205.3447935692*R146^(2)+-1012.39184418295*R146+ 9.28608011129995)</f>
        <v>-</v>
      </c>
      <c r="Y146" s="47" t="str">
        <f t="shared" si="212"/>
        <v>-</v>
      </c>
      <c r="Z146" s="47" t="str">
        <f t="shared" si="212"/>
        <v>-</v>
      </c>
      <c r="AA146" s="47">
        <f t="shared" si="212"/>
        <v>0.77410500041568575</v>
      </c>
      <c r="AB146" s="48">
        <f t="shared" si="212"/>
        <v>0.85097502415723447</v>
      </c>
      <c r="AC146" s="46" t="str">
        <f>IF(W146="-","-",798988351.621543*Q146^(6)+-280371531.586419*Q146^(5)+ 39883138.3982318*Q146^(4)+-2943110.23585554*Q146^(3)+ 118497.513034966*Q146^(2)+-2463.54413936218*Q146+ 21.5852365235991)</f>
        <v>-</v>
      </c>
      <c r="AD146" s="47" t="str">
        <f t="shared" ref="AD146:AH150" si="213">IF(X146="-","-",798988351.621543*R146^(6)+-280371531.586419*R146^(5)+ 39883138.3982318*R146^(4)+-2943110.23585554*R146^(3)+ 118497.513034966*R146^(2)+-2463.54413936218*R146+ 21.5852365235991)</f>
        <v>-</v>
      </c>
      <c r="AE146" s="47" t="str">
        <f t="shared" si="213"/>
        <v>-</v>
      </c>
      <c r="AF146" s="47" t="str">
        <f t="shared" si="213"/>
        <v>-</v>
      </c>
      <c r="AG146" s="47">
        <f t="shared" si="213"/>
        <v>0.63450047712266411</v>
      </c>
      <c r="AH146" s="48">
        <f t="shared" si="213"/>
        <v>0.80393061927939158</v>
      </c>
      <c r="AI146" s="49">
        <f>(F146^2)/2</f>
        <v>12226.631662603681</v>
      </c>
      <c r="AJ146" s="49" t="str">
        <f t="shared" ref="AJ146:AO150" si="214">IF(W146="-","-",4*$AI146*$J146*K146*AC146/(W146*1000))</f>
        <v>-</v>
      </c>
      <c r="AK146" s="50" t="str">
        <f t="shared" si="214"/>
        <v>-</v>
      </c>
      <c r="AL146" s="50" t="str">
        <f t="shared" si="214"/>
        <v>-</v>
      </c>
      <c r="AM146" s="50" t="str">
        <f t="shared" si="214"/>
        <v>-</v>
      </c>
      <c r="AN146" s="50">
        <f t="shared" si="214"/>
        <v>4940.8016644037716</v>
      </c>
      <c r="AO146" s="51">
        <f t="shared" si="214"/>
        <v>4745.5423173103118</v>
      </c>
      <c r="AP146" s="52" t="str">
        <f>IF(AJ146="-","-",(AJ146*W146/2.04/$I146/$D146/$A146+((AJ146*W146/2.04/$I146/$D146/$A146)^2+4)^0.5)/2)</f>
        <v>-</v>
      </c>
      <c r="AQ146" s="52" t="str">
        <f>IF(AK146="-","-",(2*AK146*X146/2.04/$I146/$D146/$A146+((2*AK146*X146/2.04/$I146/$D146/$A146)^2+4)^0.5)/2)</f>
        <v>-</v>
      </c>
      <c r="AR146" s="52" t="str">
        <f>IF(AL146="-","-",(3*AL146*Y146/2.04/$I146/$D146/$A146+((3*AL146*Y146/2.04/$I146/$D146/$A146)^2+4)^0.5)/2)</f>
        <v>-</v>
      </c>
      <c r="AS146" s="52" t="str">
        <f>IF(AM146="-","-",(4*AM146*Z146/2.04/$I146/$D146/$A146+((4*AM146*Z146/2.04/$I146/$D146/$A146)^2+4)^0.5)/2)</f>
        <v>-</v>
      </c>
      <c r="AT146" s="52">
        <f>IF(AN146="-","-",(5*AN146*AA146/2.04/$I146/$D146/$A146+((5*AN146*AA146/2.04/$I146/$D146/$A146)^2+4)^0.5)/2)</f>
        <v>1.2470538499672497</v>
      </c>
      <c r="AU146" s="53">
        <f>IF(AO146="-","-",(6*AO146*AB146/2.04/$I146/$D146/$A146+((6*AO146*AB146/2.04/$I146/$D146/$A146)^2+4)^0.5)/2)</f>
        <v>1.321024074858677</v>
      </c>
      <c r="AV146" s="54" t="str">
        <f>IF(AP146="-","-",C146*AP146)</f>
        <v>-</v>
      </c>
      <c r="AW146" s="55" t="str">
        <f>IF(AQ146="-","-",C146*AQ146)</f>
        <v>-</v>
      </c>
      <c r="AX146" s="55" t="str">
        <f>IF(AR146="-","-",C146*AR146)</f>
        <v>-</v>
      </c>
      <c r="AY146" s="56" t="str">
        <f>IF(AS146="-","-",C146*AS146)</f>
        <v>-</v>
      </c>
      <c r="AZ146" s="56">
        <f>IF(AT146="-","-",C146*AT146)</f>
        <v>3.7314805545462106</v>
      </c>
      <c r="BA146" s="57">
        <f>IF(AU146="-","-",C146*AU146)</f>
        <v>3.9528169914651294</v>
      </c>
      <c r="BB146" s="58" t="str">
        <f>IF(W146="-","-",D146*AP146^(0.312/(1.312*W146))-273)</f>
        <v>-</v>
      </c>
      <c r="BC146" s="59" t="str">
        <f>IF(X146="-","-",D146*AQ146^(0.312/(1.312*X146))-273)</f>
        <v>-</v>
      </c>
      <c r="BD146" s="59" t="str">
        <f>IF(Y146="-","-",D146*AR146^(0.312/(1.312*Y146))-273)</f>
        <v>-</v>
      </c>
      <c r="BE146" s="59" t="str">
        <f>IF(Z146="-","-",D146*AS146^(0.312/(1.312*Z146))-273)</f>
        <v>-</v>
      </c>
      <c r="BF146" s="59">
        <f>IF(AA146="-","-",D146*AT146^(0.312/(1.312*AA146))-273)</f>
        <v>35.211189400804642</v>
      </c>
      <c r="BG146" s="60">
        <f>IF(AB146="-","-",D146*AU146^(0.312/(1.312*AB146))-273)</f>
        <v>38.301331894018574</v>
      </c>
      <c r="BI146" s="43">
        <f>A146</f>
        <v>78.07246512570687</v>
      </c>
      <c r="BJ146" s="43">
        <f>C146</f>
        <v>2.9922369067255654</v>
      </c>
      <c r="BK146" s="43">
        <f>AW151</f>
        <v>5.0980451606529105</v>
      </c>
      <c r="BL146" s="50">
        <f>AT151</f>
        <v>5320</v>
      </c>
      <c r="BM146" s="50">
        <f t="shared" ref="BM146" si="215">AU151</f>
        <v>14205.234311964703</v>
      </c>
      <c r="BN146" s="43">
        <f>AV151</f>
        <v>1.7037571955596764</v>
      </c>
      <c r="BO146" s="61">
        <f>AS151</f>
        <v>4</v>
      </c>
      <c r="BP146" s="1">
        <v>144</v>
      </c>
      <c r="BQ146" s="43">
        <f>AI151</f>
        <v>60.735289333199653</v>
      </c>
      <c r="BR146" s="43">
        <f>AJ151</f>
        <v>1.9828607020634994</v>
      </c>
      <c r="BS146" s="43">
        <f>AO151</f>
        <v>3.0522369067255655</v>
      </c>
      <c r="BT146" s="50">
        <f>AL151</f>
        <v>5205</v>
      </c>
      <c r="BU146" s="50">
        <f>AM151</f>
        <v>13148.185087589398</v>
      </c>
      <c r="BV146" s="43">
        <f>AN151</f>
        <v>1.5393097979849015</v>
      </c>
      <c r="BW146" s="61">
        <f>AK151</f>
        <v>3</v>
      </c>
    </row>
    <row r="147" spans="1:75" s="69" customFormat="1" hidden="1" x14ac:dyDescent="0.2">
      <c r="A147" s="42">
        <f>A146</f>
        <v>78.07246512570687</v>
      </c>
      <c r="B147" s="62">
        <f>B146</f>
        <v>3.0522369067255655</v>
      </c>
      <c r="C147" s="62">
        <f>C146</f>
        <v>2.9922369067255654</v>
      </c>
      <c r="D147" s="63">
        <f>D146</f>
        <v>288</v>
      </c>
      <c r="E147" s="37">
        <v>4000</v>
      </c>
      <c r="F147" s="62">
        <f>PI()*0.805*E147/60</f>
        <v>168.59880574265225</v>
      </c>
      <c r="G147" s="39">
        <f t="shared" ref="G147:P147" si="216">G146</f>
        <v>0.64543505321949213</v>
      </c>
      <c r="H147" s="40">
        <f t="shared" si="216"/>
        <v>1.4891416752843847</v>
      </c>
      <c r="I147" s="41">
        <f t="shared" si="216"/>
        <v>0.93654112208583462</v>
      </c>
      <c r="J147" s="40">
        <f t="shared" si="216"/>
        <v>21.709795675851982</v>
      </c>
      <c r="K147" s="42">
        <f t="shared" si="216"/>
        <v>28.386561460900236</v>
      </c>
      <c r="L147" s="43">
        <f t="shared" si="216"/>
        <v>14.193280730450118</v>
      </c>
      <c r="M147" s="43">
        <f t="shared" si="216"/>
        <v>9.4621871536334119</v>
      </c>
      <c r="N147" s="43">
        <f t="shared" si="216"/>
        <v>7.0966403652250589</v>
      </c>
      <c r="O147" s="43">
        <f t="shared" si="216"/>
        <v>5.677312292180047</v>
      </c>
      <c r="P147" s="44">
        <f t="shared" si="216"/>
        <v>4.7310935768167059</v>
      </c>
      <c r="Q147" s="39">
        <f t="shared" ref="Q147:Q150" si="217">4*K147/(PI()*0.805^2*F147)</f>
        <v>0.33080849414216362</v>
      </c>
      <c r="R147" s="41">
        <f t="shared" ref="R147:R150" si="218">4*L147/(PI()*0.805^2*F147)</f>
        <v>0.16540424707108181</v>
      </c>
      <c r="S147" s="41">
        <f t="shared" ref="S147:S150" si="219">4*M147/(PI()*0.805^2*F147)</f>
        <v>0.11026949804738788</v>
      </c>
      <c r="T147" s="41">
        <f t="shared" ref="T147:T150" si="220">4*N147/(PI()*0.805^2*F147)</f>
        <v>8.2702123535540906E-2</v>
      </c>
      <c r="U147" s="41">
        <f t="shared" ref="U147:U150" si="221">4*O147/(PI()*0.805^2*F147)</f>
        <v>6.616169882843273E-2</v>
      </c>
      <c r="V147" s="45">
        <f t="shared" ref="V147:V150" si="222">4*P147/(PI()*0.805^2*F147)</f>
        <v>5.5134749023693939E-2</v>
      </c>
      <c r="W147" s="64" t="str">
        <f t="shared" ref="W147:W150" si="223">IF(OR(0.0344&gt;Q147,0.0739&lt;Q147),"-",296863066.116789*Q147^(6)+-107812010.926391*Q147^(5)+ 15691057.2875856*Q147^(4)+-1178721.4640784*Q147^(3)+ 48205.3447935692*Q147^(2)+-1012.39184418295*Q147+ 9.28608011129995)</f>
        <v>-</v>
      </c>
      <c r="X147" s="65" t="str">
        <f t="shared" si="212"/>
        <v>-</v>
      </c>
      <c r="Y147" s="65" t="str">
        <f t="shared" si="212"/>
        <v>-</v>
      </c>
      <c r="Z147" s="65" t="str">
        <f t="shared" si="212"/>
        <v>-</v>
      </c>
      <c r="AA147" s="65">
        <f t="shared" si="212"/>
        <v>0.82605094943565227</v>
      </c>
      <c r="AB147" s="66">
        <f t="shared" si="212"/>
        <v>0.85607057881323634</v>
      </c>
      <c r="AC147" s="64" t="str">
        <f t="shared" ref="AC147:AC150" si="224">IF(W147="-","-",798988351.621543*Q147^(6)+-280371531.586419*Q147^(5)+ 39883138.3982318*Q147^(4)+-2943110.23585554*Q147^(3)+ 118497.513034966*Q147^(2)+-2463.54413936218*Q147+ 21.5852365235991)</f>
        <v>-</v>
      </c>
      <c r="AD147" s="65" t="str">
        <f t="shared" si="213"/>
        <v>-</v>
      </c>
      <c r="AE147" s="65" t="str">
        <f t="shared" si="213"/>
        <v>-</v>
      </c>
      <c r="AF147" s="65" t="str">
        <f t="shared" si="213"/>
        <v>-</v>
      </c>
      <c r="AG147" s="65">
        <f t="shared" si="213"/>
        <v>0.72499598505098817</v>
      </c>
      <c r="AH147" s="66">
        <f t="shared" si="213"/>
        <v>0.84944943578958743</v>
      </c>
      <c r="AI147" s="49">
        <f>(F147^2)/2</f>
        <v>14212.778648924294</v>
      </c>
      <c r="AJ147" s="49" t="str">
        <f t="shared" si="214"/>
        <v>-</v>
      </c>
      <c r="AK147" s="50" t="str">
        <f t="shared" si="214"/>
        <v>-</v>
      </c>
      <c r="AL147" s="50" t="str">
        <f t="shared" si="214"/>
        <v>-</v>
      </c>
      <c r="AM147" s="50" t="str">
        <f t="shared" si="214"/>
        <v>-</v>
      </c>
      <c r="AN147" s="50">
        <f t="shared" si="214"/>
        <v>6149.8747467757094</v>
      </c>
      <c r="AO147" s="51">
        <f t="shared" si="214"/>
        <v>5794.0764132308695</v>
      </c>
      <c r="AP147" s="43" t="str">
        <f>IF(AJ147="-","-",(AJ147*W147/2.04/$I147/$D147/$A147+((AJ147*W147/2.04/$I147/$D147/$A147)^2+4)^0.5)/2)</f>
        <v>-</v>
      </c>
      <c r="AQ147" s="43" t="str">
        <f>IF(AK147="-","-",(2*AK147*X147/2.04/$I147/$D147/$A147+((2*AK147*X147/2.04/$I147/$D147/$A147)^2+4)^0.5)/2)</f>
        <v>-</v>
      </c>
      <c r="AR147" s="43" t="str">
        <f>IF(AL147="-","-",(3*AL147*Y147/2.04/$I147/$D147/$A147+((3*AL147*Y147/2.04/$I147/$D147/$A147)^2+4)^0.5)/2)</f>
        <v>-</v>
      </c>
      <c r="AS147" s="43" t="str">
        <f>IF(AM147="-","-",(4*AM147*Z147/2.04/$I147/$D147/$A147+((4*AM147*Z147/2.04/$I147/$D147/$A147)^2+4)^0.5)/2)</f>
        <v>-</v>
      </c>
      <c r="AT147" s="43">
        <f>IF(AN147="-","-",(5*AN147*AA147/2.04/$I147/$D147/$A147+((5*AN147*AA147/2.04/$I147/$D147/$A147)^2+4)^0.5)/2)</f>
        <v>1.3384283795353866</v>
      </c>
      <c r="AU147" s="44">
        <f>IF(AO147="-","-",(6*AO147*AB147/2.04/$I147/$D147/$A147+((6*AO147*AB147/2.04/$I147/$D147/$A147)^2+4)^0.5)/2)</f>
        <v>1.4046863602024491</v>
      </c>
      <c r="AV147" s="67" t="str">
        <f>IF(AP147="-","-",C147*AP147)</f>
        <v>-</v>
      </c>
      <c r="AW147" s="68" t="str">
        <f>IF(AQ147="-","-",C147*AQ147)</f>
        <v>-</v>
      </c>
      <c r="AX147" s="68" t="str">
        <f>IF(AR147="-","-",C147*AR147)</f>
        <v>-</v>
      </c>
      <c r="AY147" s="41" t="str">
        <f>IF(AS147="-","-",C147*AS147)</f>
        <v>-</v>
      </c>
      <c r="AZ147" s="41">
        <f>IF(AT147="-","-",C147*AT147)</f>
        <v>4.0048947942546764</v>
      </c>
      <c r="BA147" s="45">
        <f>IF(AU147="-","-",C147*AU147)</f>
        <v>4.2031543693717692</v>
      </c>
      <c r="BB147" s="58" t="str">
        <f>IF(W147="-","-",D147*AP147^(0.312/(1.312*W147))-273)</f>
        <v>-</v>
      </c>
      <c r="BC147" s="59" t="str">
        <f>IF(X147="-","-",D147*AQ147^(0.312/(1.312*X147))-273)</f>
        <v>-</v>
      </c>
      <c r="BD147" s="59" t="str">
        <f>IF(Y147="-","-",D147*AR147^(0.312/(1.312*Y147))-273)</f>
        <v>-</v>
      </c>
      <c r="BE147" s="59" t="str">
        <f>IF(Z147="-","-",D147*AS147^(0.312/(1.312*Z147))-273)</f>
        <v>-</v>
      </c>
      <c r="BF147" s="59">
        <f>IF(AA147="-","-",D147*AT147^(0.312/(1.312*AA147))-273)</f>
        <v>40.21092321067772</v>
      </c>
      <c r="BG147" s="60">
        <f>IF(AB147="-","-",D147*AU147^(0.312/(1.312*AB147))-273)</f>
        <v>43.51044607455799</v>
      </c>
      <c r="BP147" s="121">
        <v>145</v>
      </c>
    </row>
    <row r="148" spans="1:75" s="89" customFormat="1" hidden="1" x14ac:dyDescent="0.2">
      <c r="A148" s="70">
        <f>A146</f>
        <v>78.07246512570687</v>
      </c>
      <c r="B148" s="71">
        <f>B146</f>
        <v>3.0522369067255655</v>
      </c>
      <c r="C148" s="71">
        <f>C146</f>
        <v>2.9922369067255654</v>
      </c>
      <c r="D148" s="72">
        <f>D146</f>
        <v>288</v>
      </c>
      <c r="E148" s="73">
        <v>5320</v>
      </c>
      <c r="F148" s="71">
        <f>PI()*0.805*E148/60</f>
        <v>224.23641163772751</v>
      </c>
      <c r="G148" s="74">
        <f t="shared" ref="G148:P148" si="225">G146</f>
        <v>0.64543505321949213</v>
      </c>
      <c r="H148" s="75">
        <f t="shared" si="225"/>
        <v>1.4891416752843847</v>
      </c>
      <c r="I148" s="76">
        <f t="shared" si="225"/>
        <v>0.93654112208583462</v>
      </c>
      <c r="J148" s="75">
        <f t="shared" si="225"/>
        <v>21.709795675851982</v>
      </c>
      <c r="K148" s="70">
        <f t="shared" si="225"/>
        <v>28.386561460900236</v>
      </c>
      <c r="L148" s="77">
        <f t="shared" si="225"/>
        <v>14.193280730450118</v>
      </c>
      <c r="M148" s="77">
        <f t="shared" si="225"/>
        <v>9.4621871536334119</v>
      </c>
      <c r="N148" s="77">
        <f t="shared" si="225"/>
        <v>7.0966403652250589</v>
      </c>
      <c r="O148" s="77">
        <f t="shared" si="225"/>
        <v>5.677312292180047</v>
      </c>
      <c r="P148" s="78">
        <f t="shared" si="225"/>
        <v>4.7310935768167059</v>
      </c>
      <c r="Q148" s="74">
        <f t="shared" si="217"/>
        <v>0.24872819108433353</v>
      </c>
      <c r="R148" s="76">
        <f t="shared" si="218"/>
        <v>0.12436409554216676</v>
      </c>
      <c r="S148" s="76">
        <f t="shared" si="219"/>
        <v>8.2909397028111176E-2</v>
      </c>
      <c r="T148" s="76">
        <f t="shared" si="220"/>
        <v>6.2182047771083382E-2</v>
      </c>
      <c r="U148" s="76">
        <f t="shared" si="221"/>
        <v>4.97456382168667E-2</v>
      </c>
      <c r="V148" s="79">
        <f t="shared" si="222"/>
        <v>4.1454698514055588E-2</v>
      </c>
      <c r="W148" s="80" t="str">
        <f t="shared" si="223"/>
        <v>-</v>
      </c>
      <c r="X148" s="81" t="str">
        <f t="shared" si="212"/>
        <v>-</v>
      </c>
      <c r="Y148" s="81" t="str">
        <f t="shared" si="212"/>
        <v>-</v>
      </c>
      <c r="Z148" s="81">
        <f t="shared" si="212"/>
        <v>0.84434870065879686</v>
      </c>
      <c r="AA148" s="81">
        <f t="shared" si="212"/>
        <v>0.85580415424815293</v>
      </c>
      <c r="AB148" s="82">
        <f t="shared" si="212"/>
        <v>0.83339361590450345</v>
      </c>
      <c r="AC148" s="80" t="str">
        <f t="shared" si="224"/>
        <v>-</v>
      </c>
      <c r="AD148" s="81" t="str">
        <f t="shared" si="213"/>
        <v>-</v>
      </c>
      <c r="AE148" s="81" t="str">
        <f t="shared" si="213"/>
        <v>-</v>
      </c>
      <c r="AF148" s="81">
        <f t="shared" si="213"/>
        <v>0.77413988260133948</v>
      </c>
      <c r="AG148" s="81">
        <f t="shared" si="213"/>
        <v>0.90302238076045427</v>
      </c>
      <c r="AH148" s="82">
        <f t="shared" si="213"/>
        <v>0.94490601470878488</v>
      </c>
      <c r="AI148" s="83">
        <f>(F148^2)/2</f>
        <v>25140.98415208219</v>
      </c>
      <c r="AJ148" s="83" t="str">
        <f t="shared" si="214"/>
        <v>-</v>
      </c>
      <c r="AK148" s="84" t="str">
        <f t="shared" si="214"/>
        <v>-</v>
      </c>
      <c r="AL148" s="84" t="str">
        <f t="shared" si="214"/>
        <v>-</v>
      </c>
      <c r="AM148" s="84">
        <f t="shared" si="214"/>
        <v>14205.234311964703</v>
      </c>
      <c r="AN148" s="84">
        <f t="shared" si="214"/>
        <v>13078.709986400801</v>
      </c>
      <c r="AO148" s="85">
        <f t="shared" si="214"/>
        <v>11711.107942750792</v>
      </c>
      <c r="AP148" s="77" t="str">
        <f>IF(AJ148="-","-",(AJ148*W148/2.04/$I148/$D148/$A148+((AJ148*W148/2.04/$I148/$D148/$A148)^2+4)^0.5)/2)</f>
        <v>-</v>
      </c>
      <c r="AQ148" s="77" t="str">
        <f>IF(AK148="-","-",(2*AK148*X148/2.04/$I148/$D148/$A148+((2*AK148*X148/2.04/$I148/$D148/$A148)^2+4)^0.5)/2)</f>
        <v>-</v>
      </c>
      <c r="AR148" s="77" t="str">
        <f>IF(AL148="-","-",(3*AL148*Y148/2.04/$I148/$D148/$A148+((3*AL148*Y148/2.04/$I148/$D148/$A148)^2+4)^0.5)/2)</f>
        <v>-</v>
      </c>
      <c r="AS148" s="77">
        <f>IF(AM148="-","-",(4*AM148*Z148/2.04/$I148/$D148/$A148+((4*AM148*Z148/2.04/$I148/$D148/$A148)^2+4)^0.5)/2)</f>
        <v>1.7037571955596764</v>
      </c>
      <c r="AT148" s="77">
        <f>IF(AN148="-","-",(5*AN148*AA148/2.04/$I148/$D148/$A148+((5*AN148*AA148/2.04/$I148/$D148/$A148)^2+4)^0.5)/2)</f>
        <v>1.8448128693772317</v>
      </c>
      <c r="AU148" s="78">
        <f>IF(AO148="-","-",(6*AO148*AB148/2.04/$I148/$D148/$A148+((6*AO148*AB148/2.04/$I148/$D148/$A148)^2+4)^0.5)/2)</f>
        <v>1.8917791574598906</v>
      </c>
      <c r="AV148" s="74" t="str">
        <f>IF(AP148="-","-",C148*AP148)</f>
        <v>-</v>
      </c>
      <c r="AW148" s="76" t="str">
        <f>IF(AQ148="-","-",C148*AQ148)</f>
        <v>-</v>
      </c>
      <c r="AX148" s="76" t="str">
        <f>IF(AR148="-","-",C148*AR148)</f>
        <v>-</v>
      </c>
      <c r="AY148" s="76">
        <f>IF(AS148="-","-",C148*AS148)</f>
        <v>5.0980451606529105</v>
      </c>
      <c r="AZ148" s="76">
        <f>IF(AT148="-","-",C148*AT148)</f>
        <v>5.5201171537528424</v>
      </c>
      <c r="BA148" s="79">
        <f>IF(AU148="-","-",C148*AU148)</f>
        <v>5.6606514143256792</v>
      </c>
      <c r="BB148" s="86" t="str">
        <f>IF(W148="-","-",D148*AP148^(0.312/(1.312*W148))-273)</f>
        <v>-</v>
      </c>
      <c r="BC148" s="87" t="str">
        <f>IF(X148="-","-",D148*AQ148^(0.312/(1.312*X148))-273)</f>
        <v>-</v>
      </c>
      <c r="BD148" s="87" t="str">
        <f>IF(Y148="-","-",D148*AR148^(0.312/(1.312*Y148))-273)</f>
        <v>-</v>
      </c>
      <c r="BE148" s="87">
        <f>IF(Z148="-","-",D148*AS148^(0.312/(1.312*Z148))-273)</f>
        <v>61.631516164395975</v>
      </c>
      <c r="BF148" s="87">
        <f>IF(AA148="-","-",D148*AT148^(0.312/(1.312*AA148))-273)</f>
        <v>68.423539144260076</v>
      </c>
      <c r="BG148" s="88">
        <f>IF(AB148="-","-",D148*AU148^(0.312/(1.312*AB148))-273)</f>
        <v>72.458705360702879</v>
      </c>
      <c r="BP148" s="1">
        <v>146</v>
      </c>
    </row>
    <row r="149" spans="1:75" s="89" customFormat="1" hidden="1" x14ac:dyDescent="0.2">
      <c r="A149" s="42">
        <f>A146</f>
        <v>78.07246512570687</v>
      </c>
      <c r="B149" s="62">
        <f>B146</f>
        <v>3.0522369067255655</v>
      </c>
      <c r="C149" s="62">
        <f>C146</f>
        <v>2.9922369067255654</v>
      </c>
      <c r="D149" s="63">
        <f>D146</f>
        <v>288</v>
      </c>
      <c r="E149" s="37">
        <v>5300</v>
      </c>
      <c r="F149" s="62">
        <f>PI()*0.805*E149/60</f>
        <v>223.39341760901425</v>
      </c>
      <c r="G149" s="39">
        <f t="shared" ref="G149:P149" si="226">G146</f>
        <v>0.64543505321949213</v>
      </c>
      <c r="H149" s="40">
        <f t="shared" si="226"/>
        <v>1.4891416752843847</v>
      </c>
      <c r="I149" s="41">
        <f t="shared" si="226"/>
        <v>0.93654112208583462</v>
      </c>
      <c r="J149" s="40">
        <f t="shared" si="226"/>
        <v>21.709795675851982</v>
      </c>
      <c r="K149" s="42">
        <f t="shared" si="226"/>
        <v>28.386561460900236</v>
      </c>
      <c r="L149" s="43">
        <f t="shared" si="226"/>
        <v>14.193280730450118</v>
      </c>
      <c r="M149" s="43">
        <f t="shared" si="226"/>
        <v>9.4621871536334119</v>
      </c>
      <c r="N149" s="43">
        <f t="shared" si="226"/>
        <v>7.0966403652250589</v>
      </c>
      <c r="O149" s="43">
        <f t="shared" si="226"/>
        <v>5.677312292180047</v>
      </c>
      <c r="P149" s="44">
        <f t="shared" si="226"/>
        <v>4.7310935768167059</v>
      </c>
      <c r="Q149" s="39">
        <f t="shared" si="217"/>
        <v>0.24966678803182157</v>
      </c>
      <c r="R149" s="41">
        <f t="shared" si="218"/>
        <v>0.12483339401591079</v>
      </c>
      <c r="S149" s="41">
        <f t="shared" si="219"/>
        <v>8.3222262677273853E-2</v>
      </c>
      <c r="T149" s="41">
        <f t="shared" si="220"/>
        <v>6.2416697007955393E-2</v>
      </c>
      <c r="U149" s="41">
        <f t="shared" si="221"/>
        <v>4.9933357606364318E-2</v>
      </c>
      <c r="V149" s="45">
        <f t="shared" si="222"/>
        <v>4.1611131338636927E-2</v>
      </c>
      <c r="W149" s="64" t="str">
        <f t="shared" si="223"/>
        <v>-</v>
      </c>
      <c r="X149" s="65" t="str">
        <f t="shared" si="212"/>
        <v>-</v>
      </c>
      <c r="Y149" s="65" t="str">
        <f t="shared" si="212"/>
        <v>-</v>
      </c>
      <c r="Z149" s="65">
        <f t="shared" si="212"/>
        <v>0.84360146589786744</v>
      </c>
      <c r="AA149" s="65">
        <f t="shared" si="212"/>
        <v>0.85595595997292939</v>
      </c>
      <c r="AB149" s="66">
        <f t="shared" si="212"/>
        <v>0.83413999469891387</v>
      </c>
      <c r="AC149" s="64" t="str">
        <f t="shared" si="224"/>
        <v>-</v>
      </c>
      <c r="AD149" s="65" t="str">
        <f t="shared" si="213"/>
        <v>-</v>
      </c>
      <c r="AE149" s="65" t="str">
        <f t="shared" si="213"/>
        <v>-</v>
      </c>
      <c r="AF149" s="65">
        <f t="shared" si="213"/>
        <v>0.77149415814100308</v>
      </c>
      <c r="AG149" s="65">
        <f t="shared" si="213"/>
        <v>0.90133938864172336</v>
      </c>
      <c r="AH149" s="66">
        <f t="shared" si="213"/>
        <v>0.94486203905649546</v>
      </c>
      <c r="AI149" s="49">
        <f>(F149^2)/2</f>
        <v>24952.309515517718</v>
      </c>
      <c r="AJ149" s="49" t="str">
        <f t="shared" si="214"/>
        <v>-</v>
      </c>
      <c r="AK149" s="50" t="str">
        <f t="shared" si="214"/>
        <v>-</v>
      </c>
      <c r="AL149" s="50" t="str">
        <f t="shared" si="214"/>
        <v>-</v>
      </c>
      <c r="AM149" s="50">
        <f t="shared" si="214"/>
        <v>14062.890319211465</v>
      </c>
      <c r="AN149" s="50">
        <f t="shared" si="214"/>
        <v>12954.068534168304</v>
      </c>
      <c r="AO149" s="51">
        <f t="shared" si="214"/>
        <v>11612.279233814619</v>
      </c>
      <c r="AP149" s="43" t="str">
        <f>IF(AJ149="-","-",(AJ149*W149/2.04/$I149/$D149/$A149+((AJ149*W149/2.04/$I149/$D149/$A149)^2+4)^0.5)/2)</f>
        <v>-</v>
      </c>
      <c r="AQ149" s="43" t="str">
        <f>IF(AK149="-","-",(2*AK149*X149/2.04/$I149/$D149/$A149+((2*AK149*X149/2.04/$I149/$D149/$A149)^2+4)^0.5)/2)</f>
        <v>-</v>
      </c>
      <c r="AR149" s="43" t="str">
        <f>IF(AL149="-","-",(3*AL149*Y149/2.04/$I149/$D149/$A149+((3*AL149*Y149/2.04/$I149/$D149/$A149)^2+4)^0.5)/2)</f>
        <v>-</v>
      </c>
      <c r="AS149" s="43">
        <f>IF(AM149="-","-",(4*AM149*Z149/2.04/$I149/$D149/$A149+((4*AM149*Z149/2.04/$I149/$D149/$A149)^2+4)^0.5)/2)</f>
        <v>1.6947181417523149</v>
      </c>
      <c r="AT149" s="43">
        <f>IF(AN149="-","-",(5*AN149*AA149/2.04/$I149/$D149/$A149+((5*AN149*AA149/2.04/$I149/$D149/$A149)^2+4)^0.5)/2)</f>
        <v>1.83540489790937</v>
      </c>
      <c r="AU149" s="44">
        <f>IF(AO149="-","-",(6*AO149*AB149/2.04/$I149/$D149/$A149+((6*AO149*AB149/2.04/$I149/$D149/$A149)^2+4)^0.5)/2)</f>
        <v>1.883741488996697</v>
      </c>
      <c r="AV149" s="39" t="str">
        <f>IF(AP149="-","-",C149*AP149)</f>
        <v>-</v>
      </c>
      <c r="AW149" s="41" t="str">
        <f>IF(AQ149="-","-",C149*AQ149)</f>
        <v>-</v>
      </c>
      <c r="AX149" s="41" t="str">
        <f>IF(AR149="-","-",C149*AR149)</f>
        <v>-</v>
      </c>
      <c r="AY149" s="41">
        <f>IF(AS149="-","-",C149*AS149)</f>
        <v>5.0709981702486449</v>
      </c>
      <c r="AZ149" s="41">
        <f>IF(AT149="-","-",C149*AT149)</f>
        <v>5.4919662743092852</v>
      </c>
      <c r="BA149" s="45">
        <f>IF(AU149="-","-",C149*AU149)</f>
        <v>5.6366008061060873</v>
      </c>
      <c r="BB149" s="58" t="str">
        <f>IF(W149="-","-",D149*AP149^(0.312/(1.312*W149))-273)</f>
        <v>-</v>
      </c>
      <c r="BC149" s="59" t="str">
        <f>IF(X149="-","-",D149*AQ149^(0.312/(1.312*X149))-273)</f>
        <v>-</v>
      </c>
      <c r="BD149" s="59" t="str">
        <f>IF(Y149="-","-",D149*AR149^(0.312/(1.312*Y149))-273)</f>
        <v>-</v>
      </c>
      <c r="BE149" s="59">
        <f>IF(Z149="-","-",D149*AS149^(0.312/(1.312*Z149))-273)</f>
        <v>61.17452210347966</v>
      </c>
      <c r="BF149" s="59">
        <f>IF(AA149="-","-",D149*AT149^(0.312/(1.312*AA149))-273)</f>
        <v>67.928622934918508</v>
      </c>
      <c r="BG149" s="60">
        <f>IF(AB149="-","-",D149*AU149^(0.312/(1.312*AB149))-273)</f>
        <v>71.983465382320219</v>
      </c>
      <c r="BP149" s="121">
        <v>147</v>
      </c>
    </row>
    <row r="150" spans="1:75" s="69" customFormat="1" hidden="1" x14ac:dyDescent="0.2">
      <c r="A150" s="90">
        <f>A146</f>
        <v>78.07246512570687</v>
      </c>
      <c r="B150" s="91">
        <f>B146</f>
        <v>3.0522369067255655</v>
      </c>
      <c r="C150" s="91">
        <f>C146</f>
        <v>2.9922369067255654</v>
      </c>
      <c r="D150" s="92">
        <f>D146</f>
        <v>288</v>
      </c>
      <c r="E150" s="93">
        <v>5565</v>
      </c>
      <c r="F150" s="91">
        <f>PI()*0.805*E150/60</f>
        <v>234.56308848946495</v>
      </c>
      <c r="G150" s="94">
        <f t="shared" ref="G150:P150" si="227">G146</f>
        <v>0.64543505321949213</v>
      </c>
      <c r="H150" s="95">
        <f t="shared" si="227"/>
        <v>1.4891416752843847</v>
      </c>
      <c r="I150" s="96">
        <f t="shared" si="227"/>
        <v>0.93654112208583462</v>
      </c>
      <c r="J150" s="95">
        <f t="shared" si="227"/>
        <v>21.709795675851982</v>
      </c>
      <c r="K150" s="90">
        <f t="shared" si="227"/>
        <v>28.386561460900236</v>
      </c>
      <c r="L150" s="97">
        <f t="shared" si="227"/>
        <v>14.193280730450118</v>
      </c>
      <c r="M150" s="97">
        <f t="shared" si="227"/>
        <v>9.4621871536334119</v>
      </c>
      <c r="N150" s="97">
        <f t="shared" si="227"/>
        <v>7.0966403652250589</v>
      </c>
      <c r="O150" s="97">
        <f t="shared" si="227"/>
        <v>5.677312292180047</v>
      </c>
      <c r="P150" s="98">
        <f t="shared" si="227"/>
        <v>4.7310935768167059</v>
      </c>
      <c r="Q150" s="94">
        <f t="shared" si="217"/>
        <v>0.23777789336363961</v>
      </c>
      <c r="R150" s="96">
        <f t="shared" si="218"/>
        <v>0.1188889466818198</v>
      </c>
      <c r="S150" s="96">
        <f t="shared" si="219"/>
        <v>7.9259297787879865E-2</v>
      </c>
      <c r="T150" s="96">
        <f t="shared" si="220"/>
        <v>5.9444473340909902E-2</v>
      </c>
      <c r="U150" s="96">
        <f t="shared" si="221"/>
        <v>4.7555578672727916E-2</v>
      </c>
      <c r="V150" s="99">
        <f t="shared" si="222"/>
        <v>3.9629648893939932E-2</v>
      </c>
      <c r="W150" s="100" t="str">
        <f t="shared" si="223"/>
        <v>-</v>
      </c>
      <c r="X150" s="101" t="str">
        <f t="shared" si="212"/>
        <v>-</v>
      </c>
      <c r="Y150" s="101" t="str">
        <f t="shared" si="212"/>
        <v>-</v>
      </c>
      <c r="Z150" s="101">
        <f t="shared" si="212"/>
        <v>0.85097502415723447</v>
      </c>
      <c r="AA150" s="101">
        <f t="shared" si="212"/>
        <v>0.85304767317444963</v>
      </c>
      <c r="AB150" s="102">
        <f t="shared" si="212"/>
        <v>0.82383406019298455</v>
      </c>
      <c r="AC150" s="100" t="str">
        <f t="shared" si="224"/>
        <v>-</v>
      </c>
      <c r="AD150" s="101" t="str">
        <f t="shared" si="213"/>
        <v>-</v>
      </c>
      <c r="AE150" s="101" t="str">
        <f t="shared" si="213"/>
        <v>-</v>
      </c>
      <c r="AF150" s="101">
        <f t="shared" si="213"/>
        <v>0.80393061927939158</v>
      </c>
      <c r="AG150" s="101">
        <f t="shared" si="213"/>
        <v>0.92087532115478865</v>
      </c>
      <c r="AH150" s="102">
        <f t="shared" si="213"/>
        <v>0.94323223619222318</v>
      </c>
      <c r="AI150" s="103">
        <f>(F150^2)/2</f>
        <v>27509.921240858283</v>
      </c>
      <c r="AJ150" s="103" t="str">
        <f t="shared" si="214"/>
        <v>-</v>
      </c>
      <c r="AK150" s="104" t="str">
        <f t="shared" si="214"/>
        <v>-</v>
      </c>
      <c r="AL150" s="104" t="str">
        <f t="shared" si="214"/>
        <v>-</v>
      </c>
      <c r="AM150" s="104">
        <f t="shared" si="214"/>
        <v>16016.205320922303</v>
      </c>
      <c r="AN150" s="104">
        <f t="shared" si="214"/>
        <v>14641.156747271294</v>
      </c>
      <c r="AO150" s="105">
        <f t="shared" si="214"/>
        <v>12940.334543319219</v>
      </c>
      <c r="AP150" s="97" t="str">
        <f>IF(AJ150="-","-",(AJ150*W150/2.04/$I150/$D150/$A150+((AJ150*W150/2.04/$I150/$D150/$A150)^2+4)^0.5)/2)</f>
        <v>-</v>
      </c>
      <c r="AQ150" s="97" t="str">
        <f>IF(AK150="-","-",(2*AK150*X150/2.04/$I150/$D150/$A150+((2*AK150*X150/2.04/$I150/$D150/$A150)^2+4)^0.5)/2)</f>
        <v>-</v>
      </c>
      <c r="AR150" s="97" t="str">
        <f>IF(AL150="-","-",(3*AL150*Y150/2.04/$I150/$D150/$A150+((3*AL150*Y150/2.04/$I150/$D150/$A150)^2+4)^0.5)/2)</f>
        <v>-</v>
      </c>
      <c r="AS150" s="97">
        <f>IF(AM150="-","-",(4*AM150*Z150/2.04/$I150/$D150/$A150+((4*AM150*Z150/2.04/$I150/$D150/$A150)^2+4)^0.5)/2)</f>
        <v>1.8188715382494434</v>
      </c>
      <c r="AT150" s="97">
        <f>IF(AN150="-","-",(5*AN150*AA150/2.04/$I150/$D150/$A150+((5*AN150*AA150/2.04/$I150/$D150/$A150)^2+4)^0.5)/2)</f>
        <v>1.9630894493293432</v>
      </c>
      <c r="AU150" s="98">
        <f>IF(AO150="-","-",(6*AO150*AB150/2.04/$I150/$D150/$A150+((6*AO150*AB150/2.04/$I150/$D150/$A150)^2+4)^0.5)/2)</f>
        <v>1.9911924350906383</v>
      </c>
      <c r="AV150" s="94" t="str">
        <f>IF(AP150="-","-",C150*AP150)</f>
        <v>-</v>
      </c>
      <c r="AW150" s="96" t="str">
        <f>IF(AQ150="-","-",C150*AQ150)</f>
        <v>-</v>
      </c>
      <c r="AX150" s="96" t="str">
        <f>IF(AR150="-","-",C150*AR150)</f>
        <v>-</v>
      </c>
      <c r="AY150" s="96">
        <f>IF(AS150="-","-",C150*AS150)</f>
        <v>5.4424945453426856</v>
      </c>
      <c r="AZ150" s="96">
        <f>IF(AT150="-","-",C150*AT150)</f>
        <v>5.8740287014868278</v>
      </c>
      <c r="BA150" s="99">
        <f>IF(AU150="-","-",C150*AU150)</f>
        <v>5.9581194926709573</v>
      </c>
      <c r="BB150" s="106" t="str">
        <f>IF(W150="-","-",D150*AP150^(0.312/(1.312*W150))-273)</f>
        <v>-</v>
      </c>
      <c r="BC150" s="107" t="str">
        <f>IF(X150="-","-",D150*AQ150^(0.312/(1.312*X150))-273)</f>
        <v>-</v>
      </c>
      <c r="BD150" s="107" t="str">
        <f>IF(Y150="-","-",D150*AR150^(0.312/(1.312*Y150))-273)</f>
        <v>-</v>
      </c>
      <c r="BE150" s="107">
        <f>IF(Z150="-","-",D150*AS150^(0.312/(1.312*Z150))-273)</f>
        <v>67.403593436083156</v>
      </c>
      <c r="BF150" s="107">
        <f>IF(AA150="-","-",D150*AT150^(0.312/(1.312*AA150))-273)</f>
        <v>74.58070805922182</v>
      </c>
      <c r="BG150" s="108">
        <f>IF(AB150="-","-",D150*AU150^(0.312/(1.312*AB150))-273)</f>
        <v>78.344696358023839</v>
      </c>
      <c r="BP150" s="1">
        <v>148</v>
      </c>
    </row>
    <row r="151" spans="1:75" s="7" customFormat="1" ht="13.5" hidden="1" customHeight="1" x14ac:dyDescent="0.2">
      <c r="A151" s="8"/>
      <c r="B151" s="8"/>
      <c r="C151" s="8"/>
      <c r="D151" s="3"/>
      <c r="E151" s="4"/>
      <c r="F151" s="5"/>
      <c r="G151" s="6"/>
      <c r="I151" s="6"/>
      <c r="J151" s="6"/>
      <c r="K151" s="6"/>
      <c r="L151" s="8"/>
      <c r="M151" s="8"/>
      <c r="N151" s="8"/>
      <c r="O151" s="8"/>
      <c r="P151" s="8"/>
      <c r="Q151" s="5" t="s">
        <v>60</v>
      </c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178">
        <f>A139</f>
        <v>60.735289333199653</v>
      </c>
      <c r="AJ151" s="179">
        <f>C139</f>
        <v>1.9828607020634994</v>
      </c>
      <c r="AK151" s="180">
        <v>3</v>
      </c>
      <c r="AL151" s="181">
        <f>E141</f>
        <v>5205</v>
      </c>
      <c r="AM151" s="181">
        <f>$AL141</f>
        <v>13148.185087589398</v>
      </c>
      <c r="AN151" s="182">
        <f>$AR141</f>
        <v>1.5393097979849015</v>
      </c>
      <c r="AO151" s="113">
        <f>$AX141</f>
        <v>3.0522369067255655</v>
      </c>
      <c r="AP151" s="114">
        <f>$BD141</f>
        <v>55.713680871262227</v>
      </c>
      <c r="AQ151" s="114">
        <f>A146</f>
        <v>78.07246512570687</v>
      </c>
      <c r="AR151" s="109">
        <f>C146</f>
        <v>2.9922369067255654</v>
      </c>
      <c r="AS151" s="110">
        <v>4</v>
      </c>
      <c r="AT151" s="111">
        <f>E148</f>
        <v>5320</v>
      </c>
      <c r="AU151" s="111">
        <f>AM148</f>
        <v>14205.234311964703</v>
      </c>
      <c r="AV151" s="112">
        <f>AS148</f>
        <v>1.7037571955596764</v>
      </c>
      <c r="AW151" s="113">
        <f>AY148</f>
        <v>5.0980451606529105</v>
      </c>
      <c r="AX151" s="114">
        <f>BE148</f>
        <v>61.631516164395975</v>
      </c>
      <c r="AZ151" s="115">
        <v>5.1022243499755859</v>
      </c>
      <c r="BB151" s="183">
        <f>M141*60</f>
        <v>685.72026221493525</v>
      </c>
      <c r="BC151" s="184">
        <f>AN151</f>
        <v>1.5393097979849015</v>
      </c>
      <c r="BD151" s="185">
        <f>N148*60</f>
        <v>425.79842191350355</v>
      </c>
      <c r="BE151" s="186">
        <f>AV151</f>
        <v>1.7037571955596764</v>
      </c>
      <c r="BG151" s="187">
        <f>AL151/5300</f>
        <v>0.98207547169811316</v>
      </c>
      <c r="BH151" s="188">
        <f>AT151/5300</f>
        <v>1.0037735849056604</v>
      </c>
      <c r="BI151" s="115"/>
      <c r="BJ151" s="115"/>
      <c r="BP151" s="121">
        <v>149</v>
      </c>
    </row>
    <row r="152" spans="1:75" ht="15.75" hidden="1" x14ac:dyDescent="0.2">
      <c r="A152" s="116" t="s">
        <v>71</v>
      </c>
      <c r="B152" s="1"/>
      <c r="C152" s="2" t="s">
        <v>88</v>
      </c>
      <c r="D152" s="2"/>
      <c r="E152" s="117"/>
      <c r="F152" s="117"/>
      <c r="G152" s="117"/>
      <c r="H152" s="117"/>
      <c r="I152" s="117"/>
      <c r="J152" s="117"/>
      <c r="K152" s="117"/>
      <c r="L152" s="117"/>
      <c r="M152" s="117"/>
      <c r="N152" s="117"/>
      <c r="O152" s="117"/>
      <c r="P152" s="117"/>
      <c r="Q152" s="117"/>
      <c r="R152" s="117"/>
      <c r="S152" s="117"/>
      <c r="T152" s="117"/>
      <c r="U152" s="117"/>
      <c r="V152" s="117"/>
      <c r="W152" s="117"/>
      <c r="X152" s="117"/>
      <c r="Y152" s="117"/>
      <c r="Z152" s="117"/>
      <c r="AA152" s="117"/>
      <c r="AB152" s="117"/>
      <c r="AC152" s="118"/>
      <c r="AD152" s="117"/>
      <c r="AE152" s="117"/>
      <c r="AF152" s="117"/>
      <c r="AG152" s="117"/>
      <c r="AH152" s="117"/>
      <c r="AI152" s="119"/>
      <c r="AJ152" s="117"/>
      <c r="AK152" s="117"/>
      <c r="AL152" s="117"/>
      <c r="AM152" s="117"/>
      <c r="AN152" s="117"/>
      <c r="AO152" s="117"/>
      <c r="AP152" s="117"/>
      <c r="AQ152" s="117"/>
      <c r="AR152" s="117"/>
      <c r="AS152" s="117"/>
      <c r="AT152" s="117"/>
      <c r="AU152" s="117"/>
      <c r="AV152" s="120"/>
      <c r="AW152" s="120"/>
      <c r="AX152" s="120"/>
      <c r="AY152" s="120"/>
      <c r="AZ152" s="120"/>
      <c r="BA152" s="120"/>
      <c r="BB152" s="117"/>
      <c r="BC152" s="117"/>
      <c r="BD152" s="117"/>
      <c r="BE152" s="117"/>
      <c r="BF152" s="117"/>
      <c r="BG152" s="117"/>
      <c r="BP152" s="1">
        <v>150</v>
      </c>
    </row>
    <row r="153" spans="1:75" ht="14.25" hidden="1" x14ac:dyDescent="0.2">
      <c r="A153" s="17" t="s">
        <v>1</v>
      </c>
      <c r="B153" s="18" t="s">
        <v>2</v>
      </c>
      <c r="C153" s="18" t="s">
        <v>3</v>
      </c>
      <c r="D153" s="18" t="s">
        <v>4</v>
      </c>
      <c r="E153" s="18" t="s">
        <v>5</v>
      </c>
      <c r="F153" s="18" t="s">
        <v>6</v>
      </c>
      <c r="G153" s="18" t="s">
        <v>7</v>
      </c>
      <c r="H153" s="18" t="s">
        <v>8</v>
      </c>
      <c r="I153" s="18" t="s">
        <v>9</v>
      </c>
      <c r="J153" s="24" t="s">
        <v>10</v>
      </c>
      <c r="K153" s="21" t="s">
        <v>11</v>
      </c>
      <c r="L153" s="22" t="s">
        <v>12</v>
      </c>
      <c r="M153" s="22" t="s">
        <v>13</v>
      </c>
      <c r="N153" s="22" t="s">
        <v>14</v>
      </c>
      <c r="O153" s="22" t="s">
        <v>15</v>
      </c>
      <c r="P153" s="23" t="s">
        <v>16</v>
      </c>
      <c r="Q153" s="24" t="s">
        <v>17</v>
      </c>
      <c r="R153" s="25" t="s">
        <v>18</v>
      </c>
      <c r="S153" s="25" t="s">
        <v>19</v>
      </c>
      <c r="T153" s="25" t="s">
        <v>20</v>
      </c>
      <c r="U153" s="25" t="s">
        <v>21</v>
      </c>
      <c r="V153" s="26" t="s">
        <v>22</v>
      </c>
      <c r="W153" s="24" t="s">
        <v>23</v>
      </c>
      <c r="X153" s="25" t="s">
        <v>24</v>
      </c>
      <c r="Y153" s="25" t="s">
        <v>25</v>
      </c>
      <c r="Z153" s="25" t="s">
        <v>26</v>
      </c>
      <c r="AA153" s="25" t="s">
        <v>27</v>
      </c>
      <c r="AB153" s="26" t="s">
        <v>28</v>
      </c>
      <c r="AC153" s="27" t="s">
        <v>29</v>
      </c>
      <c r="AD153" s="28" t="s">
        <v>30</v>
      </c>
      <c r="AE153" s="28" t="s">
        <v>31</v>
      </c>
      <c r="AF153" s="28" t="s">
        <v>32</v>
      </c>
      <c r="AG153" s="28" t="s">
        <v>33</v>
      </c>
      <c r="AH153" s="29" t="s">
        <v>34</v>
      </c>
      <c r="AI153" s="122" t="s">
        <v>35</v>
      </c>
      <c r="AJ153" s="21" t="s">
        <v>36</v>
      </c>
      <c r="AK153" s="22" t="s">
        <v>37</v>
      </c>
      <c r="AL153" s="22" t="s">
        <v>38</v>
      </c>
      <c r="AM153" s="22" t="s">
        <v>39</v>
      </c>
      <c r="AN153" s="22" t="s">
        <v>40</v>
      </c>
      <c r="AO153" s="23" t="s">
        <v>41</v>
      </c>
      <c r="AP153" s="28" t="s">
        <v>42</v>
      </c>
      <c r="AQ153" s="28" t="s">
        <v>43</v>
      </c>
      <c r="AR153" s="28" t="s">
        <v>44</v>
      </c>
      <c r="AS153" s="28" t="s">
        <v>45</v>
      </c>
      <c r="AT153" s="28" t="s">
        <v>46</v>
      </c>
      <c r="AU153" s="29" t="s">
        <v>47</v>
      </c>
      <c r="AV153" s="31" t="s">
        <v>48</v>
      </c>
      <c r="AW153" s="32" t="s">
        <v>49</v>
      </c>
      <c r="AX153" s="32" t="s">
        <v>50</v>
      </c>
      <c r="AY153" s="32" t="s">
        <v>51</v>
      </c>
      <c r="AZ153" s="32" t="s">
        <v>52</v>
      </c>
      <c r="BA153" s="33" t="s">
        <v>53</v>
      </c>
      <c r="BB153" s="21" t="s">
        <v>54</v>
      </c>
      <c r="BC153" s="22" t="s">
        <v>55</v>
      </c>
      <c r="BD153" s="22" t="s">
        <v>56</v>
      </c>
      <c r="BE153" s="22" t="s">
        <v>57</v>
      </c>
      <c r="BF153" s="22" t="s">
        <v>58</v>
      </c>
      <c r="BG153" s="23" t="s">
        <v>59</v>
      </c>
      <c r="BH153" s="207"/>
      <c r="BI153" s="117"/>
      <c r="BP153" s="121">
        <v>151</v>
      </c>
    </row>
    <row r="154" spans="1:75" s="1" customFormat="1" ht="18" hidden="1" customHeight="1" x14ac:dyDescent="0.2">
      <c r="A154" s="126">
        <v>54.113989333199655</v>
      </c>
      <c r="B154" s="141">
        <v>2.3780105590820311</v>
      </c>
      <c r="C154" s="141">
        <v>2.3254079686821516</v>
      </c>
      <c r="D154" s="142">
        <v>288</v>
      </c>
      <c r="E154" s="123">
        <v>3700</v>
      </c>
      <c r="F154" s="203">
        <f>PI()*0.862*E154/60</f>
        <v>166.99659348932144</v>
      </c>
      <c r="G154" s="124">
        <f>C154/4.636</f>
        <v>0.50159792249399304</v>
      </c>
      <c r="H154" s="125">
        <f>D154/193.4</f>
        <v>1.4891416752843847</v>
      </c>
      <c r="I154" s="120">
        <f>1-0.427*G154*H154^(-3.688)</f>
        <v>0.95068312269875954</v>
      </c>
      <c r="J154" s="124">
        <f>C154*10^6/(I154*514*D154)</f>
        <v>16.523717659467234</v>
      </c>
      <c r="K154" s="126">
        <f>A154*0.682*10^6/(3600*24*J154)</f>
        <v>25.850706585257491</v>
      </c>
      <c r="L154" s="127">
        <f>A154*0.682*10^6/(3600*24*J154*2)</f>
        <v>12.925353292628746</v>
      </c>
      <c r="M154" s="127">
        <f>A154*0.682*10^6/(3600*24*J154*3)</f>
        <v>8.6169021950858298</v>
      </c>
      <c r="N154" s="127">
        <f>A154*0.682*10^6/(3600*24*J154*4)</f>
        <v>6.4626766463143728</v>
      </c>
      <c r="O154" s="127">
        <f>A154*0.682*10^6/(3600*24*J154*5)</f>
        <v>5.170141317051498</v>
      </c>
      <c r="P154" s="128">
        <f>A154*0.682*10^6/(3600*24*J154*6)</f>
        <v>4.3084510975429149</v>
      </c>
      <c r="Q154" s="124">
        <f>4*K154/(PI()*0.862^2*F154)</f>
        <v>0.26525305412932804</v>
      </c>
      <c r="R154" s="120">
        <f>4*L154/(PI()*0.862^2*F154)</f>
        <v>0.13262652706466402</v>
      </c>
      <c r="S154" s="120">
        <f>4*M154/(PI()*0.862^2*F154)</f>
        <v>8.8417684709776012E-2</v>
      </c>
      <c r="T154" s="120">
        <f>4*N154/(PI()*0.862^2*F154)</f>
        <v>6.6313263532332009E-2</v>
      </c>
      <c r="U154" s="120">
        <f>4*O154/(PI()*0.862^2*$F154)</f>
        <v>5.3050610825865603E-2</v>
      </c>
      <c r="V154" s="129">
        <f>4*P154/(PI()*0.862^2*$F154)</f>
        <v>4.4208842354888006E-2</v>
      </c>
      <c r="W154" s="124" t="str">
        <f>IF(OR(0.0366&gt;Q154,0.0992&lt;Q154),"-",-43518*Q154^4 + 7101.5*Q154^3 - 404.29*Q154^2 + 11.132*Q154 + 0.6449)</f>
        <v>-</v>
      </c>
      <c r="X154" s="120" t="str">
        <f t="shared" ref="X154:AB158" si="228">IF(OR(0.0366&gt;R154,0.0992&lt;R154),"-",-43518*R154^4 + 7101.5*R154^3 - 404.29*R154^2 + 11.132*R154 + 0.6449)</f>
        <v>-</v>
      </c>
      <c r="Y154" s="120">
        <f t="shared" si="228"/>
        <v>0.71760840586547936</v>
      </c>
      <c r="Z154" s="120">
        <f t="shared" si="228"/>
        <v>0.834585476384474</v>
      </c>
      <c r="AA154" s="120">
        <f t="shared" si="228"/>
        <v>0.81322909285062739</v>
      </c>
      <c r="AB154" s="129">
        <f t="shared" si="228"/>
        <v>0.79424009729796308</v>
      </c>
      <c r="AC154" s="124" t="str">
        <f>IF(W154="-","-",-1957*Q154^3 + 170*Q154^2 - 5.2758*Q154 + 1.1631)</f>
        <v>-</v>
      </c>
      <c r="AD154" s="120" t="str">
        <f t="shared" ref="AD154:AH158" si="229">IF(X154="-","-",-1957*R154^3 + 170*R154^2 - 5.2758*R154 + 1.1631)</f>
        <v>-</v>
      </c>
      <c r="AE154" s="120">
        <f t="shared" si="229"/>
        <v>0.67291173717544894</v>
      </c>
      <c r="AF154" s="120">
        <f t="shared" si="229"/>
        <v>0.99013161759605817</v>
      </c>
      <c r="AG154" s="120">
        <f t="shared" si="229"/>
        <v>1.0694702881808584</v>
      </c>
      <c r="AH154" s="129">
        <f t="shared" si="229"/>
        <v>1.0930245573755364</v>
      </c>
      <c r="AI154" s="119">
        <f>(F154^2)/2</f>
        <v>13943.931118518838</v>
      </c>
      <c r="AJ154" s="130" t="str">
        <f t="shared" ref="AJ154:AO158" si="230">IF(W154="-","-",3*$AI154*$J154*K154*AC154/(W154*1000))</f>
        <v>-</v>
      </c>
      <c r="AK154" s="119" t="str">
        <f t="shared" si="230"/>
        <v>-</v>
      </c>
      <c r="AL154" s="119">
        <f t="shared" si="230"/>
        <v>5585.164884735128</v>
      </c>
      <c r="AM154" s="119">
        <f t="shared" si="230"/>
        <v>5299.6694435662921</v>
      </c>
      <c r="AN154" s="119">
        <f t="shared" si="230"/>
        <v>4699.7253608267401</v>
      </c>
      <c r="AO154" s="131">
        <f t="shared" si="230"/>
        <v>4098.3923080924751</v>
      </c>
      <c r="AP154" s="132" t="str">
        <f>IF(AJ154="-","-",(AJ154*AC154/2.04/$I154/$D154/$A154+((AJ154*AC154/2.04/$I154/$D154/$A154)^2+4)^0.5)/2)</f>
        <v>-</v>
      </c>
      <c r="AQ154" s="132" t="str">
        <f>IF(AK154="-","-",(2*AK154*AD154/2.04/$I154/$D154/$A154+((2*AK154*AD154/2.04/$I154/$D154/$A154)^2+4)^0.5)/2)</f>
        <v>-</v>
      </c>
      <c r="AR154" s="132">
        <f>IF(AL154="-","-",(3*AL154*AE154/2.04/$I154/$D154/$A154+((3*AL154*AE154/2.04/$I154/$D154/$A154)^2+4)^0.5)/2)</f>
        <v>1.2037620562995879</v>
      </c>
      <c r="AS154" s="132">
        <f>IF(AM154="-","-",(4*AM154*AF154/2.04/$I154/$D154/$A154+((4*AM154*AF154/2.04/$I154/$D154/$A154)^2+4)^0.5)/2)</f>
        <v>1.4057848032127072</v>
      </c>
      <c r="AT154" s="132">
        <f>IF(AN154="-","-",(5*AN154*AG154/2.04/$I154/$D154/$A154+((5*AN154*AG154/2.04/$I154/$D154/$A154)^2+4)^0.5)/2)</f>
        <v>1.4987058804144846</v>
      </c>
      <c r="AU154" s="133">
        <f>IF(AO154="-","-",(6*AO154*AH154/2.04/$I154/$D154/$A154+((6*AO154*AH154/2.04/$I154/$D154/$A154)^2+4)^0.5)/2)</f>
        <v>1.5390199551451527</v>
      </c>
      <c r="AV154" s="134" t="str">
        <f>IF(AP154="-","-",C154*AP154)</f>
        <v>-</v>
      </c>
      <c r="AW154" s="135" t="str">
        <f>IF(AQ154="-","-",C154*AQ154)</f>
        <v>-</v>
      </c>
      <c r="AX154" s="135">
        <f>IF(AR154="-","-",C154*AR154)</f>
        <v>2.7992378781162746</v>
      </c>
      <c r="AY154" s="136">
        <f>IF(AS154="-","-",C154*AS154)</f>
        <v>3.2690231836430996</v>
      </c>
      <c r="AZ154" s="136">
        <f>IF(AT154="-","-",C154*AT154)</f>
        <v>3.4851025970266423</v>
      </c>
      <c r="BA154" s="137">
        <f>IF(AU154="-","-",C154*AU154)</f>
        <v>3.5788492676553854</v>
      </c>
      <c r="BB154" s="138" t="str">
        <f>IF(W154="-","-",D154*AP154^(0.312/(1.312*W154))-273)</f>
        <v>-</v>
      </c>
      <c r="BC154" s="139" t="str">
        <f>IF(X154="-","-",D154*AQ154^(0.312/(1.312*X154))-273)</f>
        <v>-</v>
      </c>
      <c r="BD154" s="139">
        <f>IF(Y154="-","-",D154*AR154^(0.312/(1.312*Y154))-273)</f>
        <v>33.254497535983319</v>
      </c>
      <c r="BE154" s="139">
        <f>IF(Z154="-","-",D154*AS154^(0.312/(1.312*Z154))-273)</f>
        <v>44.351200205725092</v>
      </c>
      <c r="BF154" s="139">
        <f>IF(AA154="-","-",D154*AT154^(0.312/(1.312*AA154))-273)</f>
        <v>51.172054146295523</v>
      </c>
      <c r="BG154" s="140">
        <f>IF(AB154="-","-",D154*AU154^(0.312/(1.312*AB154))-273)</f>
        <v>54.684297686900891</v>
      </c>
      <c r="BH154" s="117"/>
      <c r="BI154" s="117"/>
      <c r="BP154" s="1">
        <v>152</v>
      </c>
    </row>
    <row r="155" spans="1:75" s="117" customFormat="1" ht="12.75" hidden="1" customHeight="1" x14ac:dyDescent="0.2">
      <c r="A155" s="126">
        <f>A154</f>
        <v>54.113989333199655</v>
      </c>
      <c r="B155" s="141"/>
      <c r="C155" s="141">
        <f>C154</f>
        <v>2.3254079686821516</v>
      </c>
      <c r="D155" s="142">
        <f>D154</f>
        <v>288</v>
      </c>
      <c r="E155" s="123">
        <v>4300</v>
      </c>
      <c r="F155" s="204">
        <f>PI()*0.862*E155/60</f>
        <v>194.07712216326544</v>
      </c>
      <c r="G155" s="124">
        <f t="shared" ref="G155:P155" si="231">G154</f>
        <v>0.50159792249399304</v>
      </c>
      <c r="H155" s="125">
        <f t="shared" si="231"/>
        <v>1.4891416752843847</v>
      </c>
      <c r="I155" s="120">
        <f t="shared" si="231"/>
        <v>0.95068312269875954</v>
      </c>
      <c r="J155" s="124">
        <f t="shared" si="231"/>
        <v>16.523717659467234</v>
      </c>
      <c r="K155" s="126">
        <f t="shared" si="231"/>
        <v>25.850706585257491</v>
      </c>
      <c r="L155" s="127">
        <f t="shared" si="231"/>
        <v>12.925353292628746</v>
      </c>
      <c r="M155" s="127">
        <f t="shared" si="231"/>
        <v>8.6169021950858298</v>
      </c>
      <c r="N155" s="127">
        <f t="shared" si="231"/>
        <v>6.4626766463143728</v>
      </c>
      <c r="O155" s="127">
        <f t="shared" si="231"/>
        <v>5.170141317051498</v>
      </c>
      <c r="P155" s="128">
        <f t="shared" si="231"/>
        <v>4.3084510975429149</v>
      </c>
      <c r="Q155" s="124">
        <f>4*K155/(PI()*0.862^2*F155)</f>
        <v>0.22824100006477066</v>
      </c>
      <c r="R155" s="120">
        <f>4*L155/(PI()*0.862^2*F155)</f>
        <v>0.11412050003238533</v>
      </c>
      <c r="S155" s="120">
        <f>4*M155/(PI()*0.862^2*F155)</f>
        <v>7.6080333354923549E-2</v>
      </c>
      <c r="T155" s="120">
        <f>4*N155/(PI()*0.862^2*F155)</f>
        <v>5.7060250016192665E-2</v>
      </c>
      <c r="U155" s="120">
        <f>4*O155/(PI()*0.862^2*F155)</f>
        <v>4.5648200012954131E-2</v>
      </c>
      <c r="V155" s="129">
        <f>4*P155/(PI()*0.862^2*$F155)</f>
        <v>3.8040166677461774E-2</v>
      </c>
      <c r="W155" s="124" t="str">
        <f>IF(OR(0.0366&gt;Q155,0.0992&lt;Q155),"-",-43518*Q155^4 + 7101.5*Q155^3 - 404.29*Q155^2 + 11.132*Q155 + 0.6449)</f>
        <v>-</v>
      </c>
      <c r="X155" s="120" t="str">
        <f t="shared" si="228"/>
        <v>-</v>
      </c>
      <c r="Y155" s="120">
        <f t="shared" si="228"/>
        <v>0.82098842902601099</v>
      </c>
      <c r="Z155" s="120">
        <f t="shared" si="228"/>
        <v>0.82177965522481888</v>
      </c>
      <c r="AA155" s="120">
        <f t="shared" si="228"/>
        <v>0.79714925250333302</v>
      </c>
      <c r="AB155" s="129">
        <f t="shared" si="228"/>
        <v>0.78311883399577265</v>
      </c>
      <c r="AC155" s="124" t="str">
        <f>IF(W155="-","-",-1957*Q155^3 + 170*Q155^2 - 5.2758*Q155 + 1.1631)</f>
        <v>-</v>
      </c>
      <c r="AD155" s="120" t="str">
        <f t="shared" si="229"/>
        <v>-</v>
      </c>
      <c r="AE155" s="120">
        <f t="shared" si="229"/>
        <v>0.88390919970211357</v>
      </c>
      <c r="AF155" s="120">
        <f t="shared" si="229"/>
        <v>1.0519866174025214</v>
      </c>
      <c r="AG155" s="120">
        <f t="shared" si="229"/>
        <v>1.0903586471942579</v>
      </c>
      <c r="AH155" s="129">
        <f t="shared" si="229"/>
        <v>1.1006815303172208</v>
      </c>
      <c r="AI155" s="119">
        <f>(F155^2)/2</f>
        <v>18832.964673587529</v>
      </c>
      <c r="AJ155" s="130" t="str">
        <f t="shared" si="230"/>
        <v>-</v>
      </c>
      <c r="AK155" s="119" t="str">
        <f t="shared" si="230"/>
        <v>-</v>
      </c>
      <c r="AL155" s="119">
        <f t="shared" si="230"/>
        <v>8661.0290138095152</v>
      </c>
      <c r="AM155" s="119">
        <f t="shared" si="230"/>
        <v>7723.5145471682617</v>
      </c>
      <c r="AN155" s="119">
        <f t="shared" si="230"/>
        <v>6602.065899331822</v>
      </c>
      <c r="AO155" s="131">
        <f t="shared" si="230"/>
        <v>5653.3111635165023</v>
      </c>
      <c r="AP155" s="127" t="str">
        <f>IF(AJ155="-","-",(AJ155*AC155/2.04/$I155/$D155/$A155+((AJ155*AC155/2.04/$I155/$D155/$A155)^2+4)^0.5)/2)</f>
        <v>-</v>
      </c>
      <c r="AQ155" s="127" t="str">
        <f>IF(AK155="-","-",(2*AK155*AD155/2.04/$I155/$D155/$A155+((2*AK155*AD155/2.04/$I155/$D155/$A155)^2+4)^0.5)/2)</f>
        <v>-</v>
      </c>
      <c r="AR155" s="127">
        <f>IF(AL155="-","-",(3*AL155*AE155/2.04/$I155/$D155/$A155+((3*AL155*AE155/2.04/$I155/$D155/$A155)^2+4)^0.5)/2)</f>
        <v>1.4496677059344729</v>
      </c>
      <c r="AS155" s="127">
        <f>IF(AM155="-","-",(4*AM155*AF155/2.04/$I155/$D155/$A155+((4*AM155*AF155/2.04/$I155/$D155/$A155)^2+4)^0.5)/2)</f>
        <v>1.6729983625308238</v>
      </c>
      <c r="AT155" s="127">
        <f>IF(AN155="-","-",(5*AN155*AG155/2.04/$I155/$D155/$A155+((5*AN155*AG155/2.04/$I155/$D155/$A155)^2+4)^0.5)/2)</f>
        <v>1.7592561102849391</v>
      </c>
      <c r="AU155" s="128">
        <f>IF(AO155="-","-",(6*AO155*AH155/2.04/$I155/$D155/$A155+((6*AO155*AH155/2.04/$I155/$D155/$A155)^2+4)^0.5)/2)</f>
        <v>1.7929652782506282</v>
      </c>
      <c r="AV155" s="143" t="str">
        <f>IF(AP155="-","-",C155*AP155)</f>
        <v>-</v>
      </c>
      <c r="AW155" s="144" t="str">
        <f>IF(AQ155="-","-",C155*AQ155)</f>
        <v>-</v>
      </c>
      <c r="AX155" s="144">
        <f>IF(AR155="-","-",C155*AR155)</f>
        <v>3.3710688353211973</v>
      </c>
      <c r="AY155" s="120">
        <f>IF(AS155="-","-",C155*AS155)</f>
        <v>3.8904037238213687</v>
      </c>
      <c r="AZ155" s="120">
        <f>IF(AT155="-","-",C155*AT155)</f>
        <v>4.090988177809364</v>
      </c>
      <c r="BA155" s="129">
        <f>IF(AU155="-","-",C155*AU155)</f>
        <v>4.1693757456144223</v>
      </c>
      <c r="BB155" s="138" t="str">
        <f>IF(W155="-","-",D155*AP155^(0.312/(1.312*W155))-273)</f>
        <v>-</v>
      </c>
      <c r="BC155" s="139" t="str">
        <f>IF(X155="-","-",D155*AQ155^(0.312/(1.312*X155))-273)</f>
        <v>-</v>
      </c>
      <c r="BD155" s="139">
        <f>IF(Y155="-","-",D155*AR155^(0.312/(1.312*Y155))-273)</f>
        <v>47.704456157357356</v>
      </c>
      <c r="BE155" s="139">
        <f>IF(Z155="-","-",D155*AS155^(0.312/(1.312*Z155))-273)</f>
        <v>61.24671890598762</v>
      </c>
      <c r="BF155" s="139">
        <f>IF(AA155="-","-",D155*AT155^(0.312/(1.312*AA155))-273)</f>
        <v>67.862200970280753</v>
      </c>
      <c r="BG155" s="140">
        <f>IF(AB155="-","-",D155*AU155^(0.312/(1.312*AB155))-273)</f>
        <v>70.869059009111481</v>
      </c>
      <c r="BH155" s="121"/>
      <c r="BI155" s="121"/>
      <c r="BP155" s="121">
        <v>153</v>
      </c>
    </row>
    <row r="156" spans="1:75" hidden="1" x14ac:dyDescent="0.2">
      <c r="A156" s="145">
        <f>A154</f>
        <v>54.113989333199655</v>
      </c>
      <c r="B156" s="146"/>
      <c r="C156" s="146">
        <f>C154</f>
        <v>2.3254079686821516</v>
      </c>
      <c r="D156" s="147">
        <f>D154</f>
        <v>288</v>
      </c>
      <c r="E156" s="148">
        <v>4360</v>
      </c>
      <c r="F156" s="205">
        <f>PI()*0.862*E156/60</f>
        <v>196.78517503065984</v>
      </c>
      <c r="G156" s="149">
        <f t="shared" ref="G156:P156" si="232">G154</f>
        <v>0.50159792249399304</v>
      </c>
      <c r="H156" s="150">
        <f t="shared" si="232"/>
        <v>1.4891416752843847</v>
      </c>
      <c r="I156" s="151">
        <f t="shared" si="232"/>
        <v>0.95068312269875954</v>
      </c>
      <c r="J156" s="149">
        <f t="shared" si="232"/>
        <v>16.523717659467234</v>
      </c>
      <c r="K156" s="145">
        <f t="shared" si="232"/>
        <v>25.850706585257491</v>
      </c>
      <c r="L156" s="152">
        <f t="shared" si="232"/>
        <v>12.925353292628746</v>
      </c>
      <c r="M156" s="152">
        <f t="shared" si="232"/>
        <v>8.6169021950858298</v>
      </c>
      <c r="N156" s="152">
        <f t="shared" si="232"/>
        <v>6.4626766463143728</v>
      </c>
      <c r="O156" s="152">
        <f t="shared" si="232"/>
        <v>5.170141317051498</v>
      </c>
      <c r="P156" s="153">
        <f t="shared" si="232"/>
        <v>4.3084510975429149</v>
      </c>
      <c r="Q156" s="149">
        <f>4*K156/(PI()*0.862^2*F156)</f>
        <v>0.22510006887121878</v>
      </c>
      <c r="R156" s="151">
        <f>4*L156/(PI()*0.862^2*F156)</f>
        <v>0.11255003443560939</v>
      </c>
      <c r="S156" s="151">
        <f>4*M156/(PI()*0.862^2*F156)</f>
        <v>7.503335629040625E-2</v>
      </c>
      <c r="T156" s="151">
        <f>4*N156/(PI()*0.862^2*F156)</f>
        <v>5.6275017217804695E-2</v>
      </c>
      <c r="U156" s="151">
        <f>4*O156/(PI()*0.862^2*F156)</f>
        <v>4.5020013774243757E-2</v>
      </c>
      <c r="V156" s="154">
        <f>4*P156/(PI()*0.862^2*$F156)</f>
        <v>3.7516678145203125E-2</v>
      </c>
      <c r="W156" s="149" t="str">
        <f>IF(OR(0.0366&gt;Q156,0.0992&lt;Q156),"-",-43518*Q156^4 + 7101.5*Q156^3 - 404.29*Q156^2 + 11.132*Q156 + 0.6449)</f>
        <v>-</v>
      </c>
      <c r="X156" s="151" t="str">
        <f t="shared" si="228"/>
        <v>-</v>
      </c>
      <c r="Y156" s="151">
        <f t="shared" si="228"/>
        <v>0.82457328885955194</v>
      </c>
      <c r="Z156" s="151">
        <f t="shared" si="228"/>
        <v>0.82017115927453788</v>
      </c>
      <c r="AA156" s="151">
        <f t="shared" si="228"/>
        <v>0.79586648095141355</v>
      </c>
      <c r="AB156" s="154">
        <f t="shared" si="228"/>
        <v>0.78227833461321428</v>
      </c>
      <c r="AC156" s="149" t="str">
        <f>IF(W156="-","-",-1957*Q156^3 + 170*Q156^2 - 5.2758*Q156 + 1.1631)</f>
        <v>-</v>
      </c>
      <c r="AD156" s="151" t="str">
        <f t="shared" si="229"/>
        <v>-</v>
      </c>
      <c r="AE156" s="151">
        <f t="shared" si="229"/>
        <v>0.89762835779783945</v>
      </c>
      <c r="AF156" s="151">
        <f t="shared" si="229"/>
        <v>1.0558045629387016</v>
      </c>
      <c r="AG156" s="151">
        <f t="shared" si="229"/>
        <v>1.0915700200712846</v>
      </c>
      <c r="AH156" s="154">
        <f t="shared" si="229"/>
        <v>1.1011057736251977</v>
      </c>
      <c r="AI156" s="155">
        <f>(F156^2)/2</f>
        <v>19362.202555923715</v>
      </c>
      <c r="AJ156" s="156" t="str">
        <f t="shared" si="230"/>
        <v>-</v>
      </c>
      <c r="AK156" s="155" t="str">
        <f t="shared" si="230"/>
        <v>-</v>
      </c>
      <c r="AL156" s="155">
        <f t="shared" si="230"/>
        <v>9003.3108542882601</v>
      </c>
      <c r="AM156" s="155">
        <f t="shared" si="230"/>
        <v>7985.006011529219</v>
      </c>
      <c r="AN156" s="155">
        <f t="shared" si="230"/>
        <v>6806.0882896099301</v>
      </c>
      <c r="AO156" s="157">
        <f t="shared" si="230"/>
        <v>5820.6660706636321</v>
      </c>
      <c r="AP156" s="152" t="str">
        <f>IF(AJ156="-","-",(AJ156*AC156/2.04/$I156/$D156/$A156+((AJ156*AC156/2.04/$I156/$D156/$A156)^2+4)^0.5)/2)</f>
        <v>-</v>
      </c>
      <c r="AQ156" s="152" t="str">
        <f>IF(AK156="-","-",(2*AK156*AD156/2.04/$I156/$D156/$A156+((2*AK156*AD156/2.04/$I156/$D156/$A156)^2+4)^0.5)/2)</f>
        <v>-</v>
      </c>
      <c r="AR156" s="152">
        <f>IF(AL156="-","-",(3*AL156*AE156/2.04/$I156/$D156/$A156+((3*AL156*AE156/2.04/$I156/$D156/$A156)^2+4)^0.5)/2)</f>
        <v>1.4785032147787769</v>
      </c>
      <c r="AS156" s="152">
        <f>IF(AM156="-","-",(4*AM156*AF156/2.04/$I156/$D156/$A156+((4*AM156*AF156/2.04/$I156/$D156/$A156)^2+4)^0.5)/2)</f>
        <v>1.7029313400721211</v>
      </c>
      <c r="AT156" s="152">
        <f>IF(AN156="-","-",(5*AN156*AG156/2.04/$I156/$D156/$A156+((5*AN156*AG156/2.04/$I156/$D156/$A156)^2+4)^0.5)/2)</f>
        <v>1.7882149355464856</v>
      </c>
      <c r="AU156" s="153">
        <f>IF(AO156="-","-",(6*AO156*AH156/2.04/$I156/$D156/$A156+((6*AO156*AH156/2.04/$I156/$D156/$A156)^2+4)^0.5)/2)</f>
        <v>1.8213346191587805</v>
      </c>
      <c r="AV156" s="149" t="str">
        <f>IF(AP156="-","-",C156*AP156)</f>
        <v>-</v>
      </c>
      <c r="AW156" s="151" t="str">
        <f>IF(AQ156="-","-",C156*AQ156)</f>
        <v>-</v>
      </c>
      <c r="AX156" s="151">
        <f>IF(AR156="-","-",C156*AR156)</f>
        <v>3.4381231573687465</v>
      </c>
      <c r="AY156" s="151">
        <f>IF(AS156="-","-",C156*AS156)</f>
        <v>3.9600101083222854</v>
      </c>
      <c r="AZ156" s="151">
        <f>IF(AT156="-","-",C156*AT156)</f>
        <v>4.1583292608362381</v>
      </c>
      <c r="BA156" s="154">
        <f>IF(AU156="-","-",C156*AU156)</f>
        <v>4.2353460370285001</v>
      </c>
      <c r="BB156" s="158" t="str">
        <f>IF(W156="-","-",D156*AP156^(0.312/(1.312*W156))-273)</f>
        <v>-</v>
      </c>
      <c r="BC156" s="159" t="str">
        <f>IF(X156="-","-",D156*AQ156^(0.312/(1.312*X156))-273)</f>
        <v>-</v>
      </c>
      <c r="BD156" s="159">
        <f>IF(Y156="-","-",D156*AR156^(0.312/(1.312*Y156))-273)</f>
        <v>49.380531823685203</v>
      </c>
      <c r="BE156" s="159">
        <f>IF(Z156="-","-",D156*AS156^(0.312/(1.312*Z156))-273)</f>
        <v>63.067906807485656</v>
      </c>
      <c r="BF156" s="159">
        <f>IF(AA156="-","-",D156*AT156^(0.312/(1.312*AA156))-273)</f>
        <v>69.622193434240444</v>
      </c>
      <c r="BG156" s="160">
        <f>IF(AB156="-","-",D156*AU156^(0.312/(1.312*AB156))-273)</f>
        <v>72.579836316902743</v>
      </c>
      <c r="BH156" s="161"/>
      <c r="BI156" s="161"/>
      <c r="BP156" s="1">
        <v>154</v>
      </c>
    </row>
    <row r="157" spans="1:75" s="161" customFormat="1" hidden="1" x14ac:dyDescent="0.2">
      <c r="A157" s="126">
        <f>A154</f>
        <v>54.113989333199655</v>
      </c>
      <c r="B157" s="141"/>
      <c r="C157" s="141">
        <f>C154</f>
        <v>2.3254079686821516</v>
      </c>
      <c r="D157" s="142">
        <f>D154</f>
        <v>288</v>
      </c>
      <c r="E157" s="123">
        <v>5300</v>
      </c>
      <c r="F157" s="204">
        <f>PI()*0.862*E157/60</f>
        <v>239.21133661983879</v>
      </c>
      <c r="G157" s="124">
        <f t="shared" ref="G157:P157" si="233">G154</f>
        <v>0.50159792249399304</v>
      </c>
      <c r="H157" s="125">
        <f t="shared" si="233"/>
        <v>1.4891416752843847</v>
      </c>
      <c r="I157" s="120">
        <f t="shared" si="233"/>
        <v>0.95068312269875954</v>
      </c>
      <c r="J157" s="124">
        <f t="shared" si="233"/>
        <v>16.523717659467234</v>
      </c>
      <c r="K157" s="126">
        <f t="shared" si="233"/>
        <v>25.850706585257491</v>
      </c>
      <c r="L157" s="127">
        <f t="shared" si="233"/>
        <v>12.925353292628746</v>
      </c>
      <c r="M157" s="127">
        <f t="shared" si="233"/>
        <v>8.6169021950858298</v>
      </c>
      <c r="N157" s="127">
        <f t="shared" si="233"/>
        <v>6.4626766463143728</v>
      </c>
      <c r="O157" s="127">
        <f t="shared" si="233"/>
        <v>5.170141317051498</v>
      </c>
      <c r="P157" s="128">
        <f t="shared" si="233"/>
        <v>4.3084510975429149</v>
      </c>
      <c r="Q157" s="124">
        <f>4*K157/(PI()*0.862^2*F157)</f>
        <v>0.18517666042990827</v>
      </c>
      <c r="R157" s="120">
        <f>4*L157/(PI()*0.862^2*F157)</f>
        <v>9.2588330214954134E-2</v>
      </c>
      <c r="S157" s="120">
        <f>4*M157/(PI()*0.862^2*F157)</f>
        <v>6.1725553476636087E-2</v>
      </c>
      <c r="T157" s="120">
        <f>4*N157/(PI()*0.862^2*F157)</f>
        <v>4.6294165107477067E-2</v>
      </c>
      <c r="U157" s="120">
        <f>4*O157/(PI()*0.862^2*F157)</f>
        <v>3.7035332085981656E-2</v>
      </c>
      <c r="V157" s="129">
        <f>4*P157/(PI()*0.862^2*$F157)</f>
        <v>3.0862776738318044E-2</v>
      </c>
      <c r="W157" s="124" t="str">
        <f>IF(OR(0.0366&gt;Q157,0.0992&lt;Q157),"-",-43518*Q157^4 + 7101.5*Q157^3 - 404.29*Q157^2 + 11.132*Q157 + 0.6449)</f>
        <v>-</v>
      </c>
      <c r="X157" s="120">
        <f t="shared" si="228"/>
        <v>0.64828448879873357</v>
      </c>
      <c r="Y157" s="120">
        <f t="shared" si="228"/>
        <v>0.83004995199762521</v>
      </c>
      <c r="Z157" s="120">
        <f t="shared" si="228"/>
        <v>0.79848816744057349</v>
      </c>
      <c r="AA157" s="120">
        <f t="shared" si="228"/>
        <v>0.78151879293304261</v>
      </c>
      <c r="AB157" s="129" t="str">
        <f t="shared" si="228"/>
        <v>-</v>
      </c>
      <c r="AC157" s="124" t="str">
        <f>IF(W157="-","-",-1957*Q157^3 + 170*Q157^2 - 5.2758*Q157 + 1.1631)</f>
        <v>-</v>
      </c>
      <c r="AD157" s="120">
        <f t="shared" si="229"/>
        <v>0.57864913759787961</v>
      </c>
      <c r="AE157" s="120">
        <f t="shared" si="229"/>
        <v>1.0249142674762219</v>
      </c>
      <c r="AF157" s="120">
        <f t="shared" si="229"/>
        <v>1.0890323014490737</v>
      </c>
      <c r="AG157" s="120">
        <f t="shared" si="229"/>
        <v>1.1014715145074498</v>
      </c>
      <c r="AH157" s="129" t="str">
        <f t="shared" si="229"/>
        <v>-</v>
      </c>
      <c r="AI157" s="119">
        <f>(F157^2)/2</f>
        <v>28611.031783724913</v>
      </c>
      <c r="AJ157" s="130" t="str">
        <f t="shared" si="230"/>
        <v>-</v>
      </c>
      <c r="AK157" s="119">
        <f t="shared" si="230"/>
        <v>16362.687734014444</v>
      </c>
      <c r="AL157" s="119">
        <f t="shared" si="230"/>
        <v>15090.270116441397</v>
      </c>
      <c r="AM157" s="119">
        <f t="shared" si="230"/>
        <v>12501.071630218868</v>
      </c>
      <c r="AN157" s="119">
        <f t="shared" si="230"/>
        <v>10334.721992659559</v>
      </c>
      <c r="AO157" s="131" t="str">
        <f t="shared" si="230"/>
        <v>-</v>
      </c>
      <c r="AP157" s="127" t="str">
        <f>IF(AJ157="-","-",(AJ157*AC157/2.04/$I157/$D157/$A157+((AJ157*AC157/2.04/$I157/$D157/$A157)^2+4)^0.5)/2)</f>
        <v>-</v>
      </c>
      <c r="AQ157" s="127">
        <f>IF(AK157="-","-",(2*AK157*AD157/2.04/$I157/$D157/$A157+((2*AK157*AD157/2.04/$I157/$D157/$A157)^2+4)^0.5)/2)</f>
        <v>1.3611750596013072</v>
      </c>
      <c r="AR157" s="127">
        <f>IF(AL157="-","-",(3*AL157*AE157/2.04/$I157/$D157/$A157+((3*AL157*AE157/2.04/$I157/$D157/$A157)^2+4)^0.5)/2)</f>
        <v>2.0281614423814638</v>
      </c>
      <c r="AS157" s="127">
        <f>IF(AM157="-","-",(4*AM157*AF157/2.04/$I157/$D157/$A157+((4*AM157*AF157/2.04/$I157/$D157/$A157)^2+4)^0.5)/2)</f>
        <v>2.2467726097744682</v>
      </c>
      <c r="AT157" s="127">
        <f>IF(AN157="-","-",(5*AN157*AG157/2.04/$I157/$D157/$A157+((5*AN157*AG157/2.04/$I157/$D157/$A157)^2+4)^0.5)/2)</f>
        <v>2.3150577052181709</v>
      </c>
      <c r="AU157" s="128" t="str">
        <f>IF(AO157="-","-",(6*AO157*AH157/2.04/$I157/$D157/$A157+((6*AO157*AH157/2.04/$I157/$D157/$A157)^2+4)^0.5)/2)</f>
        <v>-</v>
      </c>
      <c r="AV157" s="124" t="str">
        <f>IF(AP157="-","-",C157*AP157)</f>
        <v>-</v>
      </c>
      <c r="AW157" s="120">
        <f>IF(AQ157="-","-",C157*AQ157)</f>
        <v>3.1652873303682827</v>
      </c>
      <c r="AX157" s="120">
        <f>IF(AR157="-","-",C157*AR157)</f>
        <v>4.7163027798877426</v>
      </c>
      <c r="AY157" s="120">
        <f>IF(AS157="-","-",C157*AS157)</f>
        <v>5.2246629305863426</v>
      </c>
      <c r="AZ157" s="120">
        <f>IF(AT157="-","-",C157*AT157)</f>
        <v>5.3834536356733498</v>
      </c>
      <c r="BA157" s="129" t="str">
        <f>IF(AU157="-","-",C157*AU157)</f>
        <v>-</v>
      </c>
      <c r="BB157" s="138" t="str">
        <f>IF(W157="-","-",D157*AP157^(0.312/(1.312*W157))-273)</f>
        <v>-</v>
      </c>
      <c r="BC157" s="139">
        <f>IF(X157="-","-",D157*AQ157^(0.312/(1.312*X157))-273)</f>
        <v>49.489110976379777</v>
      </c>
      <c r="BD157" s="139">
        <f>IF(Y157="-","-",D157*AR157^(0.312/(1.312*Y157))-273)</f>
        <v>79.675848696366643</v>
      </c>
      <c r="BE157" s="139">
        <f>IF(Z157="-","-",D157*AS157^(0.312/(1.312*Z157))-273)</f>
        <v>93.516425971366118</v>
      </c>
      <c r="BF157" s="139">
        <f>IF(AA157="-","-",D157*AT157^(0.312/(1.312*AA157))-273)</f>
        <v>98.811983493437367</v>
      </c>
      <c r="BG157" s="140" t="str">
        <f>IF(AB157="-","-",D157*AU157^(0.312/(1.312*AB157))-273)</f>
        <v>-</v>
      </c>
      <c r="BP157" s="121">
        <v>155</v>
      </c>
    </row>
    <row r="158" spans="1:75" s="161" customFormat="1" hidden="1" x14ac:dyDescent="0.2">
      <c r="A158" s="162">
        <f>A154</f>
        <v>54.113989333199655</v>
      </c>
      <c r="B158" s="163"/>
      <c r="C158" s="163">
        <f>C154</f>
        <v>2.3254079686821516</v>
      </c>
      <c r="D158" s="164">
        <f>D154</f>
        <v>288</v>
      </c>
      <c r="E158" s="165">
        <v>5560</v>
      </c>
      <c r="F158" s="206">
        <f>PI()*0.862*E158/60</f>
        <v>250.94623237854788</v>
      </c>
      <c r="G158" s="166">
        <f t="shared" ref="G158:P158" si="234">G154</f>
        <v>0.50159792249399304</v>
      </c>
      <c r="H158" s="167">
        <f t="shared" si="234"/>
        <v>1.4891416752843847</v>
      </c>
      <c r="I158" s="168">
        <f t="shared" si="234"/>
        <v>0.95068312269875954</v>
      </c>
      <c r="J158" s="166">
        <f t="shared" si="234"/>
        <v>16.523717659467234</v>
      </c>
      <c r="K158" s="162">
        <f t="shared" si="234"/>
        <v>25.850706585257491</v>
      </c>
      <c r="L158" s="169">
        <f t="shared" si="234"/>
        <v>12.925353292628746</v>
      </c>
      <c r="M158" s="169">
        <f t="shared" si="234"/>
        <v>8.6169021950858298</v>
      </c>
      <c r="N158" s="169">
        <f t="shared" si="234"/>
        <v>6.4626766463143728</v>
      </c>
      <c r="O158" s="169">
        <f t="shared" si="234"/>
        <v>5.170141317051498</v>
      </c>
      <c r="P158" s="170">
        <f t="shared" si="234"/>
        <v>4.3084510975429149</v>
      </c>
      <c r="Q158" s="166">
        <f>4*K158/(PI()*0.862^2*F158)</f>
        <v>0.17651732019397731</v>
      </c>
      <c r="R158" s="168">
        <f>4*L158/(PI()*0.862^2*F158)</f>
        <v>8.8258660096988656E-2</v>
      </c>
      <c r="S158" s="168">
        <f>4*M158/(PI()*0.862^2*F158)</f>
        <v>5.8839106731325766E-2</v>
      </c>
      <c r="T158" s="168">
        <f>4*N158/(PI()*0.862^2*F158)</f>
        <v>4.4129330048494328E-2</v>
      </c>
      <c r="U158" s="168">
        <f>4*O158/(PI()*0.862^2*F158)</f>
        <v>3.530346403879546E-2</v>
      </c>
      <c r="V158" s="171">
        <f>4*P158/(PI()*0.862^2*$F158)</f>
        <v>2.9419553365662883E-2</v>
      </c>
      <c r="W158" s="166" t="str">
        <f>IF(OR(0.0366&gt;Q158,0.0992&lt;Q158),"-",-43518*Q158^4 + 7101.5*Q158^3 - 404.29*Q158^2 + 11.132*Q158 + 0.6449)</f>
        <v>-</v>
      </c>
      <c r="X158" s="168">
        <f t="shared" si="228"/>
        <v>0.71984144187433163</v>
      </c>
      <c r="Y158" s="168">
        <f t="shared" si="228"/>
        <v>0.82523331792307286</v>
      </c>
      <c r="Z158" s="168">
        <f t="shared" si="228"/>
        <v>0.79408257326573506</v>
      </c>
      <c r="AA158" s="168" t="str">
        <f t="shared" si="228"/>
        <v>-</v>
      </c>
      <c r="AB158" s="171" t="str">
        <f t="shared" si="228"/>
        <v>-</v>
      </c>
      <c r="AC158" s="166" t="str">
        <f>IF(W158="-","-",-1957*Q158^3 + 170*Q158^2 - 5.2758*Q158 + 1.1631)</f>
        <v>-</v>
      </c>
      <c r="AD158" s="168">
        <f t="shared" si="229"/>
        <v>0.67626015327728117</v>
      </c>
      <c r="AE158" s="168">
        <f t="shared" si="229"/>
        <v>1.0425760286170389</v>
      </c>
      <c r="AF158" s="168">
        <f t="shared" si="229"/>
        <v>1.0931606900522357</v>
      </c>
      <c r="AG158" s="168" t="str">
        <f t="shared" si="229"/>
        <v>-</v>
      </c>
      <c r="AH158" s="171" t="str">
        <f t="shared" si="229"/>
        <v>-</v>
      </c>
      <c r="AI158" s="172">
        <f>(F158^2)/2</f>
        <v>31487.005772494074</v>
      </c>
      <c r="AJ158" s="173" t="str">
        <f t="shared" si="230"/>
        <v>-</v>
      </c>
      <c r="AK158" s="172">
        <f t="shared" si="230"/>
        <v>18953.078421455302</v>
      </c>
      <c r="AL158" s="172">
        <f t="shared" si="230"/>
        <v>16991.922908126398</v>
      </c>
      <c r="AM158" s="172">
        <f t="shared" si="230"/>
        <v>13886.447352099894</v>
      </c>
      <c r="AN158" s="172" t="str">
        <f t="shared" si="230"/>
        <v>-</v>
      </c>
      <c r="AO158" s="174" t="str">
        <f t="shared" si="230"/>
        <v>-</v>
      </c>
      <c r="AP158" s="169" t="str">
        <f>IF(AJ158="-","-",(AJ158*AC158/2.04/$I158/$D158/$A158+((AJ158*AC158/2.04/$I158/$D158/$A158)^2+4)^0.5)/2)</f>
        <v>-</v>
      </c>
      <c r="AQ158" s="169">
        <f>IF(AK158="-","-",(2*AK158*AD158/2.04/$I158/$D158/$A158+((2*AK158*AD158/2.04/$I158/$D158/$A158)^2+4)^0.5)/2)</f>
        <v>1.5102559982464141</v>
      </c>
      <c r="AR158" s="169">
        <f>IF(AL158="-","-",(3*AL158*AE158/2.04/$I158/$D158/$A158+((3*AL158*AE158/2.04/$I158/$D158/$A158)^2+4)^0.5)/2)</f>
        <v>2.2106901482505337</v>
      </c>
      <c r="AS158" s="169">
        <f>IF(AM158="-","-",(4*AM158*AF158/2.04/$I158/$D158/$A158+((4*AM158*AF158/2.04/$I158/$D158/$A158)^2+4)^0.5)/2)</f>
        <v>2.421848614276624</v>
      </c>
      <c r="AT158" s="169" t="str">
        <f>IF(AN158="-","-",(5*AN158*AG158/2.04/$I158/$D158/$A158+((5*AN158*AG158/2.04/$I158/$D158/$A158)^2+4)^0.5)/2)</f>
        <v>-</v>
      </c>
      <c r="AU158" s="170" t="str">
        <f>IF(AO158="-","-",(6*AO158*AH158/2.04/$I158/$D158/$A158+((6*AO158*AH158/2.04/$I158/$D158/$A158)^2+4)^0.5)/2)</f>
        <v>-</v>
      </c>
      <c r="AV158" s="166" t="str">
        <f>IF(AP158="-","-",C158*AP158)</f>
        <v>-</v>
      </c>
      <c r="AW158" s="168">
        <f>IF(AQ158="-","-",C158*AQ158)</f>
        <v>3.5119613330722288</v>
      </c>
      <c r="AX158" s="168">
        <f>IF(AR158="-","-",C158*AR158)</f>
        <v>5.1407564870289182</v>
      </c>
      <c r="AY158" s="168">
        <f>IF(AS158="-","-",C158*AS158)</f>
        <v>5.6317860665806876</v>
      </c>
      <c r="AZ158" s="168" t="str">
        <f>IF(AT158="-","-",C158*AT158)</f>
        <v>-</v>
      </c>
      <c r="BA158" s="171" t="str">
        <f>IF(AU158="-","-",C158*AU158)</f>
        <v>-</v>
      </c>
      <c r="BB158" s="175" t="str">
        <f>IF(W158="-","-",D158*AP158^(0.312/(1.312*W158))-273)</f>
        <v>-</v>
      </c>
      <c r="BC158" s="176">
        <f>IF(X158="-","-",D158*AQ158^(0.312/(1.312*X158))-273)</f>
        <v>57.022196989441682</v>
      </c>
      <c r="BD158" s="176">
        <f>IF(Y158="-","-",D158*AR158^(0.312/(1.312*Y158))-273)</f>
        <v>88.971183093496109</v>
      </c>
      <c r="BE158" s="176">
        <f>IF(Z158="-","-",D158*AS158^(0.312/(1.312*Z158))-273)</f>
        <v>102.34743882241145</v>
      </c>
      <c r="BF158" s="176" t="str">
        <f>IF(AA158="-","-",D158*AT158^(0.312/(1.312*AA158))-273)</f>
        <v>-</v>
      </c>
      <c r="BG158" s="177" t="str">
        <f>IF(AB158="-","-",D158*AU158^(0.312/(1.312*AB158))-273)</f>
        <v>-</v>
      </c>
      <c r="BH158" s="121"/>
      <c r="BI158" s="121"/>
      <c r="BP158" s="1">
        <v>156</v>
      </c>
    </row>
    <row r="159" spans="1:75" s="7" customFormat="1" ht="15.75" hidden="1" x14ac:dyDescent="0.2">
      <c r="B159" s="1"/>
      <c r="C159" s="2" t="s">
        <v>0</v>
      </c>
      <c r="D159" s="3"/>
      <c r="E159" s="4"/>
      <c r="F159" s="5"/>
      <c r="G159" s="6"/>
      <c r="I159" s="6"/>
      <c r="J159" s="6"/>
      <c r="K159" s="6"/>
      <c r="L159" s="8"/>
      <c r="M159" s="8"/>
      <c r="N159" s="8"/>
      <c r="O159" s="8"/>
      <c r="P159" s="8"/>
      <c r="Q159" s="5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9"/>
      <c r="AJ159" s="10"/>
      <c r="AK159" s="11"/>
      <c r="AL159" s="11"/>
      <c r="AM159" s="12"/>
      <c r="AN159" s="10"/>
      <c r="AO159" s="13"/>
      <c r="AP159" s="14"/>
      <c r="AQ159" s="15"/>
      <c r="AR159" s="16"/>
      <c r="AX159" s="6"/>
      <c r="AY159" s="6"/>
      <c r="AZ159" s="6"/>
      <c r="BA159" s="6"/>
      <c r="BB159" s="5"/>
      <c r="BC159" s="5"/>
      <c r="BD159" s="5"/>
      <c r="BE159" s="5"/>
      <c r="BF159" s="5"/>
      <c r="BG159" s="8"/>
      <c r="BP159" s="121">
        <v>157</v>
      </c>
    </row>
    <row r="160" spans="1:75" s="1" customFormat="1" ht="18" hidden="1" customHeight="1" x14ac:dyDescent="0.2">
      <c r="A160" s="17" t="s">
        <v>1</v>
      </c>
      <c r="B160" s="18" t="s">
        <v>2</v>
      </c>
      <c r="C160" s="18" t="s">
        <v>3</v>
      </c>
      <c r="D160" s="18" t="s">
        <v>4</v>
      </c>
      <c r="E160" s="18" t="s">
        <v>5</v>
      </c>
      <c r="F160" s="19" t="s">
        <v>6</v>
      </c>
      <c r="G160" s="18" t="s">
        <v>7</v>
      </c>
      <c r="H160" s="18" t="s">
        <v>8</v>
      </c>
      <c r="I160" s="18" t="s">
        <v>9</v>
      </c>
      <c r="J160" s="20" t="s">
        <v>10</v>
      </c>
      <c r="K160" s="21" t="s">
        <v>11</v>
      </c>
      <c r="L160" s="22" t="s">
        <v>12</v>
      </c>
      <c r="M160" s="22" t="s">
        <v>13</v>
      </c>
      <c r="N160" s="22" t="s">
        <v>14</v>
      </c>
      <c r="O160" s="22" t="s">
        <v>15</v>
      </c>
      <c r="P160" s="23" t="s">
        <v>16</v>
      </c>
      <c r="Q160" s="24" t="s">
        <v>17</v>
      </c>
      <c r="R160" s="25" t="s">
        <v>18</v>
      </c>
      <c r="S160" s="25" t="s">
        <v>19</v>
      </c>
      <c r="T160" s="25" t="s">
        <v>20</v>
      </c>
      <c r="U160" s="25" t="s">
        <v>21</v>
      </c>
      <c r="V160" s="26" t="s">
        <v>22</v>
      </c>
      <c r="W160" s="24" t="s">
        <v>23</v>
      </c>
      <c r="X160" s="25" t="s">
        <v>24</v>
      </c>
      <c r="Y160" s="25" t="s">
        <v>25</v>
      </c>
      <c r="Z160" s="25" t="s">
        <v>26</v>
      </c>
      <c r="AA160" s="25" t="s">
        <v>27</v>
      </c>
      <c r="AB160" s="26" t="s">
        <v>28</v>
      </c>
      <c r="AC160" s="27" t="s">
        <v>29</v>
      </c>
      <c r="AD160" s="28" t="s">
        <v>30</v>
      </c>
      <c r="AE160" s="28" t="s">
        <v>31</v>
      </c>
      <c r="AF160" s="28" t="s">
        <v>32</v>
      </c>
      <c r="AG160" s="28" t="s">
        <v>33</v>
      </c>
      <c r="AH160" s="29" t="s">
        <v>34</v>
      </c>
      <c r="AI160" s="30" t="s">
        <v>35</v>
      </c>
      <c r="AJ160" s="21" t="s">
        <v>36</v>
      </c>
      <c r="AK160" s="22" t="s">
        <v>37</v>
      </c>
      <c r="AL160" s="22" t="s">
        <v>38</v>
      </c>
      <c r="AM160" s="22" t="s">
        <v>39</v>
      </c>
      <c r="AN160" s="22" t="s">
        <v>40</v>
      </c>
      <c r="AO160" s="23" t="s">
        <v>41</v>
      </c>
      <c r="AP160" s="28" t="s">
        <v>42</v>
      </c>
      <c r="AQ160" s="28" t="s">
        <v>43</v>
      </c>
      <c r="AR160" s="28" t="s">
        <v>44</v>
      </c>
      <c r="AS160" s="28" t="s">
        <v>45</v>
      </c>
      <c r="AT160" s="28" t="s">
        <v>46</v>
      </c>
      <c r="AU160" s="29" t="s">
        <v>47</v>
      </c>
      <c r="AV160" s="31" t="s">
        <v>48</v>
      </c>
      <c r="AW160" s="32" t="s">
        <v>49</v>
      </c>
      <c r="AX160" s="32" t="s">
        <v>50</v>
      </c>
      <c r="AY160" s="32" t="s">
        <v>51</v>
      </c>
      <c r="AZ160" s="32" t="s">
        <v>52</v>
      </c>
      <c r="BA160" s="33" t="s">
        <v>53</v>
      </c>
      <c r="BB160" s="21" t="s">
        <v>54</v>
      </c>
      <c r="BC160" s="22" t="s">
        <v>55</v>
      </c>
      <c r="BD160" s="22" t="s">
        <v>56</v>
      </c>
      <c r="BE160" s="22" t="s">
        <v>57</v>
      </c>
      <c r="BF160" s="22" t="s">
        <v>58</v>
      </c>
      <c r="BG160" s="23" t="s">
        <v>59</v>
      </c>
      <c r="BH160" s="34"/>
      <c r="BM160" s="50"/>
      <c r="BP160" s="1">
        <v>158</v>
      </c>
    </row>
    <row r="161" spans="1:75" s="61" customFormat="1" ht="12.75" customHeight="1" x14ac:dyDescent="0.2">
      <c r="A161" s="35">
        <v>71.451165125706865</v>
      </c>
      <c r="B161" s="35">
        <f>AX156</f>
        <v>3.4381231573687465</v>
      </c>
      <c r="C161" s="141">
        <f>B161-0.06</f>
        <v>3.3781231573687465</v>
      </c>
      <c r="D161" s="36">
        <v>288</v>
      </c>
      <c r="E161" s="37">
        <v>3710</v>
      </c>
      <c r="F161" s="38">
        <f>PI()*0.805*E161/60</f>
        <v>156.37539232630996</v>
      </c>
      <c r="G161" s="39">
        <f>C161/4.636</f>
        <v>0.72867194938928959</v>
      </c>
      <c r="H161" s="40">
        <f>D161/193.4</f>
        <v>1.4891416752843847</v>
      </c>
      <c r="I161" s="41">
        <f>1-0.427*G161*H161^(-3.688)</f>
        <v>0.928357308694161</v>
      </c>
      <c r="J161" s="40">
        <f>C161*10^6/(I161*511*D161)</f>
        <v>24.725605173594992</v>
      </c>
      <c r="K161" s="42">
        <f>A161*0.682*10^6/(3600*24*J161)</f>
        <v>22.810406100466277</v>
      </c>
      <c r="L161" s="43">
        <f>A161*0.682*10^6/(3600*24*J161*2)</f>
        <v>11.405203050233139</v>
      </c>
      <c r="M161" s="43">
        <f>A161*0.682*10^6/(3600*24*J161*3)</f>
        <v>7.6034687001554264</v>
      </c>
      <c r="N161" s="43">
        <f>A161*0.682*10^6/(3600*24*J161*4)</f>
        <v>5.7026015251165694</v>
      </c>
      <c r="O161" s="43">
        <f>A161*0.682*10^6/(3600*24*J161*5)</f>
        <v>4.5620812200932557</v>
      </c>
      <c r="P161" s="44">
        <f>A161*0.682*10^6/(3600*24*J161*6)</f>
        <v>3.8017343500777132</v>
      </c>
      <c r="Q161" s="39">
        <f>4*K161/(PI()*0.805^2*F161)</f>
        <v>0.28660447216240492</v>
      </c>
      <c r="R161" s="41">
        <f>4*L161/(PI()*0.805^2*F161)</f>
        <v>0.14330223608120246</v>
      </c>
      <c r="S161" s="41">
        <f>4*M161/(PI()*0.805^2*F161)</f>
        <v>9.5534824054134979E-2</v>
      </c>
      <c r="T161" s="41">
        <f>4*N161/(PI()*0.805^2*F161)</f>
        <v>7.165111804060123E-2</v>
      </c>
      <c r="U161" s="41">
        <f>4*O161/(PI()*0.805^2*F161)</f>
        <v>5.7320894432480986E-2</v>
      </c>
      <c r="V161" s="45">
        <f>4*P161/(PI()*0.805^2*F161)</f>
        <v>4.7767412027067489E-2</v>
      </c>
      <c r="W161" s="46" t="str">
        <f>IF(OR(0.0344&gt;Q161,0.0739&lt;Q161),"-",296863066.116789*Q161^(6)+-107812010.926391*Q161^(5)+ 15691057.2875856*Q161^(4)+-1178721.4640784*Q161^(3)+ 48205.3447935692*Q161^(2)+-1012.39184418295*Q161+ 9.28608011129995)</f>
        <v>-</v>
      </c>
      <c r="X161" s="47" t="str">
        <f t="shared" ref="X161:AB165" si="235">IF(OR(0.0344&gt;R161,0.0739&lt;R161),"-",296863066.116789*R161^(6)+-107812010.926391*R161^(5)+ 15691057.2875856*R161^(4)+-1178721.4640784*R161^(3)+ 48205.3447935692*R161^(2)+-1012.39184418295*R161+ 9.28608011129995)</f>
        <v>-</v>
      </c>
      <c r="Y161" s="47" t="str">
        <f t="shared" si="235"/>
        <v>-</v>
      </c>
      <c r="Z161" s="47">
        <f t="shared" si="235"/>
        <v>0.76940508723440182</v>
      </c>
      <c r="AA161" s="47">
        <f t="shared" si="235"/>
        <v>0.85411960252581132</v>
      </c>
      <c r="AB161" s="48">
        <f t="shared" si="235"/>
        <v>0.85339961874924164</v>
      </c>
      <c r="AC161" s="46" t="str">
        <f>IF(W161="-","-",798988351.621543*Q161^(6)+-280371531.586419*Q161^(5)+ 39883138.3982318*Q161^(4)+-2943110.23585554*Q161^(3)+ 118497.513034966*Q161^(2)+-2463.54413936218*Q161+ 21.5852365235991)</f>
        <v>-</v>
      </c>
      <c r="AD161" s="47" t="str">
        <f t="shared" ref="AD161:AH165" si="236">IF(X161="-","-",798988351.621543*R161^(6)+-280371531.586419*R161^(5)+ 39883138.3982318*R161^(4)+-2943110.23585554*R161^(3)+ 118497.513034966*R161^(2)+-2463.54413936218*R161+ 21.5852365235991)</f>
        <v>-</v>
      </c>
      <c r="AE161" s="47" t="str">
        <f t="shared" si="236"/>
        <v>-</v>
      </c>
      <c r="AF161" s="47">
        <f t="shared" si="236"/>
        <v>0.62740821209786901</v>
      </c>
      <c r="AG161" s="47">
        <f t="shared" si="236"/>
        <v>0.82642658355511145</v>
      </c>
      <c r="AH161" s="48">
        <f t="shared" si="236"/>
        <v>0.919312008230186</v>
      </c>
      <c r="AI161" s="49">
        <f>(F161^2)/2</f>
        <v>12226.631662603681</v>
      </c>
      <c r="AJ161" s="49" t="str">
        <f t="shared" ref="AJ161:AO165" si="237">IF(W161="-","-",4*$AI161*$J161*K161*AC161/(W161*1000))</f>
        <v>-</v>
      </c>
      <c r="AK161" s="50" t="str">
        <f t="shared" si="237"/>
        <v>-</v>
      </c>
      <c r="AL161" s="50" t="str">
        <f t="shared" si="237"/>
        <v>-</v>
      </c>
      <c r="AM161" s="50">
        <f t="shared" si="237"/>
        <v>5623.1791693991399</v>
      </c>
      <c r="AN161" s="50">
        <f t="shared" si="237"/>
        <v>5337.8006778182062</v>
      </c>
      <c r="AO161" s="51">
        <f t="shared" si="237"/>
        <v>4952.2892824842838</v>
      </c>
      <c r="AP161" s="52" t="str">
        <f>IF(AJ161="-","-",(AJ161*W161/2.04/$I161/$D161/$A161+((AJ161*W161/2.04/$I161/$D161/$A161)^2+4)^0.5)/2)</f>
        <v>-</v>
      </c>
      <c r="AQ161" s="52" t="str">
        <f>IF(AK161="-","-",(2*AK161*X161/2.04/$I161/$D161/$A161+((2*AK161*X161/2.04/$I161/$D161/$A161)^2+4)^0.5)/2)</f>
        <v>-</v>
      </c>
      <c r="AR161" s="52" t="str">
        <f>IF(AL161="-","-",(3*AL161*Y161/2.04/$I161/$D161/$A161+((3*AL161*Y161/2.04/$I161/$D161/$A161)^2+4)^0.5)/2)</f>
        <v>-</v>
      </c>
      <c r="AS161" s="52">
        <f>IF(AM161="-","-",(4*AM161*Z161/2.04/$I161/$D161/$A161+((4*AM161*Z161/2.04/$I161/$D161/$A161)^2+4)^0.5)/2)</f>
        <v>1.2463872358005907</v>
      </c>
      <c r="AT161" s="52">
        <f>IF(AN161="-","-",(5*AN161*AA161/2.04/$I161/$D161/$A161+((5*AN161*AA161/2.04/$I161/$D161/$A161)^2+4)^0.5)/2)</f>
        <v>1.3343554981958674</v>
      </c>
      <c r="AU161" s="53">
        <f>IF(AO161="-","-",(6*AO161*AB161/2.04/$I161/$D161/$A161+((6*AO161*AB161/2.04/$I161/$D161/$A161)^2+4)^0.5)/2)</f>
        <v>1.3769273860927502</v>
      </c>
      <c r="AV161" s="54" t="str">
        <f>IF(AP161="-","-",C161*AP161)</f>
        <v>-</v>
      </c>
      <c r="AW161" s="55" t="str">
        <f>IF(AQ161="-","-",C161*AQ161)</f>
        <v>-</v>
      </c>
      <c r="AX161" s="55" t="str">
        <f>IF(AR161="-","-",C161*AR161)</f>
        <v>-</v>
      </c>
      <c r="AY161" s="56">
        <f>IF(AS161="-","-",C161*AS161)</f>
        <v>4.2104495843067955</v>
      </c>
      <c r="AZ161" s="56">
        <f>IF(AT161="-","-",C161*AT161)</f>
        <v>4.5076172086177699</v>
      </c>
      <c r="BA161" s="57">
        <f>IF(AU161="-","-",C161*AU161)</f>
        <v>4.6514302889751367</v>
      </c>
      <c r="BB161" s="58" t="str">
        <f>IF(W161="-","-",D161*AP161^(0.312/(1.312*W161))-273)</f>
        <v>-</v>
      </c>
      <c r="BC161" s="59" t="str">
        <f>IF(X161="-","-",D161*AQ161^(0.312/(1.312*X161))-273)</f>
        <v>-</v>
      </c>
      <c r="BD161" s="59" t="str">
        <f>IF(Y161="-","-",D161*AR161^(0.312/(1.312*Y161))-273)</f>
        <v>-</v>
      </c>
      <c r="BE161" s="59">
        <f>IF(Z161="-","-",D161*AS161^(0.312/(1.312*Z161))-273)</f>
        <v>35.287957839553769</v>
      </c>
      <c r="BF161" s="59">
        <f>IF(AA161="-","-",D161*AT161^(0.312/(1.312*AA161))-273)</f>
        <v>39.083439922348816</v>
      </c>
      <c r="BG161" s="60">
        <f>IF(AB161="-","-",D161*AU161^(0.312/(1.312*AB161))-273)</f>
        <v>41.847953253280139</v>
      </c>
      <c r="BI161" s="43">
        <f>A161</f>
        <v>71.451165125706865</v>
      </c>
      <c r="BJ161" s="43">
        <f>C161</f>
        <v>3.3781231573687465</v>
      </c>
      <c r="BK161" s="43">
        <f>AW166</f>
        <v>5.0195495385980173</v>
      </c>
      <c r="BL161" s="50">
        <f>AT166</f>
        <v>4445</v>
      </c>
      <c r="BM161" s="50">
        <f t="shared" ref="BM161" si="238">AU166</f>
        <v>9314.4640519131735</v>
      </c>
      <c r="BN161" s="43">
        <f>AV166</f>
        <v>1.4858989162810139</v>
      </c>
      <c r="BO161" s="61">
        <f>AS166</f>
        <v>4</v>
      </c>
      <c r="BP161" s="121">
        <v>159</v>
      </c>
      <c r="BQ161" s="43">
        <f>AI166</f>
        <v>54.113989333199655</v>
      </c>
      <c r="BR161" s="43">
        <f>AJ166</f>
        <v>2.3254079686821516</v>
      </c>
      <c r="BS161" s="43">
        <f>AO166</f>
        <v>3.4381231573687465</v>
      </c>
      <c r="BT161" s="50">
        <f>AL166</f>
        <v>4360</v>
      </c>
      <c r="BU161" s="50">
        <f>AM166</f>
        <v>9003.3108542882601</v>
      </c>
      <c r="BV161" s="43">
        <f>AN166</f>
        <v>1.4785032147787769</v>
      </c>
      <c r="BW161" s="61">
        <f>AK166</f>
        <v>3</v>
      </c>
    </row>
    <row r="162" spans="1:75" s="69" customFormat="1" hidden="1" x14ac:dyDescent="0.2">
      <c r="A162" s="42">
        <f>A161</f>
        <v>71.451165125706865</v>
      </c>
      <c r="B162" s="62">
        <f>B161</f>
        <v>3.4381231573687465</v>
      </c>
      <c r="C162" s="62">
        <f>C161</f>
        <v>3.3781231573687465</v>
      </c>
      <c r="D162" s="63">
        <f>D161</f>
        <v>288</v>
      </c>
      <c r="E162" s="37">
        <v>4000</v>
      </c>
      <c r="F162" s="62">
        <f>PI()*0.805*E162/60</f>
        <v>168.59880574265225</v>
      </c>
      <c r="G162" s="39">
        <f t="shared" ref="G162:P162" si="239">G161</f>
        <v>0.72867194938928959</v>
      </c>
      <c r="H162" s="40">
        <f t="shared" si="239"/>
        <v>1.4891416752843847</v>
      </c>
      <c r="I162" s="41">
        <f t="shared" si="239"/>
        <v>0.928357308694161</v>
      </c>
      <c r="J162" s="40">
        <f t="shared" si="239"/>
        <v>24.725605173594992</v>
      </c>
      <c r="K162" s="42">
        <f t="shared" si="239"/>
        <v>22.810406100466277</v>
      </c>
      <c r="L162" s="43">
        <f t="shared" si="239"/>
        <v>11.405203050233139</v>
      </c>
      <c r="M162" s="43">
        <f t="shared" si="239"/>
        <v>7.6034687001554264</v>
      </c>
      <c r="N162" s="43">
        <f t="shared" si="239"/>
        <v>5.7026015251165694</v>
      </c>
      <c r="O162" s="43">
        <f t="shared" si="239"/>
        <v>4.5620812200932557</v>
      </c>
      <c r="P162" s="44">
        <f t="shared" si="239"/>
        <v>3.8017343500777132</v>
      </c>
      <c r="Q162" s="39">
        <f t="shared" ref="Q162:Q165" si="240">4*K162/(PI()*0.805^2*F162)</f>
        <v>0.26582564793063057</v>
      </c>
      <c r="R162" s="41">
        <f t="shared" ref="R162:R165" si="241">4*L162/(PI()*0.805^2*F162)</f>
        <v>0.13291282396531529</v>
      </c>
      <c r="S162" s="41">
        <f t="shared" ref="S162:S165" si="242">4*M162/(PI()*0.805^2*F162)</f>
        <v>8.86085493102102E-2</v>
      </c>
      <c r="T162" s="41">
        <f t="shared" ref="T162:T165" si="243">4*N162/(PI()*0.805^2*F162)</f>
        <v>6.6456411982657643E-2</v>
      </c>
      <c r="U162" s="41">
        <f t="shared" ref="U162:U165" si="244">4*O162/(PI()*0.805^2*F162)</f>
        <v>5.3165129586126118E-2</v>
      </c>
      <c r="V162" s="45">
        <f t="shared" ref="V162:V165" si="245">4*P162/(PI()*0.805^2*F162)</f>
        <v>4.43042746551051E-2</v>
      </c>
      <c r="W162" s="64" t="str">
        <f t="shared" ref="W162:W165" si="246">IF(OR(0.0344&gt;Q162,0.0739&lt;Q162),"-",296863066.116789*Q162^(6)+-107812010.926391*Q162^(5)+ 15691057.2875856*Q162^(4)+-1178721.4640784*Q162^(3)+ 48205.3447935692*Q162^(2)+-1012.39184418295*Q162+ 9.28608011129995)</f>
        <v>-</v>
      </c>
      <c r="X162" s="65" t="str">
        <f t="shared" si="235"/>
        <v>-</v>
      </c>
      <c r="Y162" s="65" t="str">
        <f t="shared" si="235"/>
        <v>-</v>
      </c>
      <c r="Z162" s="65">
        <f t="shared" si="235"/>
        <v>0.82410851116068606</v>
      </c>
      <c r="AA162" s="65">
        <f t="shared" si="235"/>
        <v>0.8568592586385062</v>
      </c>
      <c r="AB162" s="66">
        <f t="shared" si="235"/>
        <v>0.84497894188529976</v>
      </c>
      <c r="AC162" s="64" t="str">
        <f t="shared" ref="AC162:AC165" si="247">IF(W162="-","-",798988351.621543*Q162^(6)+-280371531.586419*Q162^(5)+ 39883138.3982318*Q162^(4)+-2943110.23585554*Q162^(3)+ 118497.513034966*Q162^(2)+-2463.54413936218*Q162+ 21.5852365235991)</f>
        <v>-</v>
      </c>
      <c r="AD162" s="65" t="str">
        <f t="shared" si="236"/>
        <v>-</v>
      </c>
      <c r="AE162" s="65" t="str">
        <f t="shared" si="236"/>
        <v>-</v>
      </c>
      <c r="AF162" s="65">
        <f t="shared" si="236"/>
        <v>0.72084945466443884</v>
      </c>
      <c r="AG162" s="65">
        <f t="shared" si="236"/>
        <v>0.86990251410404795</v>
      </c>
      <c r="AH162" s="66">
        <f t="shared" si="236"/>
        <v>0.93920486237340839</v>
      </c>
      <c r="AI162" s="49">
        <f>(F162^2)/2</f>
        <v>14212.778648924294</v>
      </c>
      <c r="AJ162" s="49" t="str">
        <f t="shared" si="237"/>
        <v>-</v>
      </c>
      <c r="AK162" s="50" t="str">
        <f t="shared" si="237"/>
        <v>-</v>
      </c>
      <c r="AL162" s="50" t="str">
        <f t="shared" si="237"/>
        <v>-</v>
      </c>
      <c r="AM162" s="50">
        <f t="shared" si="237"/>
        <v>7011.6319995033391</v>
      </c>
      <c r="AN162" s="50">
        <f t="shared" si="237"/>
        <v>6510.4351725506685</v>
      </c>
      <c r="AO162" s="51">
        <f t="shared" si="237"/>
        <v>5939.9409416779426</v>
      </c>
      <c r="AP162" s="43" t="str">
        <f>IF(AJ162="-","-",(AJ162*W162/2.04/$I162/$D162/$A162+((AJ162*W162/2.04/$I162/$D162/$A162)^2+4)^0.5)/2)</f>
        <v>-</v>
      </c>
      <c r="AQ162" s="43" t="str">
        <f>IF(AK162="-","-",(2*AK162*X162/2.04/$I162/$D162/$A162+((2*AK162*X162/2.04/$I162/$D162/$A162)^2+4)^0.5)/2)</f>
        <v>-</v>
      </c>
      <c r="AR162" s="43" t="str">
        <f>IF(AL162="-","-",(3*AL162*Y162/2.04/$I162/$D162/$A162+((3*AL162*Y162/2.04/$I162/$D162/$A162)^2+4)^0.5)/2)</f>
        <v>-</v>
      </c>
      <c r="AS162" s="43">
        <f>IF(AM162="-","-",(4*AM162*Z162/2.04/$I162/$D162/$A162+((4*AM162*Z162/2.04/$I162/$D162/$A162)^2+4)^0.5)/2)</f>
        <v>1.3395844064479199</v>
      </c>
      <c r="AT162" s="43">
        <f>IF(AN162="-","-",(5*AN162*AA162/2.04/$I162/$D162/$A162+((5*AN162*AA162/2.04/$I162/$D162/$A162)^2+4)^0.5)/2)</f>
        <v>1.4199626239164205</v>
      </c>
      <c r="AU162" s="44">
        <f>IF(AO162="-","-",(6*AO162*AB162/2.04/$I162/$D162/$A162+((6*AO162*AB162/2.04/$I162/$D162/$A162)^2+4)^0.5)/2)</f>
        <v>1.4584140772174454</v>
      </c>
      <c r="AV162" s="67" t="str">
        <f>IF(AP162="-","-",C162*AP162)</f>
        <v>-</v>
      </c>
      <c r="AW162" s="68" t="str">
        <f>IF(AQ162="-","-",C162*AQ162)</f>
        <v>-</v>
      </c>
      <c r="AX162" s="68" t="str">
        <f>IF(AR162="-","-",C162*AR162)</f>
        <v>-</v>
      </c>
      <c r="AY162" s="41">
        <f>IF(AS162="-","-",C162*AS162)</f>
        <v>4.5252811046717856</v>
      </c>
      <c r="AZ162" s="41">
        <f>IF(AT162="-","-",C162*AT162)</f>
        <v>4.7968086224501478</v>
      </c>
      <c r="BA162" s="45">
        <f>IF(AU162="-","-",C162*AU162)</f>
        <v>4.9267023672808232</v>
      </c>
      <c r="BB162" s="58" t="str">
        <f>IF(W162="-","-",D162*AP162^(0.312/(1.312*W162))-273)</f>
        <v>-</v>
      </c>
      <c r="BC162" s="59" t="str">
        <f>IF(X162="-","-",D162*AQ162^(0.312/(1.312*X162))-273)</f>
        <v>-</v>
      </c>
      <c r="BD162" s="59" t="str">
        <f>IF(Y162="-","-",D162*AR162^(0.312/(1.312*Y162))-273)</f>
        <v>-</v>
      </c>
      <c r="BE162" s="59">
        <f>IF(Z162="-","-",D162*AS162^(0.312/(1.312*Z162))-273)</f>
        <v>40.350934672084009</v>
      </c>
      <c r="BF162" s="59">
        <f>IF(AA162="-","-",D162*AT162^(0.312/(1.312*AA162))-273)</f>
        <v>44.434429136796496</v>
      </c>
      <c r="BG162" s="60">
        <f>IF(AB162="-","-",D162*AU162^(0.312/(1.312*AB162))-273)</f>
        <v>47.26829720475672</v>
      </c>
      <c r="BP162" s="1">
        <v>160</v>
      </c>
    </row>
    <row r="163" spans="1:75" s="89" customFormat="1" hidden="1" x14ac:dyDescent="0.2">
      <c r="A163" s="70">
        <f>A161</f>
        <v>71.451165125706865</v>
      </c>
      <c r="B163" s="71">
        <f>B161</f>
        <v>3.4381231573687465</v>
      </c>
      <c r="C163" s="71">
        <f>C161</f>
        <v>3.3781231573687465</v>
      </c>
      <c r="D163" s="72">
        <f>D161</f>
        <v>288</v>
      </c>
      <c r="E163" s="73">
        <v>4445</v>
      </c>
      <c r="F163" s="71">
        <f>PI()*0.805*E163/60</f>
        <v>187.35542288152232</v>
      </c>
      <c r="G163" s="74">
        <f t="shared" ref="G163:P163" si="248">G161</f>
        <v>0.72867194938928959</v>
      </c>
      <c r="H163" s="75">
        <f t="shared" si="248"/>
        <v>1.4891416752843847</v>
      </c>
      <c r="I163" s="76">
        <f t="shared" si="248"/>
        <v>0.928357308694161</v>
      </c>
      <c r="J163" s="75">
        <f t="shared" si="248"/>
        <v>24.725605173594992</v>
      </c>
      <c r="K163" s="70">
        <f t="shared" si="248"/>
        <v>22.810406100466277</v>
      </c>
      <c r="L163" s="77">
        <f t="shared" si="248"/>
        <v>11.405203050233139</v>
      </c>
      <c r="M163" s="77">
        <f t="shared" si="248"/>
        <v>7.6034687001554264</v>
      </c>
      <c r="N163" s="77">
        <f t="shared" si="248"/>
        <v>5.7026015251165694</v>
      </c>
      <c r="O163" s="77">
        <f t="shared" si="248"/>
        <v>4.5620812200932557</v>
      </c>
      <c r="P163" s="78">
        <f t="shared" si="248"/>
        <v>3.8017343500777132</v>
      </c>
      <c r="Q163" s="74">
        <f t="shared" si="240"/>
        <v>0.23921318148988127</v>
      </c>
      <c r="R163" s="76">
        <f t="shared" si="241"/>
        <v>0.11960659074494064</v>
      </c>
      <c r="S163" s="76">
        <f t="shared" si="242"/>
        <v>7.9737727163293762E-2</v>
      </c>
      <c r="T163" s="76">
        <f t="shared" si="243"/>
        <v>5.9803295372470318E-2</v>
      </c>
      <c r="U163" s="76">
        <f t="shared" si="244"/>
        <v>4.7842636297976256E-2</v>
      </c>
      <c r="V163" s="79">
        <f t="shared" si="245"/>
        <v>3.9868863581646881E-2</v>
      </c>
      <c r="W163" s="80" t="str">
        <f t="shared" si="246"/>
        <v>-</v>
      </c>
      <c r="X163" s="81" t="str">
        <f t="shared" si="235"/>
        <v>-</v>
      </c>
      <c r="Y163" s="81" t="str">
        <f t="shared" si="235"/>
        <v>-</v>
      </c>
      <c r="Z163" s="81">
        <f t="shared" si="235"/>
        <v>0.85029455559679512</v>
      </c>
      <c r="AA163" s="81">
        <f t="shared" si="235"/>
        <v>0.85351992995739856</v>
      </c>
      <c r="AB163" s="82">
        <f t="shared" si="235"/>
        <v>0.8251697053929572</v>
      </c>
      <c r="AC163" s="80" t="str">
        <f t="shared" si="247"/>
        <v>-</v>
      </c>
      <c r="AD163" s="81" t="str">
        <f t="shared" si="236"/>
        <v>-</v>
      </c>
      <c r="AE163" s="81" t="str">
        <f t="shared" si="236"/>
        <v>-</v>
      </c>
      <c r="AF163" s="81">
        <f t="shared" si="236"/>
        <v>0.80010094197678683</v>
      </c>
      <c r="AG163" s="81">
        <f t="shared" si="236"/>
        <v>0.91874752894741363</v>
      </c>
      <c r="AH163" s="82">
        <f t="shared" si="236"/>
        <v>0.94366919898556745</v>
      </c>
      <c r="AI163" s="83">
        <f>(F163^2)/2</f>
        <v>17551.027241557029</v>
      </c>
      <c r="AJ163" s="83" t="str">
        <f t="shared" si="237"/>
        <v>-</v>
      </c>
      <c r="AK163" s="84" t="str">
        <f t="shared" si="237"/>
        <v>-</v>
      </c>
      <c r="AL163" s="84" t="str">
        <f t="shared" si="237"/>
        <v>-</v>
      </c>
      <c r="AM163" s="84">
        <f t="shared" si="237"/>
        <v>9314.4640519131735</v>
      </c>
      <c r="AN163" s="84">
        <f t="shared" si="237"/>
        <v>8524.2267176780097</v>
      </c>
      <c r="AO163" s="85">
        <f t="shared" si="237"/>
        <v>7546.8850183633167</v>
      </c>
      <c r="AP163" s="77" t="str">
        <f>IF(AJ163="-","-",(AJ163*W163/2.04/$I163/$D163/$A163+((AJ163*W163/2.04/$I163/$D163/$A163)^2+4)^0.5)/2)</f>
        <v>-</v>
      </c>
      <c r="AQ163" s="77" t="str">
        <f>IF(AK163="-","-",(2*AK163*X163/2.04/$I163/$D163/$A163+((2*AK163*X163/2.04/$I163/$D163/$A163)^2+4)^0.5)/2)</f>
        <v>-</v>
      </c>
      <c r="AR163" s="77" t="str">
        <f>IF(AL163="-","-",(3*AL163*Y163/2.04/$I163/$D163/$A163+((3*AL163*Y163/2.04/$I163/$D163/$A163)^2+4)^0.5)/2)</f>
        <v>-</v>
      </c>
      <c r="AS163" s="77">
        <f>IF(AM163="-","-",(4*AM163*Z163/2.04/$I163/$D163/$A163+((4*AM163*Z163/2.04/$I163/$D163/$A163)^2+4)^0.5)/2)</f>
        <v>1.4858989162810139</v>
      </c>
      <c r="AT163" s="77">
        <f>IF(AN163="-","-",(5*AN163*AA163/2.04/$I163/$D163/$A163+((5*AN163*AA163/2.04/$I163/$D163/$A163)^2+4)^0.5)/2)</f>
        <v>1.5702800814866098</v>
      </c>
      <c r="AU163" s="78">
        <f>IF(AO163="-","-",(6*AO163*AB163/2.04/$I163/$D163/$A163+((6*AO163*AB163/2.04/$I163/$D163/$A163)^2+4)^0.5)/2)</f>
        <v>1.5883540719851363</v>
      </c>
      <c r="AV163" s="74" t="str">
        <f>IF(AP163="-","-",C163*AP163)</f>
        <v>-</v>
      </c>
      <c r="AW163" s="76" t="str">
        <f>IF(AQ163="-","-",C163*AQ163)</f>
        <v>-</v>
      </c>
      <c r="AX163" s="76" t="str">
        <f>IF(AR163="-","-",C163*AR163)</f>
        <v>-</v>
      </c>
      <c r="AY163" s="76">
        <f>IF(AS163="-","-",C163*AS163)</f>
        <v>5.0195495385980173</v>
      </c>
      <c r="AZ163" s="76">
        <f>IF(AT163="-","-",C163*AT163)</f>
        <v>5.3045995068247986</v>
      </c>
      <c r="BA163" s="79">
        <f>IF(AU163="-","-",C163*AU163)</f>
        <v>5.3656556726739337</v>
      </c>
      <c r="BB163" s="86" t="str">
        <f>IF(W163="-","-",D163*AP163^(0.312/(1.312*W163))-273)</f>
        <v>-</v>
      </c>
      <c r="BC163" s="87" t="str">
        <f>IF(X163="-","-",D163*AQ163^(0.312/(1.312*X163))-273)</f>
        <v>-</v>
      </c>
      <c r="BD163" s="87" t="str">
        <f>IF(Y163="-","-",D163*AR163^(0.312/(1.312*Y163))-273)</f>
        <v>-</v>
      </c>
      <c r="BE163" s="87">
        <f>IF(Z163="-","-",D163*AS163^(0.312/(1.312*Z163))-273)</f>
        <v>48.731313867998438</v>
      </c>
      <c r="BF163" s="87">
        <f>IF(AA163="-","-",D163*AT163^(0.312/(1.312*AA163))-273)</f>
        <v>53.58405735351181</v>
      </c>
      <c r="BG163" s="88">
        <f>IF(AB163="-","-",D163*AU163^(0.312/(1.312*AB163))-273)</f>
        <v>56.081377337826609</v>
      </c>
      <c r="BP163" s="121">
        <v>161</v>
      </c>
    </row>
    <row r="164" spans="1:75" s="89" customFormat="1" hidden="1" x14ac:dyDescent="0.2">
      <c r="A164" s="42">
        <f>A161</f>
        <v>71.451165125706865</v>
      </c>
      <c r="B164" s="62">
        <f>B161</f>
        <v>3.4381231573687465</v>
      </c>
      <c r="C164" s="62">
        <f>C161</f>
        <v>3.3781231573687465</v>
      </c>
      <c r="D164" s="63">
        <f>D161</f>
        <v>288</v>
      </c>
      <c r="E164" s="37">
        <v>5300</v>
      </c>
      <c r="F164" s="62">
        <f>PI()*0.805*E164/60</f>
        <v>223.39341760901425</v>
      </c>
      <c r="G164" s="39">
        <f t="shared" ref="G164:P164" si="249">G161</f>
        <v>0.72867194938928959</v>
      </c>
      <c r="H164" s="40">
        <f t="shared" si="249"/>
        <v>1.4891416752843847</v>
      </c>
      <c r="I164" s="41">
        <f t="shared" si="249"/>
        <v>0.928357308694161</v>
      </c>
      <c r="J164" s="40">
        <f t="shared" si="249"/>
        <v>24.725605173594992</v>
      </c>
      <c r="K164" s="42">
        <f t="shared" si="249"/>
        <v>22.810406100466277</v>
      </c>
      <c r="L164" s="43">
        <f t="shared" si="249"/>
        <v>11.405203050233139</v>
      </c>
      <c r="M164" s="43">
        <f t="shared" si="249"/>
        <v>7.6034687001554264</v>
      </c>
      <c r="N164" s="43">
        <f t="shared" si="249"/>
        <v>5.7026015251165694</v>
      </c>
      <c r="O164" s="43">
        <f t="shared" si="249"/>
        <v>4.5620812200932557</v>
      </c>
      <c r="P164" s="44">
        <f t="shared" si="249"/>
        <v>3.8017343500777132</v>
      </c>
      <c r="Q164" s="39">
        <f t="shared" si="240"/>
        <v>0.20062313051368341</v>
      </c>
      <c r="R164" s="41">
        <f t="shared" si="241"/>
        <v>0.10031156525684171</v>
      </c>
      <c r="S164" s="41">
        <f t="shared" si="242"/>
        <v>6.6874376837894475E-2</v>
      </c>
      <c r="T164" s="41">
        <f t="shared" si="243"/>
        <v>5.0155782628420853E-2</v>
      </c>
      <c r="U164" s="41">
        <f t="shared" si="244"/>
        <v>4.0124626102736684E-2</v>
      </c>
      <c r="V164" s="45">
        <f t="shared" si="245"/>
        <v>3.3437188418947238E-2</v>
      </c>
      <c r="W164" s="64" t="str">
        <f t="shared" si="246"/>
        <v>-</v>
      </c>
      <c r="X164" s="65" t="str">
        <f t="shared" si="235"/>
        <v>-</v>
      </c>
      <c r="Y164" s="65">
        <f t="shared" si="235"/>
        <v>0.82118071918357138</v>
      </c>
      <c r="Z164" s="65">
        <f t="shared" si="235"/>
        <v>0.85612012487701428</v>
      </c>
      <c r="AA164" s="65">
        <f t="shared" si="235"/>
        <v>0.82657216345197604</v>
      </c>
      <c r="AB164" s="66" t="str">
        <f t="shared" si="235"/>
        <v>-</v>
      </c>
      <c r="AC164" s="64" t="str">
        <f t="shared" si="247"/>
        <v>-</v>
      </c>
      <c r="AD164" s="65" t="str">
        <f t="shared" si="236"/>
        <v>-</v>
      </c>
      <c r="AE164" s="65">
        <f t="shared" si="236"/>
        <v>0.71480489151989701</v>
      </c>
      <c r="AF164" s="65">
        <f t="shared" si="236"/>
        <v>0.89931926278344321</v>
      </c>
      <c r="AG164" s="65">
        <f t="shared" si="236"/>
        <v>0.94406748190841228</v>
      </c>
      <c r="AH164" s="66" t="str">
        <f t="shared" si="236"/>
        <v>-</v>
      </c>
      <c r="AI164" s="49">
        <f>(F164^2)/2</f>
        <v>24952.309515517718</v>
      </c>
      <c r="AJ164" s="49" t="str">
        <f t="shared" si="237"/>
        <v>-</v>
      </c>
      <c r="AK164" s="50" t="str">
        <f t="shared" si="237"/>
        <v>-</v>
      </c>
      <c r="AL164" s="50">
        <f t="shared" si="237"/>
        <v>16333.460427775381</v>
      </c>
      <c r="AM164" s="50">
        <f t="shared" si="237"/>
        <v>14783.248788988474</v>
      </c>
      <c r="AN164" s="50">
        <f t="shared" si="237"/>
        <v>12858.874166777579</v>
      </c>
      <c r="AO164" s="51" t="str">
        <f t="shared" si="237"/>
        <v>-</v>
      </c>
      <c r="AP164" s="43" t="str">
        <f>IF(AJ164="-","-",(AJ164*W164/2.04/$I164/$D164/$A164+((AJ164*W164/2.04/$I164/$D164/$A164)^2+4)^0.5)/2)</f>
        <v>-</v>
      </c>
      <c r="AQ164" s="43" t="str">
        <f>IF(AK164="-","-",(2*AK164*X164/2.04/$I164/$D164/$A164+((2*AK164*X164/2.04/$I164/$D164/$A164)^2+4)^0.5)/2)</f>
        <v>-</v>
      </c>
      <c r="AR164" s="43">
        <f>IF(AL164="-","-",(3*AL164*Y164/2.04/$I164/$D164/$A164+((3*AL164*Y164/2.04/$I164/$D164/$A164)^2+4)^0.5)/2)</f>
        <v>1.6416468240475761</v>
      </c>
      <c r="AS164" s="43">
        <f>IF(AM164="-","-",(4*AM164*Z164/2.04/$I164/$D164/$A164+((4*AM164*Z164/2.04/$I164/$D164/$A164)^2+4)^0.5)/2)</f>
        <v>1.8419328005801436</v>
      </c>
      <c r="AT164" s="43">
        <f>IF(AN164="-","-",(5*AN164*AA164/2.04/$I164/$D164/$A164+((5*AN164*AA164/2.04/$I164/$D164/$A164)^2+4)^0.5)/2)</f>
        <v>1.8921585013230977</v>
      </c>
      <c r="AU164" s="44" t="str">
        <f>IF(AO164="-","-",(6*AO164*AB164/2.04/$I164/$D164/$A164+((6*AO164*AB164/2.04/$I164/$D164/$A164)^2+4)^0.5)/2)</f>
        <v>-</v>
      </c>
      <c r="AV164" s="39" t="str">
        <f>IF(AP164="-","-",C164*AP164)</f>
        <v>-</v>
      </c>
      <c r="AW164" s="41" t="str">
        <f>IF(AQ164="-","-",C164*AQ164)</f>
        <v>-</v>
      </c>
      <c r="AX164" s="41">
        <f>IF(AR164="-","-",C164*AR164)</f>
        <v>5.5456851525359729</v>
      </c>
      <c r="AY164" s="41">
        <f>IF(AS164="-","-",C164*AS164)</f>
        <v>6.2222758479568521</v>
      </c>
      <c r="AZ164" s="41">
        <f>IF(AT164="-","-",C164*AT164)</f>
        <v>6.3919444507316987</v>
      </c>
      <c r="BA164" s="45" t="str">
        <f>IF(AU164="-","-",C164*AU164)</f>
        <v>-</v>
      </c>
      <c r="BB164" s="58" t="str">
        <f>IF(W164="-","-",D164*AP164^(0.312/(1.312*W164))-273)</f>
        <v>-</v>
      </c>
      <c r="BC164" s="59" t="str">
        <f>IF(X164="-","-",D164*AQ164^(0.312/(1.312*X164))-273)</f>
        <v>-</v>
      </c>
      <c r="BD164" s="59">
        <f>IF(Y164="-","-",D164*AR164^(0.312/(1.312*Y164))-273)</f>
        <v>59.456725566814953</v>
      </c>
      <c r="BE164" s="59">
        <f>IF(Z164="-","-",D164*AS164^(0.312/(1.312*Z164))-273)</f>
        <v>68.253965901494496</v>
      </c>
      <c r="BF164" s="59">
        <f>IF(AA164="-","-",D164*AT164^(0.312/(1.312*AA164))-273)</f>
        <v>72.997679935713165</v>
      </c>
      <c r="BG164" s="60" t="str">
        <f>IF(AB164="-","-",D164*AU164^(0.312/(1.312*AB164))-273)</f>
        <v>-</v>
      </c>
      <c r="BP164" s="1">
        <v>162</v>
      </c>
    </row>
    <row r="165" spans="1:75" s="69" customFormat="1" hidden="1" x14ac:dyDescent="0.2">
      <c r="A165" s="90">
        <f>A161</f>
        <v>71.451165125706865</v>
      </c>
      <c r="B165" s="91">
        <f>B161</f>
        <v>3.4381231573687465</v>
      </c>
      <c r="C165" s="91">
        <f>C161</f>
        <v>3.3781231573687465</v>
      </c>
      <c r="D165" s="92">
        <f>D161</f>
        <v>288</v>
      </c>
      <c r="E165" s="93">
        <v>5565</v>
      </c>
      <c r="F165" s="91">
        <f>PI()*0.805*E165/60</f>
        <v>234.56308848946495</v>
      </c>
      <c r="G165" s="94">
        <f t="shared" ref="G165:P165" si="250">G161</f>
        <v>0.72867194938928959</v>
      </c>
      <c r="H165" s="95">
        <f t="shared" si="250"/>
        <v>1.4891416752843847</v>
      </c>
      <c r="I165" s="96">
        <f t="shared" si="250"/>
        <v>0.928357308694161</v>
      </c>
      <c r="J165" s="95">
        <f t="shared" si="250"/>
        <v>24.725605173594992</v>
      </c>
      <c r="K165" s="90">
        <f t="shared" si="250"/>
        <v>22.810406100466277</v>
      </c>
      <c r="L165" s="97">
        <f t="shared" si="250"/>
        <v>11.405203050233139</v>
      </c>
      <c r="M165" s="97">
        <f t="shared" si="250"/>
        <v>7.6034687001554264</v>
      </c>
      <c r="N165" s="97">
        <f t="shared" si="250"/>
        <v>5.7026015251165694</v>
      </c>
      <c r="O165" s="97">
        <f t="shared" si="250"/>
        <v>4.5620812200932557</v>
      </c>
      <c r="P165" s="98">
        <f t="shared" si="250"/>
        <v>3.8017343500777132</v>
      </c>
      <c r="Q165" s="94">
        <f t="shared" si="240"/>
        <v>0.19106964810826993</v>
      </c>
      <c r="R165" s="96">
        <f t="shared" si="241"/>
        <v>9.5534824054134965E-2</v>
      </c>
      <c r="S165" s="96">
        <f t="shared" si="242"/>
        <v>6.3689882702756648E-2</v>
      </c>
      <c r="T165" s="96">
        <f t="shared" si="243"/>
        <v>4.7767412027067482E-2</v>
      </c>
      <c r="U165" s="96">
        <f t="shared" si="244"/>
        <v>3.8213929621653986E-2</v>
      </c>
      <c r="V165" s="99">
        <f t="shared" si="245"/>
        <v>3.1844941351378324E-2</v>
      </c>
      <c r="W165" s="100" t="str">
        <f t="shared" si="246"/>
        <v>-</v>
      </c>
      <c r="X165" s="101" t="str">
        <f t="shared" si="235"/>
        <v>-</v>
      </c>
      <c r="Y165" s="101">
        <f t="shared" si="235"/>
        <v>0.83891958410243994</v>
      </c>
      <c r="Z165" s="101">
        <f t="shared" si="235"/>
        <v>0.85339961874920611</v>
      </c>
      <c r="AA165" s="101">
        <f t="shared" si="235"/>
        <v>0.81552773300227521</v>
      </c>
      <c r="AB165" s="102" t="str">
        <f t="shared" si="235"/>
        <v>-</v>
      </c>
      <c r="AC165" s="100" t="str">
        <f t="shared" si="247"/>
        <v>-</v>
      </c>
      <c r="AD165" s="101" t="str">
        <f t="shared" si="236"/>
        <v>-</v>
      </c>
      <c r="AE165" s="101">
        <f t="shared" si="236"/>
        <v>0.75671518047904129</v>
      </c>
      <c r="AF165" s="101">
        <f t="shared" si="236"/>
        <v>0.91931200823008652</v>
      </c>
      <c r="AG165" s="101">
        <f t="shared" si="236"/>
        <v>0.9395135894480191</v>
      </c>
      <c r="AH165" s="102" t="str">
        <f t="shared" si="236"/>
        <v>-</v>
      </c>
      <c r="AI165" s="103">
        <f>(F165^2)/2</f>
        <v>27509.921240858283</v>
      </c>
      <c r="AJ165" s="103" t="str">
        <f t="shared" si="237"/>
        <v>-</v>
      </c>
      <c r="AK165" s="104" t="str">
        <f t="shared" si="237"/>
        <v>-</v>
      </c>
      <c r="AL165" s="104">
        <f t="shared" si="237"/>
        <v>18660.365432876355</v>
      </c>
      <c r="AM165" s="104">
        <f t="shared" si="237"/>
        <v>16713.976328383349</v>
      </c>
      <c r="AN165" s="104">
        <f t="shared" si="237"/>
        <v>14299.590912109488</v>
      </c>
      <c r="AO165" s="105" t="str">
        <f t="shared" si="237"/>
        <v>-</v>
      </c>
      <c r="AP165" s="97" t="str">
        <f>IF(AJ165="-","-",(AJ165*W165/2.04/$I165/$D165/$A165+((AJ165*W165/2.04/$I165/$D165/$A165)^2+4)^0.5)/2)</f>
        <v>-</v>
      </c>
      <c r="AQ165" s="97" t="str">
        <f>IF(AK165="-","-",(2*AK165*X165/2.04/$I165/$D165/$A165+((2*AK165*X165/2.04/$I165/$D165/$A165)^2+4)^0.5)/2)</f>
        <v>-</v>
      </c>
      <c r="AR165" s="97">
        <f>IF(AL165="-","-",(3*AL165*Y165/2.04/$I165/$D165/$A165+((3*AL165*Y165/2.04/$I165/$D165/$A165)^2+4)^0.5)/2)</f>
        <v>1.7700365420047963</v>
      </c>
      <c r="AS165" s="97">
        <f>IF(AM165="-","-",(4*AM165*Z165/2.04/$I165/$D165/$A165+((4*AM165*Z165/2.04/$I165/$D165/$A165)^2+4)^0.5)/2)</f>
        <v>1.9712944172394682</v>
      </c>
      <c r="AT165" s="97">
        <f>IF(AN165="-","-",(5*AN165*AA165/2.04/$I165/$D165/$A165+((5*AN165*AA165/2.04/$I165/$D165/$A165)^2+4)^0.5)/2)</f>
        <v>1.9969487240132258</v>
      </c>
      <c r="AU165" s="98" t="str">
        <f>IF(AO165="-","-",(6*AO165*AB165/2.04/$I165/$D165/$A165+((6*AO165*AB165/2.04/$I165/$D165/$A165)^2+4)^0.5)/2)</f>
        <v>-</v>
      </c>
      <c r="AV165" s="94" t="str">
        <f>IF(AP165="-","-",C165*AP165)</f>
        <v>-</v>
      </c>
      <c r="AW165" s="96" t="str">
        <f>IF(AQ165="-","-",C165*AQ165)</f>
        <v>-</v>
      </c>
      <c r="AX165" s="96">
        <f>IF(AR165="-","-",C165*AR165)</f>
        <v>5.9794014319353002</v>
      </c>
      <c r="AY165" s="96">
        <f>IF(AS165="-","-",C165*AS165)</f>
        <v>6.6592753208683755</v>
      </c>
      <c r="AZ165" s="96">
        <f>IF(AT165="-","-",C165*AT165)</f>
        <v>6.7459387286670474</v>
      </c>
      <c r="BA165" s="99" t="str">
        <f>IF(AU165="-","-",C165*AU165)</f>
        <v>-</v>
      </c>
      <c r="BB165" s="106" t="str">
        <f>IF(W165="-","-",D165*AP165^(0.312/(1.312*W165))-273)</f>
        <v>-</v>
      </c>
      <c r="BC165" s="107" t="str">
        <f>IF(X165="-","-",D165*AQ165^(0.312/(1.312*X165))-273)</f>
        <v>-</v>
      </c>
      <c r="BD165" s="107">
        <f>IF(Y165="-","-",D165*AR165^(0.312/(1.312*Y165))-273)</f>
        <v>65.599981722468385</v>
      </c>
      <c r="BE165" s="107">
        <f>IF(Z165="-","-",D165*AS165^(0.312/(1.312*Z165))-273)</f>
        <v>74.957934020021071</v>
      </c>
      <c r="BF165" s="107">
        <f>IF(AA165="-","-",D165*AT165^(0.312/(1.312*AA165))-273)</f>
        <v>79.353322934143648</v>
      </c>
      <c r="BG165" s="108" t="str">
        <f>IF(AB165="-","-",D165*AU165^(0.312/(1.312*AB165))-273)</f>
        <v>-</v>
      </c>
      <c r="BP165" s="121">
        <v>163</v>
      </c>
    </row>
    <row r="166" spans="1:75" s="7" customFormat="1" ht="13.5" hidden="1" customHeight="1" x14ac:dyDescent="0.2">
      <c r="A166" s="8"/>
      <c r="B166" s="8"/>
      <c r="C166" s="8"/>
      <c r="D166" s="3"/>
      <c r="E166" s="4"/>
      <c r="F166" s="5"/>
      <c r="G166" s="6"/>
      <c r="I166" s="6"/>
      <c r="J166" s="6"/>
      <c r="K166" s="6"/>
      <c r="L166" s="8"/>
      <c r="M166" s="8"/>
      <c r="N166" s="8"/>
      <c r="O166" s="8"/>
      <c r="P166" s="8"/>
      <c r="Q166" s="5" t="s">
        <v>60</v>
      </c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178">
        <f>A154</f>
        <v>54.113989333199655</v>
      </c>
      <c r="AJ166" s="179">
        <f>C154</f>
        <v>2.3254079686821516</v>
      </c>
      <c r="AK166" s="180">
        <v>3</v>
      </c>
      <c r="AL166" s="181">
        <f>E156</f>
        <v>4360</v>
      </c>
      <c r="AM166" s="181">
        <f>$AL156</f>
        <v>9003.3108542882601</v>
      </c>
      <c r="AN166" s="182">
        <f>$AR156</f>
        <v>1.4785032147787769</v>
      </c>
      <c r="AO166" s="113">
        <f>$AX156</f>
        <v>3.4381231573687465</v>
      </c>
      <c r="AP166" s="114">
        <f>$BD156</f>
        <v>49.380531823685203</v>
      </c>
      <c r="AQ166" s="114">
        <f>A161</f>
        <v>71.451165125706865</v>
      </c>
      <c r="AR166" s="109">
        <f>C161</f>
        <v>3.3781231573687465</v>
      </c>
      <c r="AS166" s="110">
        <v>4</v>
      </c>
      <c r="AT166" s="111">
        <f>E163</f>
        <v>4445</v>
      </c>
      <c r="AU166" s="111">
        <f>AM163</f>
        <v>9314.4640519131735</v>
      </c>
      <c r="AV166" s="112">
        <f>AS163</f>
        <v>1.4858989162810139</v>
      </c>
      <c r="AW166" s="113">
        <f>AY163</f>
        <v>5.0195495385980173</v>
      </c>
      <c r="AX166" s="114">
        <f>BE163</f>
        <v>48.731313867998438</v>
      </c>
      <c r="AZ166" s="115">
        <v>5.0199999999999996</v>
      </c>
      <c r="BB166" s="183">
        <f>M156*60</f>
        <v>517.01413170514979</v>
      </c>
      <c r="BC166" s="184">
        <f>AN166</f>
        <v>1.4785032147787769</v>
      </c>
      <c r="BD166" s="185">
        <f>N163*60</f>
        <v>342.15609150699419</v>
      </c>
      <c r="BE166" s="186">
        <f>AV166</f>
        <v>1.4858989162810139</v>
      </c>
      <c r="BG166" s="187">
        <f>AL166/5300</f>
        <v>0.8226415094339623</v>
      </c>
      <c r="BH166" s="188">
        <f>AT166/5300</f>
        <v>0.83867924528301885</v>
      </c>
      <c r="BI166" s="115"/>
      <c r="BJ166" s="115"/>
      <c r="BP166" s="1">
        <v>164</v>
      </c>
    </row>
    <row r="167" spans="1:75" ht="15.75" hidden="1" x14ac:dyDescent="0.2">
      <c r="A167" s="116" t="s">
        <v>72</v>
      </c>
      <c r="B167" s="1"/>
      <c r="C167" s="2" t="s">
        <v>88</v>
      </c>
      <c r="D167" s="2"/>
      <c r="E167" s="117"/>
      <c r="F167" s="117"/>
      <c r="G167" s="117"/>
      <c r="H167" s="117"/>
      <c r="I167" s="117"/>
      <c r="J167" s="117"/>
      <c r="K167" s="117"/>
      <c r="L167" s="117"/>
      <c r="M167" s="117"/>
      <c r="N167" s="117"/>
      <c r="O167" s="117"/>
      <c r="P167" s="117"/>
      <c r="Q167" s="117"/>
      <c r="R167" s="117"/>
      <c r="S167" s="117"/>
      <c r="T167" s="117"/>
      <c r="U167" s="117"/>
      <c r="V167" s="117"/>
      <c r="W167" s="117"/>
      <c r="X167" s="117"/>
      <c r="Y167" s="117"/>
      <c r="Z167" s="117"/>
      <c r="AA167" s="117"/>
      <c r="AB167" s="117"/>
      <c r="AC167" s="118"/>
      <c r="AD167" s="117"/>
      <c r="AE167" s="117"/>
      <c r="AF167" s="117"/>
      <c r="AG167" s="117"/>
      <c r="AH167" s="117"/>
      <c r="AI167" s="119"/>
      <c r="AJ167" s="117"/>
      <c r="AK167" s="117"/>
      <c r="AL167" s="117"/>
      <c r="AM167" s="117"/>
      <c r="AN167" s="117"/>
      <c r="AO167" s="117"/>
      <c r="AP167" s="117"/>
      <c r="AQ167" s="117"/>
      <c r="AR167" s="117"/>
      <c r="AS167" s="117"/>
      <c r="AT167" s="117"/>
      <c r="AU167" s="117"/>
      <c r="AV167" s="120"/>
      <c r="AW167" s="120"/>
      <c r="AX167" s="120"/>
      <c r="AY167" s="120"/>
      <c r="AZ167" s="120"/>
      <c r="BA167" s="120"/>
      <c r="BB167" s="117"/>
      <c r="BC167" s="117"/>
      <c r="BD167" s="117"/>
      <c r="BE167" s="117"/>
      <c r="BF167" s="117"/>
      <c r="BG167" s="117"/>
      <c r="BP167" s="121">
        <v>165</v>
      </c>
    </row>
    <row r="168" spans="1:75" ht="14.25" hidden="1" x14ac:dyDescent="0.2">
      <c r="A168" s="17" t="s">
        <v>1</v>
      </c>
      <c r="B168" s="18" t="s">
        <v>2</v>
      </c>
      <c r="C168" s="18" t="s">
        <v>3</v>
      </c>
      <c r="D168" s="18" t="s">
        <v>4</v>
      </c>
      <c r="E168" s="18" t="s">
        <v>5</v>
      </c>
      <c r="F168" s="18" t="s">
        <v>6</v>
      </c>
      <c r="G168" s="18" t="s">
        <v>7</v>
      </c>
      <c r="H168" s="18" t="s">
        <v>8</v>
      </c>
      <c r="I168" s="18" t="s">
        <v>9</v>
      </c>
      <c r="J168" s="24" t="s">
        <v>10</v>
      </c>
      <c r="K168" s="21" t="s">
        <v>11</v>
      </c>
      <c r="L168" s="22" t="s">
        <v>12</v>
      </c>
      <c r="M168" s="22" t="s">
        <v>13</v>
      </c>
      <c r="N168" s="22" t="s">
        <v>14</v>
      </c>
      <c r="O168" s="22" t="s">
        <v>15</v>
      </c>
      <c r="P168" s="23" t="s">
        <v>16</v>
      </c>
      <c r="Q168" s="24" t="s">
        <v>17</v>
      </c>
      <c r="R168" s="25" t="s">
        <v>18</v>
      </c>
      <c r="S168" s="25" t="s">
        <v>19</v>
      </c>
      <c r="T168" s="25" t="s">
        <v>20</v>
      </c>
      <c r="U168" s="25" t="s">
        <v>21</v>
      </c>
      <c r="V168" s="26" t="s">
        <v>22</v>
      </c>
      <c r="W168" s="24" t="s">
        <v>23</v>
      </c>
      <c r="X168" s="25" t="s">
        <v>24</v>
      </c>
      <c r="Y168" s="25" t="s">
        <v>25</v>
      </c>
      <c r="Z168" s="25" t="s">
        <v>26</v>
      </c>
      <c r="AA168" s="25" t="s">
        <v>27</v>
      </c>
      <c r="AB168" s="26" t="s">
        <v>28</v>
      </c>
      <c r="AC168" s="27" t="s">
        <v>29</v>
      </c>
      <c r="AD168" s="28" t="s">
        <v>30</v>
      </c>
      <c r="AE168" s="28" t="s">
        <v>31</v>
      </c>
      <c r="AF168" s="28" t="s">
        <v>32</v>
      </c>
      <c r="AG168" s="28" t="s">
        <v>33</v>
      </c>
      <c r="AH168" s="29" t="s">
        <v>34</v>
      </c>
      <c r="AI168" s="122" t="s">
        <v>35</v>
      </c>
      <c r="AJ168" s="21" t="s">
        <v>36</v>
      </c>
      <c r="AK168" s="22" t="s">
        <v>37</v>
      </c>
      <c r="AL168" s="22" t="s">
        <v>38</v>
      </c>
      <c r="AM168" s="22" t="s">
        <v>39</v>
      </c>
      <c r="AN168" s="22" t="s">
        <v>40</v>
      </c>
      <c r="AO168" s="23" t="s">
        <v>41</v>
      </c>
      <c r="AP168" s="28" t="s">
        <v>42</v>
      </c>
      <c r="AQ168" s="28" t="s">
        <v>43</v>
      </c>
      <c r="AR168" s="28" t="s">
        <v>44</v>
      </c>
      <c r="AS168" s="28" t="s">
        <v>45</v>
      </c>
      <c r="AT168" s="28" t="s">
        <v>46</v>
      </c>
      <c r="AU168" s="29" t="s">
        <v>47</v>
      </c>
      <c r="AV168" s="31" t="s">
        <v>48</v>
      </c>
      <c r="AW168" s="32" t="s">
        <v>49</v>
      </c>
      <c r="AX168" s="32" t="s">
        <v>50</v>
      </c>
      <c r="AY168" s="32" t="s">
        <v>51</v>
      </c>
      <c r="AZ168" s="32" t="s">
        <v>52</v>
      </c>
      <c r="BA168" s="33" t="s">
        <v>53</v>
      </c>
      <c r="BB168" s="21" t="s">
        <v>54</v>
      </c>
      <c r="BC168" s="22" t="s">
        <v>55</v>
      </c>
      <c r="BD168" s="22" t="s">
        <v>56</v>
      </c>
      <c r="BE168" s="22" t="s">
        <v>57</v>
      </c>
      <c r="BF168" s="22" t="s">
        <v>58</v>
      </c>
      <c r="BG168" s="23" t="s">
        <v>59</v>
      </c>
      <c r="BH168" s="207"/>
      <c r="BI168" s="117"/>
      <c r="BP168" s="1">
        <v>166</v>
      </c>
    </row>
    <row r="169" spans="1:75" s="1" customFormat="1" ht="18" hidden="1" customHeight="1" x14ac:dyDescent="0.2">
      <c r="A169" s="126">
        <v>56.675553333199652</v>
      </c>
      <c r="B169" s="141">
        <v>1.9762489318847656</v>
      </c>
      <c r="C169" s="141">
        <v>1.9213409338848859</v>
      </c>
      <c r="D169" s="142">
        <v>283</v>
      </c>
      <c r="E169" s="123">
        <v>3700</v>
      </c>
      <c r="F169" s="203">
        <f>PI()*0.862*E169/60</f>
        <v>166.99659348932144</v>
      </c>
      <c r="G169" s="124">
        <f>C169/4.636</f>
        <v>0.41443937314169238</v>
      </c>
      <c r="H169" s="125">
        <f>D169/193.4</f>
        <v>1.4632885211995863</v>
      </c>
      <c r="I169" s="120">
        <f>1-0.427*G169*H169^(-3.688)</f>
        <v>0.95653377043506471</v>
      </c>
      <c r="J169" s="124">
        <f>C169*10^6/(I169*514*D169)</f>
        <v>13.808756565567229</v>
      </c>
      <c r="K169" s="126">
        <f>A169*0.682*10^6/(3600*24*J169)</f>
        <v>32.397524546013933</v>
      </c>
      <c r="L169" s="127">
        <f>A169*0.682*10^6/(3600*24*J169*2)</f>
        <v>16.198762273006967</v>
      </c>
      <c r="M169" s="127">
        <f>A169*0.682*10^6/(3600*24*J169*3)</f>
        <v>10.799174848671312</v>
      </c>
      <c r="N169" s="127">
        <f>A169*0.682*10^6/(3600*24*J169*4)</f>
        <v>8.0993811365034833</v>
      </c>
      <c r="O169" s="127">
        <f>A169*0.682*10^6/(3600*24*J169*5)</f>
        <v>6.4795049092027872</v>
      </c>
      <c r="P169" s="128">
        <f>A169*0.682*10^6/(3600*24*J169*6)</f>
        <v>5.3995874243356559</v>
      </c>
      <c r="Q169" s="124">
        <f>4*K169/(PI()*0.862^2*F169)</f>
        <v>0.3324296882840686</v>
      </c>
      <c r="R169" s="120">
        <f>4*L169/(PI()*0.862^2*F169)</f>
        <v>0.1662148441420343</v>
      </c>
      <c r="S169" s="120">
        <f>4*M169/(PI()*0.862^2*F169)</f>
        <v>0.11080989609468955</v>
      </c>
      <c r="T169" s="120">
        <f>4*N169/(PI()*0.862^2*F169)</f>
        <v>8.3107422071017151E-2</v>
      </c>
      <c r="U169" s="120">
        <f>4*O169/(PI()*0.862^2*$F169)</f>
        <v>6.6485937656813723E-2</v>
      </c>
      <c r="V169" s="129">
        <f>4*P169/(PI()*0.862^2*$F169)</f>
        <v>5.5404948047344776E-2</v>
      </c>
      <c r="W169" s="124" t="str">
        <f>IF(OR(0.0366&gt;Q169,0.0992&lt;Q169),"-",-43518*Q169^4 + 7101.5*Q169^3 - 404.29*Q169^2 + 11.132*Q169 + 0.6449)</f>
        <v>-</v>
      </c>
      <c r="X169" s="120" t="str">
        <f t="shared" ref="X169:AB173" si="251">IF(OR(0.0366&gt;R169,0.0992&lt;R169),"-",-43518*R169^4 + 7101.5*R169^3 - 404.29*R169^2 + 11.132*R169 + 0.6449)</f>
        <v>-</v>
      </c>
      <c r="Y169" s="120" t="str">
        <f t="shared" si="251"/>
        <v>-</v>
      </c>
      <c r="Z169" s="120">
        <f t="shared" si="251"/>
        <v>0.77801186617426443</v>
      </c>
      <c r="AA169" s="120">
        <f t="shared" si="251"/>
        <v>0.83465672466812313</v>
      </c>
      <c r="AB169" s="129">
        <f t="shared" si="251"/>
        <v>0.81834268301073732</v>
      </c>
      <c r="AC169" s="124" t="str">
        <f>IF(W169="-","-",-1957*Q169^3 + 170*Q169^2 - 5.2758*Q169 + 1.1631)</f>
        <v>-</v>
      </c>
      <c r="AD169" s="120" t="str">
        <f t="shared" ref="AD169:AH173" si="252">IF(X169="-","-",-1957*R169^3 + 170*R169^2 - 5.2758*R169 + 1.1631)</f>
        <v>-</v>
      </c>
      <c r="AE169" s="120" t="str">
        <f t="shared" si="252"/>
        <v>-</v>
      </c>
      <c r="AF169" s="120">
        <f t="shared" si="252"/>
        <v>0.77546777072301154</v>
      </c>
      <c r="AG169" s="120">
        <f t="shared" si="252"/>
        <v>0.988649271857442</v>
      </c>
      <c r="AH169" s="129">
        <f t="shared" si="252"/>
        <v>1.0598042386073592</v>
      </c>
      <c r="AI169" s="119">
        <f>(F169^2)/2</f>
        <v>13943.931118518838</v>
      </c>
      <c r="AJ169" s="130" t="str">
        <f t="shared" ref="AJ169:AO173" si="253">IF(W169="-","-",3*$AI169*$J169*K169*AC169/(W169*1000))</f>
        <v>-</v>
      </c>
      <c r="AK169" s="119" t="str">
        <f t="shared" si="253"/>
        <v>-</v>
      </c>
      <c r="AL169" s="119" t="str">
        <f t="shared" si="253"/>
        <v>-</v>
      </c>
      <c r="AM169" s="119">
        <f t="shared" si="253"/>
        <v>4663.2685355157528</v>
      </c>
      <c r="AN169" s="119">
        <f t="shared" si="253"/>
        <v>4433.4032395868835</v>
      </c>
      <c r="AO169" s="131">
        <f t="shared" si="253"/>
        <v>4039.3555550562364</v>
      </c>
      <c r="AP169" s="132" t="str">
        <f>IF(AJ169="-","-",(AJ169*AC169/2.04/$I169/$D169/$A169+((AJ169*AC169/2.04/$I169/$D169/$A169)^2+4)^0.5)/2)</f>
        <v>-</v>
      </c>
      <c r="AQ169" s="132" t="str">
        <f>IF(AK169="-","-",(2*AK169*AD169/2.04/$I169/$D169/$A169+((2*AK169*AD169/2.04/$I169/$D169/$A169)^2+4)^0.5)/2)</f>
        <v>-</v>
      </c>
      <c r="AR169" s="132" t="str">
        <f>IF(AL169="-","-",(3*AL169*AE169/2.04/$I169/$D169/$A169+((3*AL169*AE169/2.04/$I169/$D169/$A169)^2+4)^0.5)/2)</f>
        <v>-</v>
      </c>
      <c r="AS169" s="132">
        <f>IF(AM169="-","-",(4*AM169*AF169/2.04/$I169/$D169/$A169+((4*AM169*AF169/2.04/$I169/$D169/$A169)^2+4)^0.5)/2)</f>
        <v>1.2574377304369508</v>
      </c>
      <c r="AT169" s="132">
        <f>IF(AN169="-","-",(5*AN169*AG169/2.04/$I169/$D169/$A169+((5*AN169*AG169/2.04/$I169/$D169/$A169)^2+4)^0.5)/2)</f>
        <v>1.4096298145304855</v>
      </c>
      <c r="AU169" s="133">
        <f>IF(AO169="-","-",(6*AO169*AH169/2.04/$I169/$D169/$A169+((6*AO169*AH169/2.04/$I169/$D169/$A169)^2+4)^0.5)/2)</f>
        <v>1.4912589779431664</v>
      </c>
      <c r="AV169" s="134" t="str">
        <f>IF(AP169="-","-",C169*AP169)</f>
        <v>-</v>
      </c>
      <c r="AW169" s="135" t="str">
        <f>IF(AQ169="-","-",C169*AQ169)</f>
        <v>-</v>
      </c>
      <c r="AX169" s="135" t="str">
        <f>IF(AR169="-","-",C169*AR169)</f>
        <v>-</v>
      </c>
      <c r="AY169" s="136">
        <f>IF(AS169="-","-",C169*AS169)</f>
        <v>2.4159665832998227</v>
      </c>
      <c r="AZ169" s="136">
        <f>IF(AT169="-","-",C169*AT169)</f>
        <v>2.7083794642819816</v>
      </c>
      <c r="BA169" s="137">
        <f>IF(AU169="-","-",C169*AU169)</f>
        <v>2.8652169173455437</v>
      </c>
      <c r="BB169" s="138" t="str">
        <f>IF(W169="-","-",D169*AP169^(0.312/(1.312*W169))-273)</f>
        <v>-</v>
      </c>
      <c r="BC169" s="139" t="str">
        <f>IF(X169="-","-",D169*AQ169^(0.312/(1.312*X169))-273)</f>
        <v>-</v>
      </c>
      <c r="BD169" s="139" t="str">
        <f>IF(Y169="-","-",D169*AR169^(0.312/(1.312*Y169))-273)</f>
        <v>-</v>
      </c>
      <c r="BE169" s="139">
        <f>IF(Z169="-","-",D169*AS169^(0.312/(1.312*Z169))-273)</f>
        <v>30.525504954790222</v>
      </c>
      <c r="BF169" s="139">
        <f>IF(AA169="-","-",D169*AT169^(0.312/(1.312*AA169))-273)</f>
        <v>39.08181898065726</v>
      </c>
      <c r="BG169" s="140">
        <f>IF(AB169="-","-",D169*AU169^(0.312/(1.312*AB169))-273)</f>
        <v>44.848224948386871</v>
      </c>
      <c r="BH169" s="117"/>
      <c r="BI169" s="117"/>
      <c r="BP169" s="121">
        <v>167</v>
      </c>
    </row>
    <row r="170" spans="1:75" s="117" customFormat="1" ht="12.75" hidden="1" customHeight="1" x14ac:dyDescent="0.2">
      <c r="A170" s="126">
        <f>A169</f>
        <v>56.675553333199652</v>
      </c>
      <c r="B170" s="141"/>
      <c r="C170" s="141">
        <f>C169</f>
        <v>1.9213409338848859</v>
      </c>
      <c r="D170" s="142">
        <f>D169</f>
        <v>283</v>
      </c>
      <c r="E170" s="123">
        <v>4300</v>
      </c>
      <c r="F170" s="204">
        <f>PI()*0.862*E170/60</f>
        <v>194.07712216326544</v>
      </c>
      <c r="G170" s="124">
        <f t="shared" ref="G170:P170" si="254">G169</f>
        <v>0.41443937314169238</v>
      </c>
      <c r="H170" s="125">
        <f t="shared" si="254"/>
        <v>1.4632885211995863</v>
      </c>
      <c r="I170" s="120">
        <f t="shared" si="254"/>
        <v>0.95653377043506471</v>
      </c>
      <c r="J170" s="124">
        <f t="shared" si="254"/>
        <v>13.808756565567229</v>
      </c>
      <c r="K170" s="126">
        <f t="shared" si="254"/>
        <v>32.397524546013933</v>
      </c>
      <c r="L170" s="127">
        <f t="shared" si="254"/>
        <v>16.198762273006967</v>
      </c>
      <c r="M170" s="127">
        <f t="shared" si="254"/>
        <v>10.799174848671312</v>
      </c>
      <c r="N170" s="127">
        <f t="shared" si="254"/>
        <v>8.0993811365034833</v>
      </c>
      <c r="O170" s="127">
        <f t="shared" si="254"/>
        <v>6.4795049092027872</v>
      </c>
      <c r="P170" s="128">
        <f t="shared" si="254"/>
        <v>5.3995874243356559</v>
      </c>
      <c r="Q170" s="124">
        <f>4*K170/(PI()*0.862^2*F170)</f>
        <v>0.28604415038396608</v>
      </c>
      <c r="R170" s="120">
        <f>4*L170/(PI()*0.862^2*F170)</f>
        <v>0.14302207519198304</v>
      </c>
      <c r="S170" s="120">
        <f>4*M170/(PI()*0.862^2*F170)</f>
        <v>9.5348050127988693E-2</v>
      </c>
      <c r="T170" s="120">
        <f>4*N170/(PI()*0.862^2*F170)</f>
        <v>7.151103759599152E-2</v>
      </c>
      <c r="U170" s="120">
        <f>4*O170/(PI()*0.862^2*F170)</f>
        <v>5.7208830076793213E-2</v>
      </c>
      <c r="V170" s="129">
        <f>4*P170/(PI()*0.862^2*$F170)</f>
        <v>4.7674025063994346E-2</v>
      </c>
      <c r="W170" s="124" t="str">
        <f>IF(OR(0.0366&gt;Q170,0.0992&lt;Q170),"-",-43518*Q170^4 + 7101.5*Q170^3 - 404.29*Q170^2 + 11.132*Q170 + 0.6449)</f>
        <v>-</v>
      </c>
      <c r="X170" s="120" t="str">
        <f t="shared" si="251"/>
        <v>-</v>
      </c>
      <c r="Y170" s="120">
        <f t="shared" si="251"/>
        <v>0.589828287938577</v>
      </c>
      <c r="Z170" s="120">
        <f t="shared" si="251"/>
        <v>0.83242573656679297</v>
      </c>
      <c r="AA170" s="120">
        <f t="shared" si="251"/>
        <v>0.82207887714821681</v>
      </c>
      <c r="AB170" s="129">
        <f t="shared" si="251"/>
        <v>0.80140870461811775</v>
      </c>
      <c r="AC170" s="124" t="str">
        <f>IF(W170="-","-",-1957*Q170^3 + 170*Q170^2 - 5.2758*Q170 + 1.1631)</f>
        <v>-</v>
      </c>
      <c r="AD170" s="120" t="str">
        <f t="shared" si="252"/>
        <v>-</v>
      </c>
      <c r="AE170" s="120">
        <f t="shared" si="252"/>
        <v>0.50918314198711134</v>
      </c>
      <c r="AF170" s="120">
        <f t="shared" si="252"/>
        <v>0.93950744137800557</v>
      </c>
      <c r="AG170" s="120">
        <f t="shared" si="252"/>
        <v>1.0512414736443301</v>
      </c>
      <c r="AH170" s="129">
        <f t="shared" si="252"/>
        <v>1.0859105032671237</v>
      </c>
      <c r="AI170" s="119">
        <f>(F170^2)/2</f>
        <v>18832.964673587529</v>
      </c>
      <c r="AJ170" s="130" t="str">
        <f t="shared" si="253"/>
        <v>-</v>
      </c>
      <c r="AK170" s="119" t="str">
        <f t="shared" si="253"/>
        <v>-</v>
      </c>
      <c r="AL170" s="119">
        <f t="shared" si="253"/>
        <v>7273.3336787791523</v>
      </c>
      <c r="AM170" s="119">
        <f t="shared" si="253"/>
        <v>7131.8316261346317</v>
      </c>
      <c r="AN170" s="119">
        <f t="shared" si="253"/>
        <v>6464.3571111943174</v>
      </c>
      <c r="AO170" s="131">
        <f t="shared" si="253"/>
        <v>5708.1460387946054</v>
      </c>
      <c r="AP170" s="127" t="str">
        <f>IF(AJ170="-","-",(AJ170*AC170/2.04/$I170/$D170/$A170+((AJ170*AC170/2.04/$I170/$D170/$A170)^2+4)^0.5)/2)</f>
        <v>-</v>
      </c>
      <c r="AQ170" s="127" t="str">
        <f>IF(AK170="-","-",(2*AK170*AD170/2.04/$I170/$D170/$A170+((2*AK170*AD170/2.04/$I170/$D170/$A170)^2+4)^0.5)/2)</f>
        <v>-</v>
      </c>
      <c r="AR170" s="127">
        <f>IF(AL170="-","-",(3*AL170*AE170/2.04/$I170/$D170/$A170+((3*AL170*AE170/2.04/$I170/$D170/$A170)^2+4)^0.5)/2)</f>
        <v>1.1931250804872231</v>
      </c>
      <c r="AS170" s="127">
        <f>IF(AM170="-","-",(4*AM170*AF170/2.04/$I170/$D170/$A170+((4*AM170*AF170/2.04/$I170/$D170/$A170)^2+4)^0.5)/2)</f>
        <v>1.5159827986264314</v>
      </c>
      <c r="AT170" s="127">
        <f>IF(AN170="-","-",(5*AN170*AG170/2.04/$I170/$D170/$A170+((5*AN170*AG170/2.04/$I170/$D170/$A170)^2+4)^0.5)/2)</f>
        <v>1.6806471730457835</v>
      </c>
      <c r="AU170" s="128">
        <f>IF(AO170="-","-",(6*AO170*AH170/2.04/$I170/$D170/$A170+((6*AO170*AH170/2.04/$I170/$D170/$A170)^2+4)^0.5)/2)</f>
        <v>1.7573446683310827</v>
      </c>
      <c r="AV170" s="143" t="str">
        <f>IF(AP170="-","-",C170*AP170)</f>
        <v>-</v>
      </c>
      <c r="AW170" s="144" t="str">
        <f>IF(AQ170="-","-",C170*AQ170)</f>
        <v>-</v>
      </c>
      <c r="AX170" s="144">
        <f>IF(AR170="-","-",C170*AR170)</f>
        <v>2.292400056384801</v>
      </c>
      <c r="AY170" s="120">
        <f>IF(AS170="-","-",C170*AS170)</f>
        <v>2.9127198060663306</v>
      </c>
      <c r="AZ170" s="120">
        <f>IF(AT170="-","-",C170*AT170)</f>
        <v>3.2290962089907791</v>
      </c>
      <c r="BA170" s="129">
        <f>IF(AU170="-","-",C170*AU170)</f>
        <v>3.3764582462088675</v>
      </c>
      <c r="BB170" s="138" t="str">
        <f>IF(W170="-","-",D170*AP170^(0.312/(1.312*W170))-273)</f>
        <v>-</v>
      </c>
      <c r="BC170" s="139" t="str">
        <f>IF(X170="-","-",D170*AQ170^(0.312/(1.312*X170))-273)</f>
        <v>-</v>
      </c>
      <c r="BD170" s="139">
        <f>IF(Y170="-","-",D170*AR170^(0.312/(1.312*Y170))-273)</f>
        <v>30.881607472553981</v>
      </c>
      <c r="BE170" s="139">
        <f>IF(Z170="-","-",D170*AS170^(0.312/(1.312*Z170))-273)</f>
        <v>45.718029379506618</v>
      </c>
      <c r="BF170" s="139">
        <f>IF(AA170="-","-",D170*AT170^(0.312/(1.312*AA170))-273)</f>
        <v>55.859671590633468</v>
      </c>
      <c r="BG170" s="140">
        <f>IF(AB170="-","-",D170*AU170^(0.312/(1.312*AB170))-273)</f>
        <v>61.536659197655581</v>
      </c>
      <c r="BH170" s="121"/>
      <c r="BI170" s="121"/>
      <c r="BP170" s="1">
        <v>168</v>
      </c>
    </row>
    <row r="171" spans="1:75" hidden="1" x14ac:dyDescent="0.2">
      <c r="A171" s="145">
        <f>A169</f>
        <v>56.675553333199652</v>
      </c>
      <c r="B171" s="146"/>
      <c r="C171" s="146">
        <f>C169</f>
        <v>1.9213409338848859</v>
      </c>
      <c r="D171" s="147">
        <f>D169</f>
        <v>283</v>
      </c>
      <c r="E171" s="148">
        <v>5105</v>
      </c>
      <c r="F171" s="205">
        <f>PI()*0.862*E171/60</f>
        <v>230.410164800807</v>
      </c>
      <c r="G171" s="149">
        <f t="shared" ref="G171:P171" si="255">G169</f>
        <v>0.41443937314169238</v>
      </c>
      <c r="H171" s="150">
        <f t="shared" si="255"/>
        <v>1.4632885211995863</v>
      </c>
      <c r="I171" s="151">
        <f t="shared" si="255"/>
        <v>0.95653377043506471</v>
      </c>
      <c r="J171" s="149">
        <f t="shared" si="255"/>
        <v>13.808756565567229</v>
      </c>
      <c r="K171" s="145">
        <f t="shared" si="255"/>
        <v>32.397524546013933</v>
      </c>
      <c r="L171" s="152">
        <f t="shared" si="255"/>
        <v>16.198762273006967</v>
      </c>
      <c r="M171" s="152">
        <f t="shared" si="255"/>
        <v>10.799174848671312</v>
      </c>
      <c r="N171" s="152">
        <f t="shared" si="255"/>
        <v>8.0993811365034833</v>
      </c>
      <c r="O171" s="152">
        <f t="shared" si="255"/>
        <v>6.4795049092027872</v>
      </c>
      <c r="P171" s="153">
        <f t="shared" si="255"/>
        <v>5.3995874243356559</v>
      </c>
      <c r="Q171" s="149">
        <f>4*K171/(PI()*0.862^2*F171)</f>
        <v>0.24093826574947189</v>
      </c>
      <c r="R171" s="151">
        <f>4*L171/(PI()*0.862^2*F171)</f>
        <v>0.12046913287473594</v>
      </c>
      <c r="S171" s="151">
        <f>4*M171/(PI()*0.862^2*F171)</f>
        <v>8.0312755249823967E-2</v>
      </c>
      <c r="T171" s="151">
        <f>4*N171/(PI()*0.862^2*F171)</f>
        <v>6.0234566437367972E-2</v>
      </c>
      <c r="U171" s="151">
        <f>4*O171/(PI()*0.862^2*F171)</f>
        <v>4.8187653149894386E-2</v>
      </c>
      <c r="V171" s="154">
        <f>4*P171/(PI()*0.862^2*$F171)</f>
        <v>4.0156377624911983E-2</v>
      </c>
      <c r="W171" s="149" t="str">
        <f>IF(OR(0.0366&gt;Q171,0.0992&lt;Q171),"-",-43518*Q171^4 + 7101.5*Q171^3 - 404.29*Q171^2 + 11.132*Q171 + 0.6449)</f>
        <v>-</v>
      </c>
      <c r="X171" s="151" t="str">
        <f t="shared" si="251"/>
        <v>-</v>
      </c>
      <c r="Y171" s="151">
        <f t="shared" si="251"/>
        <v>0.7994583332105053</v>
      </c>
      <c r="Z171" s="151">
        <f t="shared" si="251"/>
        <v>0.82770505604729738</v>
      </c>
      <c r="AA171" s="151">
        <f t="shared" si="251"/>
        <v>0.80251420841764365</v>
      </c>
      <c r="AB171" s="154">
        <f t="shared" si="251"/>
        <v>0.78667803346816911</v>
      </c>
      <c r="AC171" s="149" t="str">
        <f>IF(W171="-","-",-1957*Q171^3 + 170*Q171^2 - 5.2758*Q171 + 1.1631)</f>
        <v>-</v>
      </c>
      <c r="AD171" s="151" t="str">
        <f t="shared" si="252"/>
        <v>-</v>
      </c>
      <c r="AE171" s="151">
        <f t="shared" si="252"/>
        <v>0.82212794446702331</v>
      </c>
      <c r="AF171" s="151">
        <f t="shared" si="252"/>
        <v>1.0344198738581862</v>
      </c>
      <c r="AG171" s="151">
        <f t="shared" si="252"/>
        <v>1.0846432411868485</v>
      </c>
      <c r="AH171" s="154">
        <f t="shared" si="252"/>
        <v>1.0986511766893803</v>
      </c>
      <c r="AI171" s="155">
        <f>(F171^2)/2</f>
        <v>26544.422021767521</v>
      </c>
      <c r="AJ171" s="156" t="str">
        <f t="shared" si="253"/>
        <v>-</v>
      </c>
      <c r="AK171" s="155" t="str">
        <f t="shared" si="253"/>
        <v>-</v>
      </c>
      <c r="AL171" s="155">
        <f t="shared" si="253"/>
        <v>12211.900330411987</v>
      </c>
      <c r="AM171" s="155">
        <f t="shared" si="253"/>
        <v>11130.692518813717</v>
      </c>
      <c r="AN171" s="155">
        <f t="shared" si="253"/>
        <v>9629.9738763496425</v>
      </c>
      <c r="AO171" s="157">
        <f t="shared" si="253"/>
        <v>8292.2517871551099</v>
      </c>
      <c r="AP171" s="152" t="str">
        <f>IF(AJ171="-","-",(AJ171*AC171/2.04/$I171/$D171/$A171+((AJ171*AC171/2.04/$I171/$D171/$A171)^2+4)^0.5)/2)</f>
        <v>-</v>
      </c>
      <c r="AQ171" s="152" t="str">
        <f>IF(AK171="-","-",(2*AK171*AD171/2.04/$I171/$D171/$A171+((2*AK171*AD171/2.04/$I171/$D171/$A171)^2+4)^0.5)/2)</f>
        <v>-</v>
      </c>
      <c r="AR171" s="152">
        <f>IF(AL171="-","-",(3*AL171*AE171/2.04/$I171/$D171/$A171+((3*AL171*AE171/2.04/$I171/$D171/$A171)^2+4)^0.5)/2)</f>
        <v>1.5909150535151255</v>
      </c>
      <c r="AS171" s="152">
        <f>IF(AM171="-","-",(4*AM171*AF171/2.04/$I171/$D171/$A171+((4*AM171*AF171/2.04/$I171/$D171/$A171)^2+4)^0.5)/2)</f>
        <v>1.9772687649835992</v>
      </c>
      <c r="AT171" s="152">
        <f>IF(AN171="-","-",(5*AN171*AG171/2.04/$I171/$D171/$A171+((5*AN171*AG171/2.04/$I171/$D171/$A171)^2+4)^0.5)/2)</f>
        <v>2.1366812604403513</v>
      </c>
      <c r="AU171" s="153">
        <f>IF(AO171="-","-",(6*AO171*AH171/2.04/$I171/$D171/$A171+((6*AO171*AH171/2.04/$I171/$D171/$A171)^2+4)^0.5)/2)</f>
        <v>2.2008741198708863</v>
      </c>
      <c r="AV171" s="149" t="str">
        <f>IF(AP171="-","-",C171*AP171)</f>
        <v>-</v>
      </c>
      <c r="AW171" s="151" t="str">
        <f>IF(AQ171="-","-",C171*AQ171)</f>
        <v>-</v>
      </c>
      <c r="AX171" s="151">
        <f>IF(AR171="-","-",C171*AR171)</f>
        <v>3.0566902146522743</v>
      </c>
      <c r="AY171" s="151">
        <f>IF(AS171="-","-",C171*AS171)</f>
        <v>3.7990074154550033</v>
      </c>
      <c r="AZ171" s="151">
        <f>IF(AT171="-","-",C171*AT171)</f>
        <v>4.1052931683487994</v>
      </c>
      <c r="BA171" s="154">
        <f>IF(AU171="-","-",C171*AU171)</f>
        <v>4.2286295368358049</v>
      </c>
      <c r="BB171" s="158" t="str">
        <f>IF(W171="-","-",D171*AP171^(0.312/(1.312*W171))-273)</f>
        <v>-</v>
      </c>
      <c r="BC171" s="159" t="str">
        <f>IF(X171="-","-",D171*AQ171^(0.312/(1.312*X171))-273)</f>
        <v>-</v>
      </c>
      <c r="BD171" s="159">
        <f>IF(Y171="-","-",D171*AR171^(0.312/(1.312*Y171))-273)</f>
        <v>51.913566731689286</v>
      </c>
      <c r="BE171" s="159">
        <f>IF(Z171="-","-",D171*AS171^(0.312/(1.312*Z171))-273)</f>
        <v>71.229414648748673</v>
      </c>
      <c r="BF171" s="159">
        <f>IF(AA171="-","-",D171*AT171^(0.312/(1.312*AA171))-273)</f>
        <v>81.402278060315439</v>
      </c>
      <c r="BG171" s="160">
        <f>IF(AB171="-","-",D171*AU171^(0.312/(1.312*AB171))-273)</f>
        <v>86.210918449311976</v>
      </c>
      <c r="BH171" s="161"/>
      <c r="BI171" s="161"/>
      <c r="BP171" s="121">
        <v>169</v>
      </c>
    </row>
    <row r="172" spans="1:75" s="161" customFormat="1" hidden="1" x14ac:dyDescent="0.2">
      <c r="A172" s="126">
        <f>A169</f>
        <v>56.675553333199652</v>
      </c>
      <c r="B172" s="141"/>
      <c r="C172" s="141">
        <f>C169</f>
        <v>1.9213409338848859</v>
      </c>
      <c r="D172" s="142">
        <f>D169</f>
        <v>283</v>
      </c>
      <c r="E172" s="123">
        <v>5300</v>
      </c>
      <c r="F172" s="204">
        <f>PI()*0.862*E172/60</f>
        <v>239.21133661983879</v>
      </c>
      <c r="G172" s="124">
        <f t="shared" ref="G172:P172" si="256">G169</f>
        <v>0.41443937314169238</v>
      </c>
      <c r="H172" s="125">
        <f t="shared" si="256"/>
        <v>1.4632885211995863</v>
      </c>
      <c r="I172" s="120">
        <f t="shared" si="256"/>
        <v>0.95653377043506471</v>
      </c>
      <c r="J172" s="124">
        <f t="shared" si="256"/>
        <v>13.808756565567229</v>
      </c>
      <c r="K172" s="126">
        <f t="shared" si="256"/>
        <v>32.397524546013933</v>
      </c>
      <c r="L172" s="127">
        <f t="shared" si="256"/>
        <v>16.198762273006967</v>
      </c>
      <c r="M172" s="127">
        <f t="shared" si="256"/>
        <v>10.799174848671312</v>
      </c>
      <c r="N172" s="127">
        <f t="shared" si="256"/>
        <v>8.0993811365034833</v>
      </c>
      <c r="O172" s="127">
        <f t="shared" si="256"/>
        <v>6.4795049092027872</v>
      </c>
      <c r="P172" s="128">
        <f t="shared" si="256"/>
        <v>5.3995874243356559</v>
      </c>
      <c r="Q172" s="124">
        <f>4*K172/(PI()*0.862^2*F172)</f>
        <v>0.23207355597189699</v>
      </c>
      <c r="R172" s="120">
        <f>4*L172/(PI()*0.862^2*F172)</f>
        <v>0.1160367779859485</v>
      </c>
      <c r="S172" s="120">
        <f>4*M172/(PI()*0.862^2*F172)</f>
        <v>7.7357851990632331E-2</v>
      </c>
      <c r="T172" s="120">
        <f>4*N172/(PI()*0.862^2*F172)</f>
        <v>5.8018388992974249E-2</v>
      </c>
      <c r="U172" s="120">
        <f>4*O172/(PI()*0.862^2*F172)</f>
        <v>4.6414711194379399E-2</v>
      </c>
      <c r="V172" s="129">
        <f>4*P172/(PI()*0.862^2*$F172)</f>
        <v>3.8678925995316166E-2</v>
      </c>
      <c r="W172" s="124" t="str">
        <f>IF(OR(0.0366&gt;Q172,0.0992&lt;Q172),"-",-43518*Q172^4 + 7101.5*Q172^3 - 404.29*Q172^2 + 11.132*Q172 + 0.6449)</f>
        <v>-</v>
      </c>
      <c r="X172" s="120" t="str">
        <f t="shared" si="251"/>
        <v>-</v>
      </c>
      <c r="Y172" s="120">
        <f t="shared" si="251"/>
        <v>0.81573441444601047</v>
      </c>
      <c r="Z172" s="120">
        <f t="shared" si="251"/>
        <v>0.82367667839654934</v>
      </c>
      <c r="AA172" s="120">
        <f t="shared" si="251"/>
        <v>0.79874014154252859</v>
      </c>
      <c r="AB172" s="129">
        <f t="shared" si="251"/>
        <v>0.78416544822862122</v>
      </c>
      <c r="AC172" s="124" t="str">
        <f>IF(W172="-","-",-1957*Q172^3 + 170*Q172^2 - 5.2758*Q172 + 1.1631)</f>
        <v>-</v>
      </c>
      <c r="AD172" s="120" t="str">
        <f t="shared" si="252"/>
        <v>-</v>
      </c>
      <c r="AE172" s="120">
        <f t="shared" si="252"/>
        <v>0.86634619111184608</v>
      </c>
      <c r="AF172" s="120">
        <f t="shared" si="252"/>
        <v>1.0470517891982674</v>
      </c>
      <c r="AG172" s="120">
        <f t="shared" si="252"/>
        <v>1.0887754761933226</v>
      </c>
      <c r="AH172" s="129">
        <f t="shared" si="252"/>
        <v>1.1001241074372614</v>
      </c>
      <c r="AI172" s="119">
        <f>(F172^2)/2</f>
        <v>28611.031783724913</v>
      </c>
      <c r="AJ172" s="130" t="str">
        <f t="shared" si="253"/>
        <v>-</v>
      </c>
      <c r="AK172" s="119" t="str">
        <f t="shared" si="253"/>
        <v>-</v>
      </c>
      <c r="AL172" s="119">
        <f t="shared" si="253"/>
        <v>13593.854162618924</v>
      </c>
      <c r="AM172" s="119">
        <f t="shared" si="253"/>
        <v>12203.167657170219</v>
      </c>
      <c r="AN172" s="119">
        <f t="shared" si="253"/>
        <v>10468.488746732068</v>
      </c>
      <c r="AO172" s="131">
        <f t="shared" si="253"/>
        <v>8978.502425417204</v>
      </c>
      <c r="AP172" s="127" t="str">
        <f>IF(AJ172="-","-",(AJ172*AC172/2.04/$I172/$D172/$A172+((AJ172*AC172/2.04/$I172/$D172/$A172)^2+4)^0.5)/2)</f>
        <v>-</v>
      </c>
      <c r="AQ172" s="127" t="str">
        <f>IF(AK172="-","-",(2*AK172*AD172/2.04/$I172/$D172/$A172+((2*AK172*AD172/2.04/$I172/$D172/$A172)^2+4)^0.5)/2)</f>
        <v>-</v>
      </c>
      <c r="AR172" s="127">
        <f>IF(AL172="-","-",(3*AL172*AE172/2.04/$I172/$D172/$A172+((3*AL172*AE172/2.04/$I172/$D172/$A172)^2+4)^0.5)/2)</f>
        <v>1.7127298981409211</v>
      </c>
      <c r="AS172" s="127">
        <f>IF(AM172="-","-",(4*AM172*AF172/2.04/$I172/$D172/$A172+((4*AM172*AF172/2.04/$I172/$D172/$A172)^2+4)^0.5)/2)</f>
        <v>2.1075023460713673</v>
      </c>
      <c r="AT172" s="127">
        <f>IF(AN172="-","-",(5*AN172*AG172/2.04/$I172/$D172/$A172+((5*AN172*AG172/2.04/$I172/$D172/$A172)^2+4)^0.5)/2)</f>
        <v>2.2628027674653657</v>
      </c>
      <c r="AU172" s="128">
        <f>IF(AO172="-","-",(6*AO172*AH172/2.04/$I172/$D172/$A172+((6*AO172*AH172/2.04/$I172/$D172/$A172)^2+4)^0.5)/2)</f>
        <v>2.3238943394163254</v>
      </c>
      <c r="AV172" s="124" t="str">
        <f>IF(AP172="-","-",C172*AP172)</f>
        <v>-</v>
      </c>
      <c r="AW172" s="120" t="str">
        <f>IF(AQ172="-","-",C172*AQ172)</f>
        <v>-</v>
      </c>
      <c r="AX172" s="120">
        <f>IF(AR172="-","-",C172*AR172)</f>
        <v>3.2907380619866431</v>
      </c>
      <c r="AY172" s="120">
        <f>IF(AS172="-","-",C172*AS172)</f>
        <v>4.0492305257653491</v>
      </c>
      <c r="AZ172" s="120">
        <f>IF(AT172="-","-",C172*AT172)</f>
        <v>4.34761558243921</v>
      </c>
      <c r="BA172" s="129">
        <f>IF(AU172="-","-",C172*AU172)</f>
        <v>4.4649933203439627</v>
      </c>
      <c r="BB172" s="138" t="str">
        <f>IF(W172="-","-",D172*AP172^(0.312/(1.312*W172))-273)</f>
        <v>-</v>
      </c>
      <c r="BC172" s="139" t="str">
        <f>IF(X172="-","-",D172*AQ172^(0.312/(1.312*X172))-273)</f>
        <v>-</v>
      </c>
      <c r="BD172" s="139">
        <f>IF(Y172="-","-",D172*AR172^(0.312/(1.312*Y172))-273)</f>
        <v>58.064020733729535</v>
      </c>
      <c r="BE172" s="139">
        <f>IF(Z172="-","-",D172*AS172^(0.312/(1.312*Z172))-273)</f>
        <v>77.963521923447672</v>
      </c>
      <c r="BF172" s="139">
        <f>IF(AA172="-","-",D172*AT172^(0.312/(1.312*AA172))-273)</f>
        <v>87.888971930711591</v>
      </c>
      <c r="BG172" s="140">
        <f>IF(AB172="-","-",D172*AU172^(0.312/(1.312*AB172))-273)</f>
        <v>92.464067873400268</v>
      </c>
      <c r="BP172" s="1">
        <v>170</v>
      </c>
    </row>
    <row r="173" spans="1:75" s="161" customFormat="1" hidden="1" x14ac:dyDescent="0.2">
      <c r="A173" s="162">
        <f>A169</f>
        <v>56.675553333199652</v>
      </c>
      <c r="B173" s="163"/>
      <c r="C173" s="163">
        <f>C169</f>
        <v>1.9213409338848859</v>
      </c>
      <c r="D173" s="164">
        <f>D169</f>
        <v>283</v>
      </c>
      <c r="E173" s="165">
        <v>5560</v>
      </c>
      <c r="F173" s="206">
        <f>PI()*0.862*E173/60</f>
        <v>250.94623237854788</v>
      </c>
      <c r="G173" s="166">
        <f t="shared" ref="G173:P173" si="257">G169</f>
        <v>0.41443937314169238</v>
      </c>
      <c r="H173" s="167">
        <f t="shared" si="257"/>
        <v>1.4632885211995863</v>
      </c>
      <c r="I173" s="168">
        <f t="shared" si="257"/>
        <v>0.95653377043506471</v>
      </c>
      <c r="J173" s="166">
        <f t="shared" si="257"/>
        <v>13.808756565567229</v>
      </c>
      <c r="K173" s="162">
        <f t="shared" si="257"/>
        <v>32.397524546013933</v>
      </c>
      <c r="L173" s="169">
        <f t="shared" si="257"/>
        <v>16.198762273006967</v>
      </c>
      <c r="M173" s="169">
        <f t="shared" si="257"/>
        <v>10.799174848671312</v>
      </c>
      <c r="N173" s="169">
        <f t="shared" si="257"/>
        <v>8.0993811365034833</v>
      </c>
      <c r="O173" s="169">
        <f t="shared" si="257"/>
        <v>6.4795049092027872</v>
      </c>
      <c r="P173" s="170">
        <f t="shared" si="257"/>
        <v>5.3995874243356559</v>
      </c>
      <c r="Q173" s="166">
        <f>4*K173/(PI()*0.862^2*F173)</f>
        <v>0.22122119544083707</v>
      </c>
      <c r="R173" s="168">
        <f>4*L173/(PI()*0.862^2*F173)</f>
        <v>0.11061059772041854</v>
      </c>
      <c r="S173" s="168">
        <f>4*M173/(PI()*0.862^2*F173)</f>
        <v>7.3740398480279024E-2</v>
      </c>
      <c r="T173" s="168">
        <f>4*N173/(PI()*0.862^2*F173)</f>
        <v>5.5305298860209268E-2</v>
      </c>
      <c r="U173" s="168">
        <f>4*O173/(PI()*0.862^2*F173)</f>
        <v>4.4244239088167416E-2</v>
      </c>
      <c r="V173" s="171">
        <f>4*P173/(PI()*0.862^2*$F173)</f>
        <v>3.6870199240139512E-2</v>
      </c>
      <c r="W173" s="166" t="str">
        <f>IF(OR(0.0366&gt;Q173,0.0992&lt;Q173),"-",-43518*Q173^4 + 7101.5*Q173^3 - 404.29*Q173^2 + 11.132*Q173 + 0.6449)</f>
        <v>-</v>
      </c>
      <c r="X173" s="168" t="str">
        <f t="shared" si="251"/>
        <v>-</v>
      </c>
      <c r="Y173" s="168">
        <f t="shared" si="251"/>
        <v>0.82817027987986891</v>
      </c>
      <c r="Z173" s="168">
        <f t="shared" si="251"/>
        <v>0.81813061672802978</v>
      </c>
      <c r="AA173" s="168">
        <f t="shared" si="251"/>
        <v>0.7943103336570585</v>
      </c>
      <c r="AB173" s="171">
        <f t="shared" si="251"/>
        <v>0.78126108079939183</v>
      </c>
      <c r="AC173" s="166" t="str">
        <f>IF(W173="-","-",-1957*Q173^3 + 170*Q173^2 - 5.2758*Q173 + 1.1631)</f>
        <v>-</v>
      </c>
      <c r="AD173" s="168" t="str">
        <f t="shared" si="252"/>
        <v>-</v>
      </c>
      <c r="AE173" s="168">
        <f t="shared" si="252"/>
        <v>0.91375375934495928</v>
      </c>
      <c r="AF173" s="168">
        <f t="shared" si="252"/>
        <v>1.0602471713289523</v>
      </c>
      <c r="AG173" s="168">
        <f t="shared" si="252"/>
        <v>1.0929635908958275</v>
      </c>
      <c r="AH173" s="171">
        <f t="shared" si="252"/>
        <v>1.1015918573754186</v>
      </c>
      <c r="AI173" s="172">
        <f>(F173^2)/2</f>
        <v>31487.005772494074</v>
      </c>
      <c r="AJ173" s="173" t="str">
        <f t="shared" si="253"/>
        <v>-</v>
      </c>
      <c r="AK173" s="172" t="str">
        <f t="shared" si="253"/>
        <v>-</v>
      </c>
      <c r="AL173" s="172">
        <f t="shared" si="253"/>
        <v>15542.014165326527</v>
      </c>
      <c r="AM173" s="172">
        <f t="shared" si="253"/>
        <v>13691.262753924</v>
      </c>
      <c r="AN173" s="172">
        <f t="shared" si="253"/>
        <v>11629.592504370503</v>
      </c>
      <c r="AO173" s="174">
        <f t="shared" si="253"/>
        <v>9930.9843202353113</v>
      </c>
      <c r="AP173" s="169" t="str">
        <f>IF(AJ173="-","-",(AJ173*AC173/2.04/$I173/$D173/$A173+((AJ173*AC173/2.04/$I173/$D173/$A173)^2+4)^0.5)/2)</f>
        <v>-</v>
      </c>
      <c r="AQ173" s="169" t="str">
        <f>IF(AK173="-","-",(2*AK173*AD173/2.04/$I173/$D173/$A173+((2*AK173*AD173/2.04/$I173/$D173/$A173)^2+4)^0.5)/2)</f>
        <v>-</v>
      </c>
      <c r="AR173" s="169">
        <f>IF(AL173="-","-",(3*AL173*AE173/2.04/$I173/$D173/$A173+((3*AL173*AE173/2.04/$I173/$D173/$A173)^2+4)^0.5)/2)</f>
        <v>1.8902914055160873</v>
      </c>
      <c r="AS173" s="169">
        <f>IF(AM173="-","-",(4*AM173*AF173/2.04/$I173/$D173/$A173+((4*AM173*AF173/2.04/$I173/$D173/$A173)^2+4)^0.5)/2)</f>
        <v>2.2916059688872537</v>
      </c>
      <c r="AT173" s="169">
        <f>IF(AN173="-","-",(5*AN173*AG173/2.04/$I173/$D173/$A173+((5*AN173*AG173/2.04/$I173/$D173/$A173)^2+4)^0.5)/2)</f>
        <v>2.4403859160975427</v>
      </c>
      <c r="AU173" s="170">
        <f>IF(AO173="-","-",(6*AO173*AH173/2.04/$I173/$D173/$A173+((6*AO173*AH173/2.04/$I173/$D173/$A173)^2+4)^0.5)/2)</f>
        <v>2.4976353696570355</v>
      </c>
      <c r="AV173" s="166" t="str">
        <f>IF(AP173="-","-",C173*AP173)</f>
        <v>-</v>
      </c>
      <c r="AW173" s="168" t="str">
        <f>IF(AQ173="-","-",C173*AQ173)</f>
        <v>-</v>
      </c>
      <c r="AX173" s="168">
        <f>IF(AR173="-","-",C173*AR173)</f>
        <v>3.6318942543888526</v>
      </c>
      <c r="AY173" s="168">
        <f>IF(AS173="-","-",C173*AS173)</f>
        <v>4.4029563523580144</v>
      </c>
      <c r="AZ173" s="168">
        <f>IF(AT173="-","-",C173*AT173)</f>
        <v>4.6888133550743758</v>
      </c>
      <c r="BA173" s="171">
        <f>IF(AU173="-","-",C173*AU173)</f>
        <v>4.7988090736407711</v>
      </c>
      <c r="BB173" s="175" t="str">
        <f>IF(W173="-","-",D173*AP173^(0.312/(1.312*W173))-273)</f>
        <v>-</v>
      </c>
      <c r="BC173" s="176" t="str">
        <f>IF(X173="-","-",D173*AQ173^(0.312/(1.312*X173))-273)</f>
        <v>-</v>
      </c>
      <c r="BD173" s="176">
        <f>IF(Y173="-","-",D173*AR173^(0.312/(1.312*Y173))-273)</f>
        <v>66.774091993648426</v>
      </c>
      <c r="BE173" s="176">
        <f>IF(Z173="-","-",D173*AS173^(0.312/(1.312*Z173))-273)</f>
        <v>87.137054133012896</v>
      </c>
      <c r="BF173" s="176">
        <f>IF(AA173="-","-",D173*AT173^(0.312/(1.312*AA173))-273)</f>
        <v>96.64585235627743</v>
      </c>
      <c r="BG173" s="177">
        <f>IF(AB173="-","-",D173*AU173^(0.312/(1.312*AB173))-273)</f>
        <v>100.92859653793585</v>
      </c>
      <c r="BH173" s="121"/>
      <c r="BI173" s="121"/>
      <c r="BP173" s="121">
        <v>171</v>
      </c>
    </row>
    <row r="174" spans="1:75" s="7" customFormat="1" ht="15.75" hidden="1" x14ac:dyDescent="0.2">
      <c r="B174" s="1"/>
      <c r="C174" s="2" t="s">
        <v>0</v>
      </c>
      <c r="D174" s="3"/>
      <c r="E174" s="4"/>
      <c r="F174" s="5"/>
      <c r="G174" s="6"/>
      <c r="I174" s="6"/>
      <c r="J174" s="6"/>
      <c r="K174" s="6"/>
      <c r="L174" s="8"/>
      <c r="M174" s="8"/>
      <c r="N174" s="8"/>
      <c r="O174" s="8"/>
      <c r="P174" s="8"/>
      <c r="Q174" s="5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9"/>
      <c r="AJ174" s="10"/>
      <c r="AK174" s="11"/>
      <c r="AL174" s="11"/>
      <c r="AM174" s="12"/>
      <c r="AN174" s="10"/>
      <c r="AO174" s="13"/>
      <c r="AP174" s="14"/>
      <c r="AQ174" s="15"/>
      <c r="AR174" s="16"/>
      <c r="AX174" s="6"/>
      <c r="AY174" s="6"/>
      <c r="AZ174" s="6"/>
      <c r="BA174" s="6"/>
      <c r="BB174" s="5"/>
      <c r="BC174" s="5"/>
      <c r="BD174" s="5"/>
      <c r="BE174" s="5"/>
      <c r="BF174" s="5"/>
      <c r="BG174" s="8"/>
      <c r="BP174" s="1">
        <v>172</v>
      </c>
    </row>
    <row r="175" spans="1:75" s="1" customFormat="1" ht="18" hidden="1" customHeight="1" x14ac:dyDescent="0.2">
      <c r="A175" s="17" t="s">
        <v>1</v>
      </c>
      <c r="B175" s="18" t="s">
        <v>2</v>
      </c>
      <c r="C175" s="18" t="s">
        <v>3</v>
      </c>
      <c r="D175" s="18" t="s">
        <v>4</v>
      </c>
      <c r="E175" s="18" t="s">
        <v>5</v>
      </c>
      <c r="F175" s="19" t="s">
        <v>6</v>
      </c>
      <c r="G175" s="18" t="s">
        <v>7</v>
      </c>
      <c r="H175" s="18" t="s">
        <v>8</v>
      </c>
      <c r="I175" s="18" t="s">
        <v>9</v>
      </c>
      <c r="J175" s="20" t="s">
        <v>10</v>
      </c>
      <c r="K175" s="21" t="s">
        <v>11</v>
      </c>
      <c r="L175" s="22" t="s">
        <v>12</v>
      </c>
      <c r="M175" s="22" t="s">
        <v>13</v>
      </c>
      <c r="N175" s="22" t="s">
        <v>14</v>
      </c>
      <c r="O175" s="22" t="s">
        <v>15</v>
      </c>
      <c r="P175" s="23" t="s">
        <v>16</v>
      </c>
      <c r="Q175" s="24" t="s">
        <v>17</v>
      </c>
      <c r="R175" s="25" t="s">
        <v>18</v>
      </c>
      <c r="S175" s="25" t="s">
        <v>19</v>
      </c>
      <c r="T175" s="25" t="s">
        <v>20</v>
      </c>
      <c r="U175" s="25" t="s">
        <v>21</v>
      </c>
      <c r="V175" s="26" t="s">
        <v>22</v>
      </c>
      <c r="W175" s="24" t="s">
        <v>23</v>
      </c>
      <c r="X175" s="25" t="s">
        <v>24</v>
      </c>
      <c r="Y175" s="25" t="s">
        <v>25</v>
      </c>
      <c r="Z175" s="25" t="s">
        <v>26</v>
      </c>
      <c r="AA175" s="25" t="s">
        <v>27</v>
      </c>
      <c r="AB175" s="26" t="s">
        <v>28</v>
      </c>
      <c r="AC175" s="27" t="s">
        <v>29</v>
      </c>
      <c r="AD175" s="28" t="s">
        <v>30</v>
      </c>
      <c r="AE175" s="28" t="s">
        <v>31</v>
      </c>
      <c r="AF175" s="28" t="s">
        <v>32</v>
      </c>
      <c r="AG175" s="28" t="s">
        <v>33</v>
      </c>
      <c r="AH175" s="29" t="s">
        <v>34</v>
      </c>
      <c r="AI175" s="30" t="s">
        <v>35</v>
      </c>
      <c r="AJ175" s="21" t="s">
        <v>36</v>
      </c>
      <c r="AK175" s="22" t="s">
        <v>37</v>
      </c>
      <c r="AL175" s="22" t="s">
        <v>38</v>
      </c>
      <c r="AM175" s="22" t="s">
        <v>39</v>
      </c>
      <c r="AN175" s="22" t="s">
        <v>40</v>
      </c>
      <c r="AO175" s="23" t="s">
        <v>41</v>
      </c>
      <c r="AP175" s="28" t="s">
        <v>42</v>
      </c>
      <c r="AQ175" s="28" t="s">
        <v>43</v>
      </c>
      <c r="AR175" s="28" t="s">
        <v>44</v>
      </c>
      <c r="AS175" s="28" t="s">
        <v>45</v>
      </c>
      <c r="AT175" s="28" t="s">
        <v>46</v>
      </c>
      <c r="AU175" s="29" t="s">
        <v>47</v>
      </c>
      <c r="AV175" s="31" t="s">
        <v>48</v>
      </c>
      <c r="AW175" s="32" t="s">
        <v>49</v>
      </c>
      <c r="AX175" s="32" t="s">
        <v>50</v>
      </c>
      <c r="AY175" s="32" t="s">
        <v>51</v>
      </c>
      <c r="AZ175" s="32" t="s">
        <v>52</v>
      </c>
      <c r="BA175" s="33" t="s">
        <v>53</v>
      </c>
      <c r="BB175" s="21" t="s">
        <v>54</v>
      </c>
      <c r="BC175" s="22" t="s">
        <v>55</v>
      </c>
      <c r="BD175" s="22" t="s">
        <v>56</v>
      </c>
      <c r="BE175" s="22" t="s">
        <v>57</v>
      </c>
      <c r="BF175" s="22" t="s">
        <v>58</v>
      </c>
      <c r="BG175" s="23" t="s">
        <v>59</v>
      </c>
      <c r="BH175" s="34"/>
      <c r="BM175" s="50"/>
      <c r="BP175" s="121">
        <v>173</v>
      </c>
    </row>
    <row r="176" spans="1:75" s="61" customFormat="1" ht="12.75" customHeight="1" x14ac:dyDescent="0.2">
      <c r="A176" s="35">
        <v>74.012729125706855</v>
      </c>
      <c r="B176" s="35">
        <f>AX171</f>
        <v>3.0566902146522743</v>
      </c>
      <c r="C176" s="141">
        <f>B176-0.06</f>
        <v>2.9966902146522743</v>
      </c>
      <c r="D176" s="36">
        <v>288</v>
      </c>
      <c r="E176" s="37">
        <v>3710</v>
      </c>
      <c r="F176" s="38">
        <f>PI()*0.805*E176/60</f>
        <v>156.37539232630996</v>
      </c>
      <c r="G176" s="39">
        <f>C176/4.636</f>
        <v>0.6463956459560557</v>
      </c>
      <c r="H176" s="40">
        <f>D176/193.4</f>
        <v>1.4891416752843847</v>
      </c>
      <c r="I176" s="41">
        <f>1-0.427*G176*H176^(-3.688)</f>
        <v>0.9364466770492802</v>
      </c>
      <c r="J176" s="40">
        <f>C176*10^6/(I176*511*D176)</f>
        <v>21.744298880459642</v>
      </c>
      <c r="K176" s="42">
        <f>A176*0.682*10^6/(3600*24*J176)</f>
        <v>26.867771233813745</v>
      </c>
      <c r="L176" s="43">
        <f>A176*0.682*10^6/(3600*24*J176*2)</f>
        <v>13.433885616906872</v>
      </c>
      <c r="M176" s="43">
        <f>A176*0.682*10^6/(3600*24*J176*3)</f>
        <v>8.955923744604581</v>
      </c>
      <c r="N176" s="43">
        <f>A176*0.682*10^6/(3600*24*J176*4)</f>
        <v>6.7169428084534362</v>
      </c>
      <c r="O176" s="43">
        <f>A176*0.682*10^6/(3600*24*J176*5)</f>
        <v>5.3735542467627493</v>
      </c>
      <c r="P176" s="44">
        <f>A176*0.682*10^6/(3600*24*J176*6)</f>
        <v>4.4779618723022905</v>
      </c>
      <c r="Q176" s="39">
        <f>4*K176/(PI()*0.805^2*F176)</f>
        <v>0.33758379218377998</v>
      </c>
      <c r="R176" s="41">
        <f>4*L176/(PI()*0.805^2*F176)</f>
        <v>0.16879189609188999</v>
      </c>
      <c r="S176" s="41">
        <f>4*M176/(PI()*0.805^2*F176)</f>
        <v>0.11252793072792665</v>
      </c>
      <c r="T176" s="41">
        <f>4*N176/(PI()*0.805^2*F176)</f>
        <v>8.4395948045944996E-2</v>
      </c>
      <c r="U176" s="41">
        <f>4*O176/(PI()*0.805^2*F176)</f>
        <v>6.7516758436756003E-2</v>
      </c>
      <c r="V176" s="45">
        <f>4*P176/(PI()*0.805^2*F176)</f>
        <v>5.6263965363963324E-2</v>
      </c>
      <c r="W176" s="46" t="str">
        <f>IF(OR(0.0344&gt;Q176,0.0739&lt;Q176),"-",296863066.116789*Q176^(6)+-107812010.926391*Q176^(5)+ 15691057.2875856*Q176^(4)+-1178721.4640784*Q176^(3)+ 48205.3447935692*Q176^(2)+-1012.39184418295*Q176+ 9.28608011129995)</f>
        <v>-</v>
      </c>
      <c r="X176" s="47" t="str">
        <f t="shared" ref="X176:AB180" si="258">IF(OR(0.0344&gt;R176,0.0739&lt;R176),"-",296863066.116789*R176^(6)+-107812010.926391*R176^(5)+ 15691057.2875856*R176^(4)+-1178721.4640784*R176^(3)+ 48205.3447935692*R176^(2)+-1012.39184418295*R176+ 9.28608011129995)</f>
        <v>-</v>
      </c>
      <c r="Y176" s="47" t="str">
        <f t="shared" si="258"/>
        <v>-</v>
      </c>
      <c r="Z176" s="47" t="str">
        <f t="shared" si="258"/>
        <v>-</v>
      </c>
      <c r="AA176" s="47">
        <f t="shared" si="258"/>
        <v>0.81626033582963764</v>
      </c>
      <c r="AB176" s="48">
        <f t="shared" si="258"/>
        <v>0.85520847265726552</v>
      </c>
      <c r="AC176" s="46" t="str">
        <f>IF(W176="-","-",798988351.621543*Q176^(6)+-280371531.586419*Q176^(5)+ 39883138.3982318*Q176^(4)+-2943110.23585554*Q176^(3)+ 118497.513034966*Q176^(2)+-2463.54413936218*Q176+ 21.5852365235991)</f>
        <v>-</v>
      </c>
      <c r="AD176" s="47" t="str">
        <f t="shared" ref="AD176:AH180" si="259">IF(X176="-","-",798988351.621543*R176^(6)+-280371531.586419*R176^(5)+ 39883138.3982318*R176^(4)+-2943110.23585554*R176^(3)+ 118497.513034966*R176^(2)+-2463.54413936218*R176+ 21.5852365235991)</f>
        <v>-</v>
      </c>
      <c r="AE176" s="47" t="str">
        <f t="shared" si="259"/>
        <v>-</v>
      </c>
      <c r="AF176" s="47" t="str">
        <f t="shared" si="259"/>
        <v>-</v>
      </c>
      <c r="AG176" s="47">
        <f t="shared" si="259"/>
        <v>0.70510872168541283</v>
      </c>
      <c r="AH176" s="48">
        <f t="shared" si="259"/>
        <v>0.83757498285661569</v>
      </c>
      <c r="AI176" s="49">
        <f>(F176^2)/2</f>
        <v>12226.631662603681</v>
      </c>
      <c r="AJ176" s="49" t="str">
        <f t="shared" ref="AJ176:AO180" si="260">IF(W176="-","-",4*$AI176*$J176*K176*AC176/(W176*1000))</f>
        <v>-</v>
      </c>
      <c r="AK176" s="50" t="str">
        <f t="shared" si="260"/>
        <v>-</v>
      </c>
      <c r="AL176" s="50" t="str">
        <f t="shared" si="260"/>
        <v>-</v>
      </c>
      <c r="AM176" s="50" t="str">
        <f t="shared" si="260"/>
        <v>-</v>
      </c>
      <c r="AN176" s="50">
        <f t="shared" si="260"/>
        <v>4936.2967490770643</v>
      </c>
      <c r="AO176" s="51">
        <f t="shared" si="260"/>
        <v>4663.8473025913718</v>
      </c>
      <c r="AP176" s="52" t="str">
        <f>IF(AJ176="-","-",(AJ176*W176/2.04/$I176/$D176/$A176+((AJ176*W176/2.04/$I176/$D176/$A176)^2+4)^0.5)/2)</f>
        <v>-</v>
      </c>
      <c r="AQ176" s="52" t="str">
        <f>IF(AK176="-","-",(2*AK176*X176/2.04/$I176/$D176/$A176+((2*AK176*X176/2.04/$I176/$D176/$A176)^2+4)^0.5)/2)</f>
        <v>-</v>
      </c>
      <c r="AR176" s="52" t="str">
        <f>IF(AL176="-","-",(3*AL176*Y176/2.04/$I176/$D176/$A176+((3*AL176*Y176/2.04/$I176/$D176/$A176)^2+4)^0.5)/2)</f>
        <v>-</v>
      </c>
      <c r="AS176" s="52" t="str">
        <f>IF(AM176="-","-",(4*AM176*Z176/2.04/$I176/$D176/$A176+((4*AM176*Z176/2.04/$I176/$D176/$A176)^2+4)^0.5)/2)</f>
        <v>-</v>
      </c>
      <c r="AT176" s="52">
        <f>IF(AN176="-","-",(5*AN176*AA176/2.04/$I176/$D176/$A176+((5*AN176*AA176/2.04/$I176/$D176/$A176)^2+4)^0.5)/2)</f>
        <v>1.2775193307615007</v>
      </c>
      <c r="AU176" s="53">
        <f>IF(AO176="-","-",(6*AO176*AB176/2.04/$I176/$D176/$A176+((6*AO176*AB176/2.04/$I176/$D176/$A176)^2+4)^0.5)/2)</f>
        <v>1.3361298913040673</v>
      </c>
      <c r="AV176" s="54" t="str">
        <f>IF(AP176="-","-",C176*AP176)</f>
        <v>-</v>
      </c>
      <c r="AW176" s="55" t="str">
        <f>IF(AQ176="-","-",C176*AQ176)</f>
        <v>-</v>
      </c>
      <c r="AX176" s="55" t="str">
        <f>IF(AR176="-","-",C176*AR176)</f>
        <v>-</v>
      </c>
      <c r="AY176" s="56" t="str">
        <f>IF(AS176="-","-",C176*AS176)</f>
        <v>-</v>
      </c>
      <c r="AZ176" s="56">
        <f>IF(AT176="-","-",C176*AT176)</f>
        <v>3.8283296775221114</v>
      </c>
      <c r="BA176" s="57">
        <f>IF(AU176="-","-",C176*AU176)</f>
        <v>4.0039673707753058</v>
      </c>
      <c r="BB176" s="58" t="str">
        <f>IF(W176="-","-",D176*AP176^(0.312/(1.312*W176))-273)</f>
        <v>-</v>
      </c>
      <c r="BC176" s="59" t="str">
        <f>IF(X176="-","-",D176*AQ176^(0.312/(1.312*X176))-273)</f>
        <v>-</v>
      </c>
      <c r="BD176" s="59" t="str">
        <f>IF(Y176="-","-",D176*AR176^(0.312/(1.312*Y176))-273)</f>
        <v>-</v>
      </c>
      <c r="BE176" s="59" t="str">
        <f>IF(Z176="-","-",D176*AS176^(0.312/(1.312*Z176))-273)</f>
        <v>-</v>
      </c>
      <c r="BF176" s="59">
        <f>IF(AA176="-","-",D176*AT176^(0.312/(1.312*AA176))-273)</f>
        <v>36.300779887061481</v>
      </c>
      <c r="BG176" s="60">
        <f>IF(AB176="-","-",D176*AU176^(0.312/(1.312*AB176))-273)</f>
        <v>39.166860939344701</v>
      </c>
      <c r="BI176" s="43">
        <f>A176</f>
        <v>74.012729125706855</v>
      </c>
      <c r="BJ176" s="43">
        <f>C176</f>
        <v>2.9966902146522743</v>
      </c>
      <c r="BK176" s="43">
        <f>AW181</f>
        <v>5.1075611158475818</v>
      </c>
      <c r="BL176" s="50">
        <f>AT181</f>
        <v>5235</v>
      </c>
      <c r="BM176" s="50">
        <f t="shared" ref="BM176" si="261">AU181</f>
        <v>13381.639222545644</v>
      </c>
      <c r="BN176" s="43">
        <f>AV181</f>
        <v>1.7044007721833356</v>
      </c>
      <c r="BO176" s="61">
        <f>AS181</f>
        <v>4</v>
      </c>
      <c r="BP176" s="1">
        <v>174</v>
      </c>
      <c r="BQ176" s="43">
        <f>AI181</f>
        <v>56.675553333199652</v>
      </c>
      <c r="BR176" s="43">
        <f>AJ181</f>
        <v>1.9213409338848859</v>
      </c>
      <c r="BS176" s="43">
        <f>AO181</f>
        <v>3.0566902146522743</v>
      </c>
      <c r="BT176" s="50">
        <f>AL181</f>
        <v>5105</v>
      </c>
      <c r="BU176" s="50">
        <f>AM181</f>
        <v>12211.900330411987</v>
      </c>
      <c r="BV176" s="43">
        <f>AN181</f>
        <v>1.5909150535151255</v>
      </c>
      <c r="BW176" s="61">
        <f>AK181</f>
        <v>3</v>
      </c>
    </row>
    <row r="177" spans="1:75" s="69" customFormat="1" hidden="1" x14ac:dyDescent="0.2">
      <c r="A177" s="42">
        <f>A176</f>
        <v>74.012729125706855</v>
      </c>
      <c r="B177" s="62">
        <f>B176</f>
        <v>3.0566902146522743</v>
      </c>
      <c r="C177" s="62">
        <f>C176</f>
        <v>2.9966902146522743</v>
      </c>
      <c r="D177" s="63">
        <f>D176</f>
        <v>288</v>
      </c>
      <c r="E177" s="37">
        <v>4000</v>
      </c>
      <c r="F177" s="62">
        <f>PI()*0.805*E177/60</f>
        <v>168.59880574265225</v>
      </c>
      <c r="G177" s="39">
        <f t="shared" ref="G177:P177" si="262">G176</f>
        <v>0.6463956459560557</v>
      </c>
      <c r="H177" s="40">
        <f t="shared" si="262"/>
        <v>1.4891416752843847</v>
      </c>
      <c r="I177" s="41">
        <f t="shared" si="262"/>
        <v>0.9364466770492802</v>
      </c>
      <c r="J177" s="40">
        <f t="shared" si="262"/>
        <v>21.744298880459642</v>
      </c>
      <c r="K177" s="42">
        <f t="shared" si="262"/>
        <v>26.867771233813745</v>
      </c>
      <c r="L177" s="43">
        <f t="shared" si="262"/>
        <v>13.433885616906872</v>
      </c>
      <c r="M177" s="43">
        <f t="shared" si="262"/>
        <v>8.955923744604581</v>
      </c>
      <c r="N177" s="43">
        <f t="shared" si="262"/>
        <v>6.7169428084534362</v>
      </c>
      <c r="O177" s="43">
        <f t="shared" si="262"/>
        <v>5.3735542467627493</v>
      </c>
      <c r="P177" s="44">
        <f t="shared" si="262"/>
        <v>4.4779618723022905</v>
      </c>
      <c r="Q177" s="39">
        <f t="shared" ref="Q177:Q180" si="263">4*K177/(PI()*0.805^2*F177)</f>
        <v>0.31310896725045595</v>
      </c>
      <c r="R177" s="41">
        <f t="shared" ref="R177:R180" si="264">4*L177/(PI()*0.805^2*F177)</f>
        <v>0.15655448362522797</v>
      </c>
      <c r="S177" s="41">
        <f t="shared" ref="S177:S180" si="265">4*M177/(PI()*0.805^2*F177)</f>
        <v>0.10436965575015197</v>
      </c>
      <c r="T177" s="41">
        <f t="shared" ref="T177:T180" si="266">4*N177/(PI()*0.805^2*F177)</f>
        <v>7.8277241812613987E-2</v>
      </c>
      <c r="U177" s="41">
        <f t="shared" ref="U177:U180" si="267">4*O177/(PI()*0.805^2*F177)</f>
        <v>6.2621793450091195E-2</v>
      </c>
      <c r="V177" s="45">
        <f t="shared" ref="V177:V180" si="268">4*P177/(PI()*0.805^2*F177)</f>
        <v>5.2184827875075987E-2</v>
      </c>
      <c r="W177" s="64" t="str">
        <f t="shared" ref="W177:W180" si="269">IF(OR(0.0344&gt;Q177,0.0739&lt;Q177),"-",296863066.116789*Q177^(6)+-107812010.926391*Q177^(5)+ 15691057.2875856*Q177^(4)+-1178721.4640784*Q177^(3)+ 48205.3447935692*Q177^(2)+-1012.39184418295*Q177+ 9.28608011129995)</f>
        <v>-</v>
      </c>
      <c r="X177" s="65" t="str">
        <f t="shared" si="258"/>
        <v>-</v>
      </c>
      <c r="Y177" s="65" t="str">
        <f t="shared" si="258"/>
        <v>-</v>
      </c>
      <c r="Z177" s="65" t="str">
        <f t="shared" si="258"/>
        <v>-</v>
      </c>
      <c r="AA177" s="65">
        <f t="shared" si="258"/>
        <v>0.84292063443690601</v>
      </c>
      <c r="AB177" s="66">
        <f t="shared" si="258"/>
        <v>0.85689806584342953</v>
      </c>
      <c r="AC177" s="64" t="str">
        <f t="shared" ref="AC177:AC180" si="270">IF(W177="-","-",798988351.621543*Q177^(6)+-280371531.586419*Q177^(5)+ 39883138.3982318*Q177^(4)+-2943110.23585554*Q177^(3)+ 118497.513034966*Q177^(2)+-2463.54413936218*Q177+ 21.5852365235991)</f>
        <v>-</v>
      </c>
      <c r="AD177" s="65" t="str">
        <f t="shared" si="259"/>
        <v>-</v>
      </c>
      <c r="AE177" s="65" t="str">
        <f t="shared" si="259"/>
        <v>-</v>
      </c>
      <c r="AF177" s="65" t="str">
        <f t="shared" si="259"/>
        <v>-</v>
      </c>
      <c r="AG177" s="65">
        <f t="shared" si="259"/>
        <v>0.76916404801611549</v>
      </c>
      <c r="AH177" s="66">
        <f t="shared" si="259"/>
        <v>0.87982412608858596</v>
      </c>
      <c r="AI177" s="49">
        <f>(F177^2)/2</f>
        <v>14212.778648924294</v>
      </c>
      <c r="AJ177" s="49" t="str">
        <f t="shared" si="260"/>
        <v>-</v>
      </c>
      <c r="AK177" s="50" t="str">
        <f t="shared" si="260"/>
        <v>-</v>
      </c>
      <c r="AL177" s="50" t="str">
        <f t="shared" si="260"/>
        <v>-</v>
      </c>
      <c r="AM177" s="50" t="str">
        <f t="shared" si="260"/>
        <v>-</v>
      </c>
      <c r="AN177" s="50">
        <f t="shared" si="260"/>
        <v>6061.4750395512156</v>
      </c>
      <c r="AO177" s="51">
        <f t="shared" si="260"/>
        <v>5683.7044702910816</v>
      </c>
      <c r="AP177" s="43" t="str">
        <f>IF(AJ177="-","-",(AJ177*W177/2.04/$I177/$D177/$A177+((AJ177*W177/2.04/$I177/$D177/$A177)^2+4)^0.5)/2)</f>
        <v>-</v>
      </c>
      <c r="AQ177" s="43" t="str">
        <f>IF(AK177="-","-",(2*AK177*X177/2.04/$I177/$D177/$A177+((2*AK177*X177/2.04/$I177/$D177/$A177)^2+4)^0.5)/2)</f>
        <v>-</v>
      </c>
      <c r="AR177" s="43" t="str">
        <f>IF(AL177="-","-",(3*AL177*Y177/2.04/$I177/$D177/$A177+((3*AL177*Y177/2.04/$I177/$D177/$A177)^2+4)^0.5)/2)</f>
        <v>-</v>
      </c>
      <c r="AS177" s="43" t="str">
        <f>IF(AM177="-","-",(4*AM177*Z177/2.04/$I177/$D177/$A177+((4*AM177*Z177/2.04/$I177/$D177/$A177)^2+4)^0.5)/2)</f>
        <v>-</v>
      </c>
      <c r="AT177" s="43">
        <f>IF(AN177="-","-",(5*AN177*AA177/2.04/$I177/$D177/$A177+((5*AN177*AA177/2.04/$I177/$D177/$A177)^2+4)^0.5)/2)</f>
        <v>1.3617291693946851</v>
      </c>
      <c r="AU177" s="44">
        <f>IF(AO177="-","-",(6*AO177*AB177/2.04/$I177/$D177/$A177+((6*AO177*AB177/2.04/$I177/$D177/$A177)^2+4)^0.5)/2)</f>
        <v>1.4212397263305894</v>
      </c>
      <c r="AV177" s="67" t="str">
        <f>IF(AP177="-","-",C177*AP177)</f>
        <v>-</v>
      </c>
      <c r="AW177" s="68" t="str">
        <f>IF(AQ177="-","-",C177*AQ177)</f>
        <v>-</v>
      </c>
      <c r="AX177" s="68" t="str">
        <f>IF(AR177="-","-",C177*AR177)</f>
        <v>-</v>
      </c>
      <c r="AY177" s="41" t="str">
        <f>IF(AS177="-","-",C177*AS177)</f>
        <v>-</v>
      </c>
      <c r="AZ177" s="41">
        <f>IF(AT177="-","-",C177*AT177)</f>
        <v>4.0806804769316223</v>
      </c>
      <c r="BA177" s="45">
        <f>IF(AU177="-","-",C177*AU177)</f>
        <v>4.2590151805699534</v>
      </c>
      <c r="BB177" s="58" t="str">
        <f>IF(W177="-","-",D177*AP177^(0.312/(1.312*W177))-273)</f>
        <v>-</v>
      </c>
      <c r="BC177" s="59" t="str">
        <f>IF(X177="-","-",D177*AQ177^(0.312/(1.312*X177))-273)</f>
        <v>-</v>
      </c>
      <c r="BD177" s="59" t="str">
        <f>IF(Y177="-","-",D177*AR177^(0.312/(1.312*Y177))-273)</f>
        <v>-</v>
      </c>
      <c r="BE177" s="59" t="str">
        <f>IF(Z177="-","-",D177*AS177^(0.312/(1.312*Z177))-273)</f>
        <v>-</v>
      </c>
      <c r="BF177" s="59">
        <f>IF(AA177="-","-",D177*AT177^(0.312/(1.312*AA177))-273)</f>
        <v>41.211578703600082</v>
      </c>
      <c r="BG177" s="60">
        <f>IF(AB177="-","-",D177*AU177^(0.312/(1.312*AB177))-273)</f>
        <v>44.512234997360906</v>
      </c>
      <c r="BP177" s="121">
        <v>175</v>
      </c>
    </row>
    <row r="178" spans="1:75" s="89" customFormat="1" hidden="1" x14ac:dyDescent="0.2">
      <c r="A178" s="70">
        <f>A176</f>
        <v>74.012729125706855</v>
      </c>
      <c r="B178" s="71">
        <f>B176</f>
        <v>3.0566902146522743</v>
      </c>
      <c r="C178" s="71">
        <f>C176</f>
        <v>2.9966902146522743</v>
      </c>
      <c r="D178" s="72">
        <f>D176</f>
        <v>288</v>
      </c>
      <c r="E178" s="73">
        <v>5235</v>
      </c>
      <c r="F178" s="71">
        <f>PI()*0.805*E178/60</f>
        <v>220.65368701569614</v>
      </c>
      <c r="G178" s="74">
        <f t="shared" ref="G178:P178" si="271">G176</f>
        <v>0.6463956459560557</v>
      </c>
      <c r="H178" s="75">
        <f t="shared" si="271"/>
        <v>1.4891416752843847</v>
      </c>
      <c r="I178" s="76">
        <f t="shared" si="271"/>
        <v>0.9364466770492802</v>
      </c>
      <c r="J178" s="75">
        <f t="shared" si="271"/>
        <v>21.744298880459642</v>
      </c>
      <c r="K178" s="70">
        <f t="shared" si="271"/>
        <v>26.867771233813745</v>
      </c>
      <c r="L178" s="77">
        <f t="shared" si="271"/>
        <v>13.433885616906872</v>
      </c>
      <c r="M178" s="77">
        <f t="shared" si="271"/>
        <v>8.955923744604581</v>
      </c>
      <c r="N178" s="77">
        <f t="shared" si="271"/>
        <v>6.7169428084534362</v>
      </c>
      <c r="O178" s="77">
        <f t="shared" si="271"/>
        <v>5.3735542467627493</v>
      </c>
      <c r="P178" s="78">
        <f t="shared" si="271"/>
        <v>4.4779618723022905</v>
      </c>
      <c r="Q178" s="74">
        <f t="shared" si="263"/>
        <v>0.23924276389719651</v>
      </c>
      <c r="R178" s="76">
        <f t="shared" si="264"/>
        <v>0.11962138194859825</v>
      </c>
      <c r="S178" s="76">
        <f t="shared" si="265"/>
        <v>7.974758796573217E-2</v>
      </c>
      <c r="T178" s="76">
        <f t="shared" si="266"/>
        <v>5.9810690974299127E-2</v>
      </c>
      <c r="U178" s="76">
        <f t="shared" si="267"/>
        <v>4.7848552779439307E-2</v>
      </c>
      <c r="V178" s="79">
        <f t="shared" si="268"/>
        <v>3.9873793982866085E-2</v>
      </c>
      <c r="W178" s="80" t="str">
        <f t="shared" si="269"/>
        <v>-</v>
      </c>
      <c r="X178" s="81" t="str">
        <f t="shared" si="258"/>
        <v>-</v>
      </c>
      <c r="Y178" s="81" t="str">
        <f t="shared" si="258"/>
        <v>-</v>
      </c>
      <c r="Z178" s="81">
        <f t="shared" si="258"/>
        <v>0.85028001366027972</v>
      </c>
      <c r="AA178" s="81">
        <f t="shared" si="258"/>
        <v>0.85352928970869435</v>
      </c>
      <c r="AB178" s="82">
        <f t="shared" si="258"/>
        <v>0.82519699501067656</v>
      </c>
      <c r="AC178" s="80" t="str">
        <f t="shared" si="270"/>
        <v>-</v>
      </c>
      <c r="AD178" s="81" t="str">
        <f t="shared" si="259"/>
        <v>-</v>
      </c>
      <c r="AE178" s="81" t="str">
        <f t="shared" si="259"/>
        <v>-</v>
      </c>
      <c r="AF178" s="81">
        <f t="shared" si="259"/>
        <v>0.80002186239867257</v>
      </c>
      <c r="AG178" s="81">
        <f t="shared" si="259"/>
        <v>0.91870292757865712</v>
      </c>
      <c r="AH178" s="82">
        <f t="shared" si="259"/>
        <v>0.94367755795442321</v>
      </c>
      <c r="AI178" s="83">
        <f>(F178^2)/2</f>
        <v>24344.024796810394</v>
      </c>
      <c r="AJ178" s="83" t="str">
        <f t="shared" si="260"/>
        <v>-</v>
      </c>
      <c r="AK178" s="84" t="str">
        <f t="shared" si="260"/>
        <v>-</v>
      </c>
      <c r="AL178" s="84" t="str">
        <f t="shared" si="260"/>
        <v>-</v>
      </c>
      <c r="AM178" s="84">
        <f t="shared" si="260"/>
        <v>13381.639222545644</v>
      </c>
      <c r="AN178" s="84">
        <f t="shared" si="260"/>
        <v>12246.615727275057</v>
      </c>
      <c r="AO178" s="85">
        <f t="shared" si="260"/>
        <v>10842.867796909886</v>
      </c>
      <c r="AP178" s="77" t="str">
        <f>IF(AJ178="-","-",(AJ178*W178/2.04/$I178/$D178/$A178+((AJ178*W178/2.04/$I178/$D178/$A178)^2+4)^0.5)/2)</f>
        <v>-</v>
      </c>
      <c r="AQ178" s="77" t="str">
        <f>IF(AK178="-","-",(2*AK178*X178/2.04/$I178/$D178/$A178+((2*AK178*X178/2.04/$I178/$D178/$A178)^2+4)^0.5)/2)</f>
        <v>-</v>
      </c>
      <c r="AR178" s="77" t="str">
        <f>IF(AL178="-","-",(3*AL178*Y178/2.04/$I178/$D178/$A178+((3*AL178*Y178/2.04/$I178/$D178/$A178)^2+4)^0.5)/2)</f>
        <v>-</v>
      </c>
      <c r="AS178" s="77">
        <f>IF(AM178="-","-",(4*AM178*Z178/2.04/$I178/$D178/$A178+((4*AM178*Z178/2.04/$I178/$D178/$A178)^2+4)^0.5)/2)</f>
        <v>1.7044007721833356</v>
      </c>
      <c r="AT178" s="77">
        <f>IF(AN178="-","-",(5*AN178*AA178/2.04/$I178/$D178/$A178+((5*AN178*AA178/2.04/$I178/$D178/$A178)^2+4)^0.5)/2)</f>
        <v>1.829952115020963</v>
      </c>
      <c r="AU178" s="78">
        <f>IF(AO178="-","-",(6*AO178*AB178/2.04/$I178/$D178/$A178+((6*AO178*AB178/2.04/$I178/$D178/$A178)^2+4)^0.5)/2)</f>
        <v>1.8569100210828382</v>
      </c>
      <c r="AV178" s="74" t="str">
        <f>IF(AP178="-","-",C178*AP178)</f>
        <v>-</v>
      </c>
      <c r="AW178" s="76" t="str">
        <f>IF(AQ178="-","-",C178*AQ178)</f>
        <v>-</v>
      </c>
      <c r="AX178" s="76" t="str">
        <f>IF(AR178="-","-",C178*AR178)</f>
        <v>-</v>
      </c>
      <c r="AY178" s="76">
        <f>IF(AS178="-","-",C178*AS178)</f>
        <v>5.1075611158475818</v>
      </c>
      <c r="AZ178" s="76">
        <f>IF(AT178="-","-",C178*AT178)</f>
        <v>5.4837995963655528</v>
      </c>
      <c r="BA178" s="79">
        <f>IF(AU178="-","-",C178*AU178)</f>
        <v>5.5645840896686893</v>
      </c>
      <c r="BB178" s="86" t="str">
        <f>IF(W178="-","-",D178*AP178^(0.312/(1.312*W178))-273)</f>
        <v>-</v>
      </c>
      <c r="BC178" s="87" t="str">
        <f>IF(X178="-","-",D178*AQ178^(0.312/(1.312*X178))-273)</f>
        <v>-</v>
      </c>
      <c r="BD178" s="87" t="str">
        <f>IF(Y178="-","-",D178*AR178^(0.312/(1.312*Y178))-273)</f>
        <v>-</v>
      </c>
      <c r="BE178" s="87">
        <f>IF(Z178="-","-",D178*AS178^(0.312/(1.312*Z178))-273)</f>
        <v>61.316703558299992</v>
      </c>
      <c r="BF178" s="87">
        <f>IF(AA178="-","-",D178*AT178^(0.312/(1.312*AA178))-273)</f>
        <v>67.809559164281268</v>
      </c>
      <c r="BG178" s="88">
        <f>IF(AB178="-","-",D178*AU178^(0.312/(1.312*AB178))-273)</f>
        <v>71.233006616640012</v>
      </c>
      <c r="BP178" s="1">
        <v>176</v>
      </c>
    </row>
    <row r="179" spans="1:75" s="89" customFormat="1" hidden="1" x14ac:dyDescent="0.2">
      <c r="A179" s="42">
        <f>A176</f>
        <v>74.012729125706855</v>
      </c>
      <c r="B179" s="62">
        <f>B176</f>
        <v>3.0566902146522743</v>
      </c>
      <c r="C179" s="62">
        <f>C176</f>
        <v>2.9966902146522743</v>
      </c>
      <c r="D179" s="63">
        <f>D176</f>
        <v>288</v>
      </c>
      <c r="E179" s="37">
        <v>5300</v>
      </c>
      <c r="F179" s="62">
        <f>PI()*0.805*E179/60</f>
        <v>223.39341760901425</v>
      </c>
      <c r="G179" s="39">
        <f t="shared" ref="G179:P179" si="272">G176</f>
        <v>0.6463956459560557</v>
      </c>
      <c r="H179" s="40">
        <f t="shared" si="272"/>
        <v>1.4891416752843847</v>
      </c>
      <c r="I179" s="41">
        <f t="shared" si="272"/>
        <v>0.9364466770492802</v>
      </c>
      <c r="J179" s="40">
        <f t="shared" si="272"/>
        <v>21.744298880459642</v>
      </c>
      <c r="K179" s="42">
        <f t="shared" si="272"/>
        <v>26.867771233813745</v>
      </c>
      <c r="L179" s="43">
        <f t="shared" si="272"/>
        <v>13.433885616906872</v>
      </c>
      <c r="M179" s="43">
        <f t="shared" si="272"/>
        <v>8.955923744604581</v>
      </c>
      <c r="N179" s="43">
        <f t="shared" si="272"/>
        <v>6.7169428084534362</v>
      </c>
      <c r="O179" s="43">
        <f t="shared" si="272"/>
        <v>5.3735542467627493</v>
      </c>
      <c r="P179" s="44">
        <f t="shared" si="272"/>
        <v>4.4779618723022905</v>
      </c>
      <c r="Q179" s="39">
        <f t="shared" si="263"/>
        <v>0.23630865452864597</v>
      </c>
      <c r="R179" s="41">
        <f t="shared" si="264"/>
        <v>0.11815432726432298</v>
      </c>
      <c r="S179" s="41">
        <f t="shared" si="265"/>
        <v>7.8769551509548646E-2</v>
      </c>
      <c r="T179" s="41">
        <f t="shared" si="266"/>
        <v>5.9077163632161492E-2</v>
      </c>
      <c r="U179" s="41">
        <f t="shared" si="267"/>
        <v>4.7261730905729195E-2</v>
      </c>
      <c r="V179" s="45">
        <f t="shared" si="268"/>
        <v>3.9384775754774323E-2</v>
      </c>
      <c r="W179" s="64" t="str">
        <f t="shared" si="269"/>
        <v>-</v>
      </c>
      <c r="X179" s="65" t="str">
        <f t="shared" si="258"/>
        <v>-</v>
      </c>
      <c r="Y179" s="65" t="str">
        <f t="shared" si="258"/>
        <v>-</v>
      </c>
      <c r="Z179" s="65">
        <f t="shared" si="258"/>
        <v>0.85162273439831004</v>
      </c>
      <c r="AA179" s="65">
        <f t="shared" si="258"/>
        <v>0.85252678687147743</v>
      </c>
      <c r="AB179" s="66">
        <f t="shared" si="258"/>
        <v>0.82244413362234603</v>
      </c>
      <c r="AC179" s="64" t="str">
        <f t="shared" si="270"/>
        <v>-</v>
      </c>
      <c r="AD179" s="65" t="str">
        <f t="shared" si="259"/>
        <v>-</v>
      </c>
      <c r="AE179" s="65" t="str">
        <f t="shared" si="259"/>
        <v>-</v>
      </c>
      <c r="AF179" s="65">
        <f t="shared" si="259"/>
        <v>0.80783854064981853</v>
      </c>
      <c r="AG179" s="65">
        <f t="shared" si="259"/>
        <v>0.92297783174333148</v>
      </c>
      <c r="AH179" s="66">
        <f t="shared" si="259"/>
        <v>0.94272287787912745</v>
      </c>
      <c r="AI179" s="49">
        <f>(F179^2)/2</f>
        <v>24952.309515517718</v>
      </c>
      <c r="AJ179" s="49" t="str">
        <f t="shared" si="260"/>
        <v>-</v>
      </c>
      <c r="AK179" s="50" t="str">
        <f t="shared" si="260"/>
        <v>-</v>
      </c>
      <c r="AL179" s="50" t="str">
        <f t="shared" si="260"/>
        <v>-</v>
      </c>
      <c r="AM179" s="50">
        <f t="shared" si="260"/>
        <v>13828.183113573663</v>
      </c>
      <c r="AN179" s="50">
        <f t="shared" si="260"/>
        <v>12625.861562582875</v>
      </c>
      <c r="AO179" s="51">
        <f t="shared" si="260"/>
        <v>11139.717566903375</v>
      </c>
      <c r="AP179" s="43" t="str">
        <f>IF(AJ179="-","-",(AJ179*W179/2.04/$I179/$D179/$A179+((AJ179*W179/2.04/$I179/$D179/$A179)^2+4)^0.5)/2)</f>
        <v>-</v>
      </c>
      <c r="AQ179" s="43" t="str">
        <f>IF(AK179="-","-",(2*AK179*X179/2.04/$I179/$D179/$A179+((2*AK179*X179/2.04/$I179/$D179/$A179)^2+4)^0.5)/2)</f>
        <v>-</v>
      </c>
      <c r="AR179" s="43" t="str">
        <f>IF(AL179="-","-",(3*AL179*Y179/2.04/$I179/$D179/$A179+((3*AL179*Y179/2.04/$I179/$D179/$A179)^2+4)^0.5)/2)</f>
        <v>-</v>
      </c>
      <c r="AS179" s="43">
        <f>IF(AM179="-","-",(4*AM179*Z179/2.04/$I179/$D179/$A179+((4*AM179*Z179/2.04/$I179/$D179/$A179)^2+4)^0.5)/2)</f>
        <v>1.7336296651394183</v>
      </c>
      <c r="AT179" s="43">
        <f>IF(AN179="-","-",(5*AN179*AA179/2.04/$I179/$D179/$A179+((5*AN179*AA179/2.04/$I179/$D179/$A179)^2+4)^0.5)/2)</f>
        <v>1.8594696313508652</v>
      </c>
      <c r="AU179" s="44">
        <f>IF(AO179="-","-",(6*AO179*AB179/2.04/$I179/$D179/$A179+((6*AO179*AB179/2.04/$I179/$D179/$A179)^2+4)^0.5)/2)</f>
        <v>1.8814587790933806</v>
      </c>
      <c r="AV179" s="39" t="str">
        <f>IF(AP179="-","-",C179*AP179)</f>
        <v>-</v>
      </c>
      <c r="AW179" s="41" t="str">
        <f>IF(AQ179="-","-",C179*AQ179)</f>
        <v>-</v>
      </c>
      <c r="AX179" s="41" t="str">
        <f>IF(AR179="-","-",C179*AR179)</f>
        <v>-</v>
      </c>
      <c r="AY179" s="41">
        <f>IF(AS179="-","-",C179*AS179)</f>
        <v>5.195151053354194</v>
      </c>
      <c r="AZ179" s="41">
        <f>IF(AT179="-","-",C179*AT179)</f>
        <v>5.5722544487122097</v>
      </c>
      <c r="BA179" s="45">
        <f>IF(AU179="-","-",C179*AU179)</f>
        <v>5.6381491125807486</v>
      </c>
      <c r="BB179" s="58" t="str">
        <f>IF(W179="-","-",D179*AP179^(0.312/(1.312*W179))-273)</f>
        <v>-</v>
      </c>
      <c r="BC179" s="59" t="str">
        <f>IF(X179="-","-",D179*AQ179^(0.312/(1.312*X179))-273)</f>
        <v>-</v>
      </c>
      <c r="BD179" s="59" t="str">
        <f>IF(Y179="-","-",D179*AR179^(0.312/(1.312*Y179))-273)</f>
        <v>-</v>
      </c>
      <c r="BE179" s="59">
        <f>IF(Z179="-","-",D179*AS179^(0.312/(1.312*Z179))-273)</f>
        <v>62.82886429954533</v>
      </c>
      <c r="BF179" s="59">
        <f>IF(AA179="-","-",D179*AT179^(0.312/(1.312*AA179))-273)</f>
        <v>69.401938073981285</v>
      </c>
      <c r="BG179" s="60">
        <f>IF(AB179="-","-",D179*AU179^(0.312/(1.312*AB179))-273)</f>
        <v>72.749066392515829</v>
      </c>
      <c r="BP179" s="121">
        <v>177</v>
      </c>
    </row>
    <row r="180" spans="1:75" s="69" customFormat="1" hidden="1" x14ac:dyDescent="0.2">
      <c r="A180" s="90">
        <f>A176</f>
        <v>74.012729125706855</v>
      </c>
      <c r="B180" s="91">
        <f>B176</f>
        <v>3.0566902146522743</v>
      </c>
      <c r="C180" s="91">
        <f>C176</f>
        <v>2.9966902146522743</v>
      </c>
      <c r="D180" s="92">
        <f>D176</f>
        <v>288</v>
      </c>
      <c r="E180" s="93">
        <v>5565</v>
      </c>
      <c r="F180" s="91">
        <f>PI()*0.805*E180/60</f>
        <v>234.56308848946495</v>
      </c>
      <c r="G180" s="94">
        <f t="shared" ref="G180:P180" si="273">G176</f>
        <v>0.6463956459560557</v>
      </c>
      <c r="H180" s="95">
        <f t="shared" si="273"/>
        <v>1.4891416752843847</v>
      </c>
      <c r="I180" s="96">
        <f t="shared" si="273"/>
        <v>0.9364466770492802</v>
      </c>
      <c r="J180" s="95">
        <f t="shared" si="273"/>
        <v>21.744298880459642</v>
      </c>
      <c r="K180" s="90">
        <f t="shared" si="273"/>
        <v>26.867771233813745</v>
      </c>
      <c r="L180" s="97">
        <f t="shared" si="273"/>
        <v>13.433885616906872</v>
      </c>
      <c r="M180" s="97">
        <f t="shared" si="273"/>
        <v>8.955923744604581</v>
      </c>
      <c r="N180" s="97">
        <f t="shared" si="273"/>
        <v>6.7169428084534362</v>
      </c>
      <c r="O180" s="97">
        <f t="shared" si="273"/>
        <v>5.3735542467627493</v>
      </c>
      <c r="P180" s="98">
        <f t="shared" si="273"/>
        <v>4.4779618723022905</v>
      </c>
      <c r="Q180" s="94">
        <f t="shared" si="263"/>
        <v>0.2250558614558533</v>
      </c>
      <c r="R180" s="96">
        <f t="shared" si="264"/>
        <v>0.11252793072792665</v>
      </c>
      <c r="S180" s="96">
        <f t="shared" si="265"/>
        <v>7.5018620485284432E-2</v>
      </c>
      <c r="T180" s="96">
        <f t="shared" si="266"/>
        <v>5.6263965363963324E-2</v>
      </c>
      <c r="U180" s="96">
        <f t="shared" si="267"/>
        <v>4.5011172291170666E-2</v>
      </c>
      <c r="V180" s="99">
        <f t="shared" si="268"/>
        <v>3.7509310242642216E-2</v>
      </c>
      <c r="W180" s="100" t="str">
        <f t="shared" si="269"/>
        <v>-</v>
      </c>
      <c r="X180" s="101" t="str">
        <f t="shared" si="258"/>
        <v>-</v>
      </c>
      <c r="Y180" s="101" t="str">
        <f t="shared" si="258"/>
        <v>-</v>
      </c>
      <c r="Z180" s="101">
        <f t="shared" si="258"/>
        <v>0.85520847265726552</v>
      </c>
      <c r="AA180" s="101">
        <f t="shared" si="258"/>
        <v>0.84718462668172911</v>
      </c>
      <c r="AB180" s="102">
        <f t="shared" si="258"/>
        <v>0.81120705461636611</v>
      </c>
      <c r="AC180" s="100" t="str">
        <f t="shared" si="270"/>
        <v>-</v>
      </c>
      <c r="AD180" s="101" t="str">
        <f t="shared" si="259"/>
        <v>-</v>
      </c>
      <c r="AE180" s="101" t="str">
        <f t="shared" si="259"/>
        <v>-</v>
      </c>
      <c r="AF180" s="101">
        <f t="shared" si="259"/>
        <v>0.83757498285661569</v>
      </c>
      <c r="AG180" s="101">
        <f t="shared" si="259"/>
        <v>0.93621541051177104</v>
      </c>
      <c r="AH180" s="102">
        <f t="shared" si="259"/>
        <v>0.93708429708643592</v>
      </c>
      <c r="AI180" s="103">
        <f>(F180^2)/2</f>
        <v>27509.921240858283</v>
      </c>
      <c r="AJ180" s="103" t="str">
        <f t="shared" si="260"/>
        <v>-</v>
      </c>
      <c r="AK180" s="104" t="str">
        <f t="shared" si="260"/>
        <v>-</v>
      </c>
      <c r="AL180" s="104" t="str">
        <f t="shared" si="260"/>
        <v>-</v>
      </c>
      <c r="AM180" s="104">
        <f t="shared" si="260"/>
        <v>15740.484646245885</v>
      </c>
      <c r="AN180" s="104">
        <f t="shared" si="260"/>
        <v>14208.692123490207</v>
      </c>
      <c r="AO180" s="105">
        <f t="shared" si="260"/>
        <v>12377.190641433996</v>
      </c>
      <c r="AP180" s="97" t="str">
        <f>IF(AJ180="-","-",(AJ180*W180/2.04/$I180/$D180/$A180+((AJ180*W180/2.04/$I180/$D180/$A180)^2+4)^0.5)/2)</f>
        <v>-</v>
      </c>
      <c r="AQ180" s="97" t="str">
        <f>IF(AK180="-","-",(2*AK180*X180/2.04/$I180/$D180/$A180+((2*AK180*X180/2.04/$I180/$D180/$A180)^2+4)^0.5)/2)</f>
        <v>-</v>
      </c>
      <c r="AR180" s="97" t="str">
        <f>IF(AL180="-","-",(3*AL180*Y180/2.04/$I180/$D180/$A180+((3*AL180*Y180/2.04/$I180/$D180/$A180)^2+4)^0.5)/2)</f>
        <v>-</v>
      </c>
      <c r="AS180" s="97">
        <f>IF(AM180="-","-",(4*AM180*Z180/2.04/$I180/$D180/$A180+((4*AM180*Z180/2.04/$I180/$D180/$A180)^2+4)^0.5)/2)</f>
        <v>1.8599679219970473</v>
      </c>
      <c r="AT180" s="97">
        <f>IF(AN180="-","-",(5*AN180*AA180/2.04/$I180/$D180/$A180+((5*AN180*AA180/2.04/$I180/$D180/$A180)^2+4)^0.5)/2)</f>
        <v>1.9824735002225631</v>
      </c>
      <c r="AU180" s="98">
        <f>IF(AO180="-","-",(6*AO180*AB180/2.04/$I180/$D180/$A180+((6*AO180*AB180/2.04/$I180/$D180/$A180)^2+4)^0.5)/2)</f>
        <v>1.9835671444382301</v>
      </c>
      <c r="AV180" s="94" t="str">
        <f>IF(AP180="-","-",C180*AP180)</f>
        <v>-</v>
      </c>
      <c r="AW180" s="96" t="str">
        <f>IF(AQ180="-","-",C180*AQ180)</f>
        <v>-</v>
      </c>
      <c r="AX180" s="96" t="str">
        <f>IF(AR180="-","-",C180*AR180)</f>
        <v>-</v>
      </c>
      <c r="AY180" s="96">
        <f>IF(AS180="-","-",C180*AS180)</f>
        <v>5.573747671415676</v>
      </c>
      <c r="AZ180" s="96">
        <f>IF(AT180="-","-",C180*AT180)</f>
        <v>5.9408589389243982</v>
      </c>
      <c r="BA180" s="99">
        <f>IF(AU180="-","-",C180*AU180)</f>
        <v>5.9441362518437986</v>
      </c>
      <c r="BB180" s="106" t="str">
        <f>IF(W180="-","-",D180*AP180^(0.312/(1.312*W180))-273)</f>
        <v>-</v>
      </c>
      <c r="BC180" s="107" t="str">
        <f>IF(X180="-","-",D180*AQ180^(0.312/(1.312*X180))-273)</f>
        <v>-</v>
      </c>
      <c r="BD180" s="107" t="str">
        <f>IF(Y180="-","-",D180*AR180^(0.312/(1.312*Y180))-273)</f>
        <v>-</v>
      </c>
      <c r="BE180" s="107">
        <f>IF(Z180="-","-",D180*AS180^(0.312/(1.312*Z180))-273)</f>
        <v>69.241714044270736</v>
      </c>
      <c r="BF180" s="107">
        <f>IF(AA180="-","-",D180*AT180^(0.312/(1.312*AA180))-273)</f>
        <v>75.994559006512361</v>
      </c>
      <c r="BG180" s="108">
        <f>IF(AB180="-","-",D180*AU180^(0.312/(1.312*AB180))-273)</f>
        <v>79.037457649796806</v>
      </c>
      <c r="BP180" s="1">
        <v>178</v>
      </c>
    </row>
    <row r="181" spans="1:75" s="7" customFormat="1" ht="13.5" hidden="1" customHeight="1" x14ac:dyDescent="0.2">
      <c r="A181" s="8"/>
      <c r="B181" s="8"/>
      <c r="C181" s="8"/>
      <c r="D181" s="3"/>
      <c r="E181" s="4"/>
      <c r="F181" s="5"/>
      <c r="G181" s="6"/>
      <c r="I181" s="6"/>
      <c r="J181" s="6"/>
      <c r="K181" s="6"/>
      <c r="L181" s="8"/>
      <c r="M181" s="8"/>
      <c r="N181" s="8"/>
      <c r="O181" s="8"/>
      <c r="P181" s="8"/>
      <c r="Q181" s="5" t="s">
        <v>60</v>
      </c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178">
        <f>A169</f>
        <v>56.675553333199652</v>
      </c>
      <c r="AJ181" s="179">
        <f>C169</f>
        <v>1.9213409338848859</v>
      </c>
      <c r="AK181" s="180">
        <v>3</v>
      </c>
      <c r="AL181" s="181">
        <f>E171</f>
        <v>5105</v>
      </c>
      <c r="AM181" s="181">
        <f>$AL171</f>
        <v>12211.900330411987</v>
      </c>
      <c r="AN181" s="182">
        <f>$AR171</f>
        <v>1.5909150535151255</v>
      </c>
      <c r="AO181" s="113">
        <f>$AX171</f>
        <v>3.0566902146522743</v>
      </c>
      <c r="AP181" s="114">
        <f>$BD171</f>
        <v>51.913566731689286</v>
      </c>
      <c r="AQ181" s="114">
        <f>A176</f>
        <v>74.012729125706855</v>
      </c>
      <c r="AR181" s="109">
        <f>C176</f>
        <v>2.9966902146522743</v>
      </c>
      <c r="AS181" s="110">
        <v>4</v>
      </c>
      <c r="AT181" s="111">
        <f>E178</f>
        <v>5235</v>
      </c>
      <c r="AU181" s="111">
        <f>AM178</f>
        <v>13381.639222545644</v>
      </c>
      <c r="AV181" s="112">
        <f>AS178</f>
        <v>1.7044007721833356</v>
      </c>
      <c r="AW181" s="113">
        <f>AY178</f>
        <v>5.1075611158475818</v>
      </c>
      <c r="AX181" s="114">
        <f>BE178</f>
        <v>61.316703558299992</v>
      </c>
      <c r="AZ181" s="115">
        <v>5.1060146331787113</v>
      </c>
      <c r="BB181" s="183">
        <f>M171*60</f>
        <v>647.95049092027875</v>
      </c>
      <c r="BC181" s="184">
        <f>AN181</f>
        <v>1.5909150535151255</v>
      </c>
      <c r="BD181" s="185">
        <f>N178*60</f>
        <v>403.01656850720616</v>
      </c>
      <c r="BE181" s="186">
        <f>AV181</f>
        <v>1.7044007721833356</v>
      </c>
      <c r="BG181" s="187">
        <f>AL181/5300</f>
        <v>0.96320754716981127</v>
      </c>
      <c r="BH181" s="188">
        <f>AT181/5300</f>
        <v>0.98773584905660372</v>
      </c>
      <c r="BI181" s="115"/>
      <c r="BJ181" s="115"/>
      <c r="BP181" s="121">
        <v>179</v>
      </c>
    </row>
    <row r="182" spans="1:75" ht="15.75" hidden="1" x14ac:dyDescent="0.2">
      <c r="A182" s="116" t="s">
        <v>73</v>
      </c>
      <c r="B182" s="1"/>
      <c r="C182" s="2" t="s">
        <v>88</v>
      </c>
      <c r="D182" s="2"/>
      <c r="E182" s="117"/>
      <c r="F182" s="117"/>
      <c r="G182" s="117"/>
      <c r="H182" s="117"/>
      <c r="I182" s="117"/>
      <c r="J182" s="117"/>
      <c r="K182" s="117"/>
      <c r="L182" s="117"/>
      <c r="M182" s="117"/>
      <c r="N182" s="117"/>
      <c r="O182" s="117"/>
      <c r="P182" s="117"/>
      <c r="Q182" s="117"/>
      <c r="R182" s="117"/>
      <c r="S182" s="117"/>
      <c r="T182" s="117"/>
      <c r="U182" s="117"/>
      <c r="V182" s="117"/>
      <c r="W182" s="117"/>
      <c r="X182" s="117"/>
      <c r="Y182" s="117"/>
      <c r="Z182" s="117"/>
      <c r="AA182" s="117"/>
      <c r="AB182" s="117"/>
      <c r="AC182" s="118"/>
      <c r="AD182" s="117"/>
      <c r="AE182" s="117"/>
      <c r="AF182" s="117"/>
      <c r="AG182" s="117"/>
      <c r="AH182" s="117"/>
      <c r="AI182" s="119"/>
      <c r="AJ182" s="117"/>
      <c r="AK182" s="117"/>
      <c r="AL182" s="117"/>
      <c r="AM182" s="117"/>
      <c r="AN182" s="117"/>
      <c r="AO182" s="117"/>
      <c r="AP182" s="117"/>
      <c r="AQ182" s="117"/>
      <c r="AR182" s="117"/>
      <c r="AS182" s="117"/>
      <c r="AT182" s="117"/>
      <c r="AU182" s="117"/>
      <c r="AV182" s="120"/>
      <c r="AW182" s="120"/>
      <c r="AX182" s="120"/>
      <c r="AY182" s="120"/>
      <c r="AZ182" s="120"/>
      <c r="BA182" s="120"/>
      <c r="BB182" s="117"/>
      <c r="BC182" s="117"/>
      <c r="BD182" s="117"/>
      <c r="BE182" s="117"/>
      <c r="BF182" s="117"/>
      <c r="BG182" s="117"/>
      <c r="BP182" s="1">
        <v>180</v>
      </c>
    </row>
    <row r="183" spans="1:75" ht="14.25" hidden="1" x14ac:dyDescent="0.2">
      <c r="A183" s="17" t="s">
        <v>1</v>
      </c>
      <c r="B183" s="18" t="s">
        <v>2</v>
      </c>
      <c r="C183" s="18" t="s">
        <v>3</v>
      </c>
      <c r="D183" s="18" t="s">
        <v>4</v>
      </c>
      <c r="E183" s="18" t="s">
        <v>5</v>
      </c>
      <c r="F183" s="18" t="s">
        <v>6</v>
      </c>
      <c r="G183" s="18" t="s">
        <v>7</v>
      </c>
      <c r="H183" s="18" t="s">
        <v>8</v>
      </c>
      <c r="I183" s="18" t="s">
        <v>9</v>
      </c>
      <c r="J183" s="24" t="s">
        <v>10</v>
      </c>
      <c r="K183" s="21" t="s">
        <v>11</v>
      </c>
      <c r="L183" s="22" t="s">
        <v>12</v>
      </c>
      <c r="M183" s="22" t="s">
        <v>13</v>
      </c>
      <c r="N183" s="22" t="s">
        <v>14</v>
      </c>
      <c r="O183" s="22" t="s">
        <v>15</v>
      </c>
      <c r="P183" s="23" t="s">
        <v>16</v>
      </c>
      <c r="Q183" s="24" t="s">
        <v>17</v>
      </c>
      <c r="R183" s="25" t="s">
        <v>18</v>
      </c>
      <c r="S183" s="25" t="s">
        <v>19</v>
      </c>
      <c r="T183" s="25" t="s">
        <v>20</v>
      </c>
      <c r="U183" s="25" t="s">
        <v>21</v>
      </c>
      <c r="V183" s="26" t="s">
        <v>22</v>
      </c>
      <c r="W183" s="24" t="s">
        <v>23</v>
      </c>
      <c r="X183" s="25" t="s">
        <v>24</v>
      </c>
      <c r="Y183" s="25" t="s">
        <v>25</v>
      </c>
      <c r="Z183" s="25" t="s">
        <v>26</v>
      </c>
      <c r="AA183" s="25" t="s">
        <v>27</v>
      </c>
      <c r="AB183" s="26" t="s">
        <v>28</v>
      </c>
      <c r="AC183" s="27" t="s">
        <v>29</v>
      </c>
      <c r="AD183" s="28" t="s">
        <v>30</v>
      </c>
      <c r="AE183" s="28" t="s">
        <v>31</v>
      </c>
      <c r="AF183" s="28" t="s">
        <v>32</v>
      </c>
      <c r="AG183" s="28" t="s">
        <v>33</v>
      </c>
      <c r="AH183" s="29" t="s">
        <v>34</v>
      </c>
      <c r="AI183" s="122" t="s">
        <v>35</v>
      </c>
      <c r="AJ183" s="21" t="s">
        <v>36</v>
      </c>
      <c r="AK183" s="22" t="s">
        <v>37</v>
      </c>
      <c r="AL183" s="22" t="s">
        <v>38</v>
      </c>
      <c r="AM183" s="22" t="s">
        <v>39</v>
      </c>
      <c r="AN183" s="22" t="s">
        <v>40</v>
      </c>
      <c r="AO183" s="23" t="s">
        <v>41</v>
      </c>
      <c r="AP183" s="28" t="s">
        <v>42</v>
      </c>
      <c r="AQ183" s="28" t="s">
        <v>43</v>
      </c>
      <c r="AR183" s="28" t="s">
        <v>44</v>
      </c>
      <c r="AS183" s="28" t="s">
        <v>45</v>
      </c>
      <c r="AT183" s="28" t="s">
        <v>46</v>
      </c>
      <c r="AU183" s="29" t="s">
        <v>47</v>
      </c>
      <c r="AV183" s="31" t="s">
        <v>48</v>
      </c>
      <c r="AW183" s="32" t="s">
        <v>49</v>
      </c>
      <c r="AX183" s="32" t="s">
        <v>50</v>
      </c>
      <c r="AY183" s="32" t="s">
        <v>51</v>
      </c>
      <c r="AZ183" s="32" t="s">
        <v>52</v>
      </c>
      <c r="BA183" s="33" t="s">
        <v>53</v>
      </c>
      <c r="BB183" s="21" t="s">
        <v>54</v>
      </c>
      <c r="BC183" s="22" t="s">
        <v>55</v>
      </c>
      <c r="BD183" s="22" t="s">
        <v>56</v>
      </c>
      <c r="BE183" s="22" t="s">
        <v>57</v>
      </c>
      <c r="BF183" s="22" t="s">
        <v>58</v>
      </c>
      <c r="BG183" s="23" t="s">
        <v>59</v>
      </c>
      <c r="BH183" s="207"/>
      <c r="BI183" s="117"/>
      <c r="BP183" s="121">
        <v>181</v>
      </c>
    </row>
    <row r="184" spans="1:75" s="1" customFormat="1" ht="18" hidden="1" customHeight="1" x14ac:dyDescent="0.2">
      <c r="A184" s="126">
        <v>54.524021396275579</v>
      </c>
      <c r="B184" s="141">
        <v>1.9358985900878907</v>
      </c>
      <c r="C184" s="141">
        <v>1.8829269708312426</v>
      </c>
      <c r="D184" s="142">
        <v>283</v>
      </c>
      <c r="E184" s="123">
        <v>3700</v>
      </c>
      <c r="F184" s="203">
        <f>PI()*0.862*E184/60</f>
        <v>166.99659348932144</v>
      </c>
      <c r="G184" s="124">
        <f>C184/4.636</f>
        <v>0.40615335867800745</v>
      </c>
      <c r="H184" s="125">
        <f>D184/193.4</f>
        <v>1.4632885211995863</v>
      </c>
      <c r="I184" s="120">
        <f>1-0.427*G184*H184^(-3.688)</f>
        <v>0.95740280419536283</v>
      </c>
      <c r="J184" s="124">
        <f>C184*10^6/(I184*514*D184)</f>
        <v>13.520390230936659</v>
      </c>
      <c r="K184" s="126">
        <f>A184*0.682*10^6/(3600*24*J184)</f>
        <v>31.83239279668226</v>
      </c>
      <c r="L184" s="127">
        <f>A184*0.682*10^6/(3600*24*J184*2)</f>
        <v>15.91619639834113</v>
      </c>
      <c r="M184" s="127">
        <f>A184*0.682*10^6/(3600*24*J184*3)</f>
        <v>10.610797598894088</v>
      </c>
      <c r="N184" s="127">
        <f>A184*0.682*10^6/(3600*24*J184*4)</f>
        <v>7.958098199170565</v>
      </c>
      <c r="O184" s="127">
        <f>A184*0.682*10^6/(3600*24*J184*5)</f>
        <v>6.3664785593364526</v>
      </c>
      <c r="P184" s="128">
        <f>A184*0.682*10^6/(3600*24*J184*6)</f>
        <v>5.305398799447044</v>
      </c>
      <c r="Q184" s="124">
        <f>4*K184/(PI()*0.862^2*F184)</f>
        <v>0.32663089427426911</v>
      </c>
      <c r="R184" s="120">
        <f>4*L184/(PI()*0.862^2*F184)</f>
        <v>0.16331544713713456</v>
      </c>
      <c r="S184" s="120">
        <f>4*M184/(PI()*0.862^2*F184)</f>
        <v>0.10887696475808971</v>
      </c>
      <c r="T184" s="120">
        <f>4*N184/(PI()*0.862^2*F184)</f>
        <v>8.1657723568567278E-2</v>
      </c>
      <c r="U184" s="120">
        <f>4*O184/(PI()*0.862^2*$F184)</f>
        <v>6.5326178854853825E-2</v>
      </c>
      <c r="V184" s="129">
        <f>4*P184/(PI()*0.862^2*$F184)</f>
        <v>5.4438482379044854E-2</v>
      </c>
      <c r="W184" s="124" t="str">
        <f>IF(OR(0.0366&gt;Q184,0.0992&lt;Q184),"-",-43518*Q184^4 + 7101.5*Q184^3 - 404.29*Q184^2 + 11.132*Q184 + 0.6449)</f>
        <v>-</v>
      </c>
      <c r="X184" s="120" t="str">
        <f t="shared" ref="X184:AB188" si="274">IF(OR(0.0366&gt;R184,0.0992&lt;R184),"-",-43518*R184^4 + 7101.5*R184^3 - 404.29*R184^2 + 11.132*R184 + 0.6449)</f>
        <v>-</v>
      </c>
      <c r="Y184" s="120" t="str">
        <f t="shared" si="274"/>
        <v>-</v>
      </c>
      <c r="Z184" s="120">
        <f t="shared" si="274"/>
        <v>0.78992956019763561</v>
      </c>
      <c r="AA184" s="120">
        <f t="shared" si="274"/>
        <v>0.83402233003964399</v>
      </c>
      <c r="AB184" s="129">
        <f t="shared" si="274"/>
        <v>0.81626684019805418</v>
      </c>
      <c r="AC184" s="124" t="str">
        <f>IF(W184="-","-",-1957*Q184^3 + 170*Q184^2 - 5.2758*Q184 + 1.1631)</f>
        <v>-</v>
      </c>
      <c r="AD184" s="120" t="str">
        <f t="shared" ref="AD184:AH188" si="275">IF(X184="-","-",-1957*R184^3 + 170*R184^2 - 5.2758*R184 + 1.1631)</f>
        <v>-</v>
      </c>
      <c r="AE184" s="120" t="str">
        <f t="shared" si="275"/>
        <v>-</v>
      </c>
      <c r="AF184" s="120">
        <f t="shared" si="275"/>
        <v>0.80027584463409585</v>
      </c>
      <c r="AG184" s="120">
        <f t="shared" si="275"/>
        <v>0.99835613275617519</v>
      </c>
      <c r="AH184" s="129">
        <f t="shared" si="275"/>
        <v>1.0639717619835061</v>
      </c>
      <c r="AI184" s="119">
        <f>(F184^2)/2</f>
        <v>13943.931118518838</v>
      </c>
      <c r="AJ184" s="130" t="str">
        <f t="shared" ref="AJ184:AO188" si="276">IF(W184="-","-",3*$AI184*$J184*K184*AC184/(W184*1000))</f>
        <v>-</v>
      </c>
      <c r="AK184" s="119" t="str">
        <f t="shared" si="276"/>
        <v>-</v>
      </c>
      <c r="AL184" s="119" t="str">
        <f t="shared" si="276"/>
        <v>-</v>
      </c>
      <c r="AM184" s="119">
        <f t="shared" si="276"/>
        <v>4559.9107908165506</v>
      </c>
      <c r="AN184" s="119">
        <f t="shared" si="276"/>
        <v>4310.2533928468965</v>
      </c>
      <c r="AO184" s="131">
        <f t="shared" si="276"/>
        <v>3911.2150236632956</v>
      </c>
      <c r="AP184" s="132" t="str">
        <f>IF(AJ184="-","-",(AJ184*AC184/2.04/$I184/$D184/$A184+((AJ184*AC184/2.04/$I184/$D184/$A184)^2+4)^0.5)/2)</f>
        <v>-</v>
      </c>
      <c r="AQ184" s="132" t="str">
        <f>IF(AK184="-","-",(2*AK184*AD184/2.04/$I184/$D184/$A184+((2*AK184*AD184/2.04/$I184/$D184/$A184)^2+4)^0.5)/2)</f>
        <v>-</v>
      </c>
      <c r="AR184" s="132" t="str">
        <f>IF(AL184="-","-",(3*AL184*AE184/2.04/$I184/$D184/$A184+((3*AL184*AE184/2.04/$I184/$D184/$A184)^2+4)^0.5)/2)</f>
        <v>-</v>
      </c>
      <c r="AS184" s="132">
        <f>IF(AM184="-","-",(4*AM184*AF184/2.04/$I184/$D184/$A184+((4*AM184*AF184/2.04/$I184/$D184/$A184)^2+4)^0.5)/2)</f>
        <v>1.2710798925150257</v>
      </c>
      <c r="AT184" s="132">
        <f>IF(AN184="-","-",(5*AN184*AG184/2.04/$I184/$D184/$A184+((5*AN184*AG184/2.04/$I184/$D184/$A184)^2+4)^0.5)/2)</f>
        <v>1.418771076803095</v>
      </c>
      <c r="AU184" s="133">
        <f>IF(AO184="-","-",(6*AO184*AH184/2.04/$I184/$D184/$A184+((6*AO184*AH184/2.04/$I184/$D184/$A184)^2+4)^0.5)/2)</f>
        <v>1.4966579310220225</v>
      </c>
      <c r="AV184" s="134" t="str">
        <f>IF(AP184="-","-",C184*AP184)</f>
        <v>-</v>
      </c>
      <c r="AW184" s="135" t="str">
        <f>IF(AQ184="-","-",C184*AQ184)</f>
        <v>-</v>
      </c>
      <c r="AX184" s="135" t="str">
        <f>IF(AR184="-","-",C184*AR184)</f>
        <v>-</v>
      </c>
      <c r="AY184" s="136">
        <f>IF(AS184="-","-",C184*AS184)</f>
        <v>2.3933506116978189</v>
      </c>
      <c r="AZ184" s="136">
        <f>IF(AT184="-","-",C184*AT184)</f>
        <v>2.6714423259478317</v>
      </c>
      <c r="BA184" s="137">
        <f>IF(AU184="-","-",C184*AU184)</f>
        <v>2.8180975844298515</v>
      </c>
      <c r="BB184" s="138" t="str">
        <f>IF(W184="-","-",D184*AP184^(0.312/(1.312*W184))-273)</f>
        <v>-</v>
      </c>
      <c r="BC184" s="139" t="str">
        <f>IF(X184="-","-",D184*AQ184^(0.312/(1.312*X184))-273)</f>
        <v>-</v>
      </c>
      <c r="BD184" s="139" t="str">
        <f>IF(Y184="-","-",D184*AR184^(0.312/(1.312*Y184))-273)</f>
        <v>-</v>
      </c>
      <c r="BE184" s="139">
        <f>IF(Z184="-","-",D184*AS184^(0.312/(1.312*Z184))-273)</f>
        <v>31.191602727789927</v>
      </c>
      <c r="BF184" s="139">
        <f>IF(AA184="-","-",D184*AT184^(0.312/(1.312*AA184))-273)</f>
        <v>39.680799482931036</v>
      </c>
      <c r="BG184" s="140">
        <f>IF(AB184="-","-",D184*AU184^(0.312/(1.312*AB184))-273)</f>
        <v>45.277023091698481</v>
      </c>
      <c r="BH184" s="117"/>
      <c r="BI184" s="117"/>
      <c r="BP184" s="1">
        <v>182</v>
      </c>
    </row>
    <row r="185" spans="1:75" s="117" customFormat="1" ht="12.75" hidden="1" customHeight="1" x14ac:dyDescent="0.2">
      <c r="A185" s="126">
        <f>A184</f>
        <v>54.524021396275579</v>
      </c>
      <c r="B185" s="141"/>
      <c r="C185" s="141">
        <f>C184</f>
        <v>1.8829269708312426</v>
      </c>
      <c r="D185" s="142">
        <f>D184</f>
        <v>283</v>
      </c>
      <c r="E185" s="123">
        <v>4300</v>
      </c>
      <c r="F185" s="204">
        <f>PI()*0.862*E185/60</f>
        <v>194.07712216326544</v>
      </c>
      <c r="G185" s="124">
        <f t="shared" ref="G185:P185" si="277">G184</f>
        <v>0.40615335867800745</v>
      </c>
      <c r="H185" s="125">
        <f t="shared" si="277"/>
        <v>1.4632885211995863</v>
      </c>
      <c r="I185" s="120">
        <f t="shared" si="277"/>
        <v>0.95740280419536283</v>
      </c>
      <c r="J185" s="124">
        <f t="shared" si="277"/>
        <v>13.520390230936659</v>
      </c>
      <c r="K185" s="126">
        <f t="shared" si="277"/>
        <v>31.83239279668226</v>
      </c>
      <c r="L185" s="127">
        <f t="shared" si="277"/>
        <v>15.91619639834113</v>
      </c>
      <c r="M185" s="127">
        <f t="shared" si="277"/>
        <v>10.610797598894088</v>
      </c>
      <c r="N185" s="127">
        <f t="shared" si="277"/>
        <v>7.958098199170565</v>
      </c>
      <c r="O185" s="127">
        <f t="shared" si="277"/>
        <v>6.3664785593364526</v>
      </c>
      <c r="P185" s="128">
        <f t="shared" si="277"/>
        <v>5.305398799447044</v>
      </c>
      <c r="Q185" s="124">
        <f>4*K185/(PI()*0.862^2*F185)</f>
        <v>0.28105449042204556</v>
      </c>
      <c r="R185" s="120">
        <f>4*L185/(PI()*0.862^2*F185)</f>
        <v>0.14052724521102278</v>
      </c>
      <c r="S185" s="120">
        <f>4*M185/(PI()*0.862^2*F185)</f>
        <v>9.3684830140681852E-2</v>
      </c>
      <c r="T185" s="120">
        <f>4*N185/(PI()*0.862^2*F185)</f>
        <v>7.0263622605511389E-2</v>
      </c>
      <c r="U185" s="120">
        <f>4*O185/(PI()*0.862^2*F185)</f>
        <v>5.6210898084409114E-2</v>
      </c>
      <c r="V185" s="129">
        <f>4*P185/(PI()*0.862^2*$F185)</f>
        <v>4.6842415070340926E-2</v>
      </c>
      <c r="W185" s="124" t="str">
        <f>IF(OR(0.0366&gt;Q185,0.0992&lt;Q185),"-",-43518*Q185^4 + 7101.5*Q185^3 - 404.29*Q185^2 + 11.132*Q185 + 0.6449)</f>
        <v>-</v>
      </c>
      <c r="X185" s="120" t="str">
        <f t="shared" si="274"/>
        <v>-</v>
      </c>
      <c r="Y185" s="120">
        <f t="shared" si="274"/>
        <v>0.62634494917808925</v>
      </c>
      <c r="Z185" s="120">
        <f t="shared" si="274"/>
        <v>0.83384637381202675</v>
      </c>
      <c r="AA185" s="120">
        <f t="shared" si="274"/>
        <v>0.82003795068829077</v>
      </c>
      <c r="AB185" s="129">
        <f t="shared" si="274"/>
        <v>0.79963925529367519</v>
      </c>
      <c r="AC185" s="124" t="str">
        <f>IF(W185="-","-",-1957*Q185^3 + 170*Q185^2 - 5.2758*Q185 + 1.1631)</f>
        <v>-</v>
      </c>
      <c r="AD185" s="120" t="str">
        <f t="shared" si="275"/>
        <v>-</v>
      </c>
      <c r="AE185" s="120">
        <f t="shared" si="275"/>
        <v>0.55174378617169328</v>
      </c>
      <c r="AF185" s="120">
        <f t="shared" si="275"/>
        <v>0.95282574659910302</v>
      </c>
      <c r="AG185" s="120">
        <f t="shared" si="275"/>
        <v>1.0561075102152975</v>
      </c>
      <c r="AH185" s="129">
        <f t="shared" si="275"/>
        <v>1.0878400704182618</v>
      </c>
      <c r="AI185" s="119">
        <f>(F185^2)/2</f>
        <v>18832.964673587529</v>
      </c>
      <c r="AJ185" s="130" t="str">
        <f t="shared" si="276"/>
        <v>-</v>
      </c>
      <c r="AK185" s="119" t="str">
        <f t="shared" si="276"/>
        <v>-</v>
      </c>
      <c r="AL185" s="119">
        <f t="shared" si="276"/>
        <v>7140.0470666321826</v>
      </c>
      <c r="AM185" s="119">
        <f t="shared" si="276"/>
        <v>6946.4978601046114</v>
      </c>
      <c r="AN185" s="119">
        <f t="shared" si="276"/>
        <v>6263.2916233075612</v>
      </c>
      <c r="AO185" s="131">
        <f t="shared" si="276"/>
        <v>5513.3828849481515</v>
      </c>
      <c r="AP185" s="127" t="str">
        <f>IF(AJ185="-","-",(AJ185*AC185/2.04/$I185/$D185/$A185+((AJ185*AC185/2.04/$I185/$D185/$A185)^2+4)^0.5)/2)</f>
        <v>-</v>
      </c>
      <c r="AQ185" s="127" t="str">
        <f>IF(AK185="-","-",(2*AK185*AD185/2.04/$I185/$D185/$A185+((2*AK185*AD185/2.04/$I185/$D185/$A185)^2+4)^0.5)/2)</f>
        <v>-</v>
      </c>
      <c r="AR185" s="127">
        <f>IF(AL185="-","-",(3*AL185*AE185/2.04/$I185/$D185/$A185+((3*AL185*AE185/2.04/$I185/$D185/$A185)^2+4)^0.5)/2)</f>
        <v>1.2151209281423145</v>
      </c>
      <c r="AS185" s="127">
        <f>IF(AM185="-","-",(4*AM185*AF185/2.04/$I185/$D185/$A185+((4*AM185*AF185/2.04/$I185/$D185/$A185)^2+4)^0.5)/2)</f>
        <v>1.5314659691953609</v>
      </c>
      <c r="AT185" s="127">
        <f>IF(AN185="-","-",(5*AN185*AG185/2.04/$I185/$D185/$A185+((5*AN185*AG185/2.04/$I185/$D185/$A185)^2+4)^0.5)/2)</f>
        <v>1.689376423514241</v>
      </c>
      <c r="AU185" s="128">
        <f>IF(AO185="-","-",(6*AO185*AH185/2.04/$I185/$D185/$A185+((6*AO185*AH185/2.04/$I185/$D185/$A185)^2+4)^0.5)/2)</f>
        <v>1.7617140928412995</v>
      </c>
      <c r="AV185" s="143" t="str">
        <f>IF(AP185="-","-",C185*AP185)</f>
        <v>-</v>
      </c>
      <c r="AW185" s="144" t="str">
        <f>IF(AQ185="-","-",C185*AQ185)</f>
        <v>-</v>
      </c>
      <c r="AX185" s="144">
        <f>IF(AR185="-","-",C185*AR185)</f>
        <v>2.2879839684206562</v>
      </c>
      <c r="AY185" s="120">
        <f>IF(AS185="-","-",C185*AS185)</f>
        <v>2.8836385783081542</v>
      </c>
      <c r="AZ185" s="120">
        <f>IF(AT185="-","-",C185*AT185)</f>
        <v>3.1809724317213881</v>
      </c>
      <c r="BA185" s="129">
        <f>IF(AU185="-","-",C185*AU185)</f>
        <v>3.3171789803043787</v>
      </c>
      <c r="BB185" s="138" t="str">
        <f>IF(W185="-","-",D185*AP185^(0.312/(1.312*W185))-273)</f>
        <v>-</v>
      </c>
      <c r="BC185" s="139" t="str">
        <f>IF(X185="-","-",D185*AQ185^(0.312/(1.312*X185))-273)</f>
        <v>-</v>
      </c>
      <c r="BD185" s="139">
        <f>IF(Y185="-","-",D185*AR185^(0.312/(1.312*Y185))-273)</f>
        <v>31.729141228811613</v>
      </c>
      <c r="BE185" s="139">
        <f>IF(Z185="-","-",D185*AS185^(0.312/(1.312*Z185))-273)</f>
        <v>46.578277862186553</v>
      </c>
      <c r="BF185" s="139">
        <f>IF(AA185="-","-",D185*AT185^(0.312/(1.312*AA185))-273)</f>
        <v>56.477224057991407</v>
      </c>
      <c r="BG185" s="140">
        <f>IF(AB185="-","-",D185*AU185^(0.312/(1.312*AB185))-273)</f>
        <v>61.907768702759654</v>
      </c>
      <c r="BH185" s="121"/>
      <c r="BI185" s="121"/>
      <c r="BP185" s="121">
        <v>183</v>
      </c>
    </row>
    <row r="186" spans="1:75" hidden="1" x14ac:dyDescent="0.2">
      <c r="A186" s="145">
        <f>A184</f>
        <v>54.524021396275579</v>
      </c>
      <c r="B186" s="146"/>
      <c r="C186" s="146">
        <f>C184</f>
        <v>1.8829269708312426</v>
      </c>
      <c r="D186" s="147">
        <f>D184</f>
        <v>283</v>
      </c>
      <c r="E186" s="148">
        <v>5105</v>
      </c>
      <c r="F186" s="205">
        <f>PI()*0.862*E186/60</f>
        <v>230.410164800807</v>
      </c>
      <c r="G186" s="149">
        <f t="shared" ref="G186:P186" si="278">G184</f>
        <v>0.40615335867800745</v>
      </c>
      <c r="H186" s="150">
        <f t="shared" si="278"/>
        <v>1.4632885211995863</v>
      </c>
      <c r="I186" s="151">
        <f t="shared" si="278"/>
        <v>0.95740280419536283</v>
      </c>
      <c r="J186" s="149">
        <f t="shared" si="278"/>
        <v>13.520390230936659</v>
      </c>
      <c r="K186" s="145">
        <f t="shared" si="278"/>
        <v>31.83239279668226</v>
      </c>
      <c r="L186" s="152">
        <f t="shared" si="278"/>
        <v>15.91619639834113</v>
      </c>
      <c r="M186" s="152">
        <f t="shared" si="278"/>
        <v>10.610797598894088</v>
      </c>
      <c r="N186" s="152">
        <f t="shared" si="278"/>
        <v>7.958098199170565</v>
      </c>
      <c r="O186" s="152">
        <f t="shared" si="278"/>
        <v>6.3664785593364526</v>
      </c>
      <c r="P186" s="153">
        <f t="shared" si="278"/>
        <v>5.305398799447044</v>
      </c>
      <c r="Q186" s="149">
        <f>4*K186/(PI()*0.862^2*F186)</f>
        <v>0.23673541798526851</v>
      </c>
      <c r="R186" s="151">
        <f>4*L186/(PI()*0.862^2*F186)</f>
        <v>0.11836770899263425</v>
      </c>
      <c r="S186" s="151">
        <f>4*M186/(PI()*0.862^2*F186)</f>
        <v>7.8911805995089512E-2</v>
      </c>
      <c r="T186" s="151">
        <f>4*N186/(PI()*0.862^2*F186)</f>
        <v>5.9183854496317127E-2</v>
      </c>
      <c r="U186" s="151">
        <f>4*O186/(PI()*0.862^2*F186)</f>
        <v>4.734708359705371E-2</v>
      </c>
      <c r="V186" s="154">
        <f>4*P186/(PI()*0.862^2*$F186)</f>
        <v>3.9455902997544756E-2</v>
      </c>
      <c r="W186" s="149" t="str">
        <f>IF(OR(0.0366&gt;Q186,0.0992&lt;Q186),"-",-43518*Q186^4 + 7101.5*Q186^3 - 404.29*Q186^2 + 11.132*Q186 + 0.6449)</f>
        <v>-</v>
      </c>
      <c r="X186" s="151" t="str">
        <f t="shared" si="274"/>
        <v>-</v>
      </c>
      <c r="Y186" s="151">
        <f t="shared" si="274"/>
        <v>0.80793287494717647</v>
      </c>
      <c r="Z186" s="151">
        <f t="shared" si="274"/>
        <v>0.82586580057576875</v>
      </c>
      <c r="AA186" s="151">
        <f t="shared" si="274"/>
        <v>0.80070987853870224</v>
      </c>
      <c r="AB186" s="154">
        <f t="shared" si="274"/>
        <v>0.7854705882150228</v>
      </c>
      <c r="AC186" s="149" t="str">
        <f>IF(W186="-","-",-1957*Q186^3 + 170*Q186^2 - 5.2758*Q186 + 1.1631)</f>
        <v>-</v>
      </c>
      <c r="AD186" s="151" t="str">
        <f t="shared" si="275"/>
        <v>-</v>
      </c>
      <c r="AE186" s="151">
        <f t="shared" si="275"/>
        <v>0.84373010468632748</v>
      </c>
      <c r="AF186" s="151">
        <f t="shared" si="275"/>
        <v>1.0406258387649414</v>
      </c>
      <c r="AG186" s="151">
        <f t="shared" si="275"/>
        <v>1.0866868567917465</v>
      </c>
      <c r="AH186" s="154">
        <f t="shared" si="275"/>
        <v>1.0993829772248471</v>
      </c>
      <c r="AI186" s="155">
        <f>(F186^2)/2</f>
        <v>26544.422021767521</v>
      </c>
      <c r="AJ186" s="156" t="str">
        <f t="shared" si="276"/>
        <v>-</v>
      </c>
      <c r="AK186" s="155" t="str">
        <f t="shared" si="276"/>
        <v>-</v>
      </c>
      <c r="AL186" s="155">
        <f t="shared" si="276"/>
        <v>11930.538605257168</v>
      </c>
      <c r="AM186" s="155">
        <f t="shared" si="276"/>
        <v>10796.380239104546</v>
      </c>
      <c r="AN186" s="155">
        <f t="shared" si="276"/>
        <v>9302.7695666980853</v>
      </c>
      <c r="AO186" s="157">
        <f t="shared" si="276"/>
        <v>7995.0442173931306</v>
      </c>
      <c r="AP186" s="152" t="str">
        <f>IF(AJ186="-","-",(AJ186*AC186/2.04/$I186/$D186/$A186+((AJ186*AC186/2.04/$I186/$D186/$A186)^2+4)^0.5)/2)</f>
        <v>-</v>
      </c>
      <c r="AQ186" s="152" t="str">
        <f>IF(AK186="-","-",(2*AK186*AD186/2.04/$I186/$D186/$A186+((2*AK186*AD186/2.04/$I186/$D186/$A186)^2+4)^0.5)/2)</f>
        <v>-</v>
      </c>
      <c r="AR186" s="152">
        <f>IF(AL186="-","-",(3*AL186*AE186/2.04/$I186/$D186/$A186+((3*AL186*AE186/2.04/$I186/$D186/$A186)^2+4)^0.5)/2)</f>
        <v>1.6195115448901176</v>
      </c>
      <c r="AS186" s="152">
        <f>IF(AM186="-","-",(4*AM186*AF186/2.04/$I186/$D186/$A186+((4*AM186*AF186/2.04/$I186/$D186/$A186)^2+4)^0.5)/2)</f>
        <v>1.9929586453925952</v>
      </c>
      <c r="AT186" s="152">
        <f>IF(AN186="-","-",(5*AN186*AG186/2.04/$I186/$D186/$A186+((5*AN186*AG186/2.04/$I186/$D186/$A186)^2+4)^0.5)/2)</f>
        <v>2.1436945962298286</v>
      </c>
      <c r="AU186" s="153">
        <f>IF(AO186="-","-",(6*AO186*AH186/2.04/$I186/$D186/$A186+((6*AO186*AH186/2.04/$I186/$D186/$A186)^2+4)^0.5)/2)</f>
        <v>2.2037144368391965</v>
      </c>
      <c r="AV186" s="149" t="str">
        <f>IF(AP186="-","-",C186*AP186)</f>
        <v>-</v>
      </c>
      <c r="AW186" s="151" t="str">
        <f>IF(AQ186="-","-",C186*AQ186)</f>
        <v>-</v>
      </c>
      <c r="AX186" s="151">
        <f>IF(AR186="-","-",C186*AR186)</f>
        <v>3.0494219674461753</v>
      </c>
      <c r="AY186" s="151">
        <f>IF(AS186="-","-",C186*AS186)</f>
        <v>3.752595585161016</v>
      </c>
      <c r="AZ186" s="151">
        <f>IF(AT186="-","-",C186*AT186)</f>
        <v>4.0364203724663348</v>
      </c>
      <c r="BA186" s="154">
        <f>IF(AU186="-","-",C186*AU186)</f>
        <v>4.1494333491347062</v>
      </c>
      <c r="BB186" s="158" t="str">
        <f>IF(W186="-","-",D186*AP186^(0.312/(1.312*W186))-273)</f>
        <v>-</v>
      </c>
      <c r="BC186" s="159" t="str">
        <f>IF(X186="-","-",D186*AQ186^(0.312/(1.312*X186))-273)</f>
        <v>-</v>
      </c>
      <c r="BD186" s="159">
        <f>IF(Y186="-","-",D186*AR186^(0.312/(1.312*Y186))-273)</f>
        <v>53.148958570698937</v>
      </c>
      <c r="BE186" s="159">
        <f>IF(Z186="-","-",D186*AS186^(0.312/(1.312*Z186))-273)</f>
        <v>72.164255186676201</v>
      </c>
      <c r="BF186" s="159">
        <f>IF(AA186="-","-",D186*AT186^(0.312/(1.312*AA186))-273)</f>
        <v>81.927260887331784</v>
      </c>
      <c r="BG186" s="160">
        <f>IF(AB186="-","-",D186*AU186^(0.312/(1.312*AB186))-273)</f>
        <v>86.482957117831177</v>
      </c>
      <c r="BH186" s="161"/>
      <c r="BI186" s="161"/>
      <c r="BP186" s="1">
        <v>184</v>
      </c>
    </row>
    <row r="187" spans="1:75" s="161" customFormat="1" hidden="1" x14ac:dyDescent="0.2">
      <c r="A187" s="126">
        <f>A184</f>
        <v>54.524021396275579</v>
      </c>
      <c r="B187" s="141"/>
      <c r="C187" s="141">
        <f>C184</f>
        <v>1.8829269708312426</v>
      </c>
      <c r="D187" s="142">
        <f>D184</f>
        <v>283</v>
      </c>
      <c r="E187" s="123">
        <v>5300</v>
      </c>
      <c r="F187" s="204">
        <f>PI()*0.862*E187/60</f>
        <v>239.21133661983879</v>
      </c>
      <c r="G187" s="124">
        <f t="shared" ref="G187:P187" si="279">G184</f>
        <v>0.40615335867800745</v>
      </c>
      <c r="H187" s="125">
        <f t="shared" si="279"/>
        <v>1.4632885211995863</v>
      </c>
      <c r="I187" s="120">
        <f t="shared" si="279"/>
        <v>0.95740280419536283</v>
      </c>
      <c r="J187" s="124">
        <f t="shared" si="279"/>
        <v>13.520390230936659</v>
      </c>
      <c r="K187" s="126">
        <f t="shared" si="279"/>
        <v>31.83239279668226</v>
      </c>
      <c r="L187" s="127">
        <f t="shared" si="279"/>
        <v>15.91619639834113</v>
      </c>
      <c r="M187" s="127">
        <f t="shared" si="279"/>
        <v>10.610797598894088</v>
      </c>
      <c r="N187" s="127">
        <f t="shared" si="279"/>
        <v>7.958098199170565</v>
      </c>
      <c r="O187" s="127">
        <f t="shared" si="279"/>
        <v>6.3664785593364526</v>
      </c>
      <c r="P187" s="128">
        <f t="shared" si="279"/>
        <v>5.305398799447044</v>
      </c>
      <c r="Q187" s="124">
        <f>4*K187/(PI()*0.862^2*F187)</f>
        <v>0.22802534128581053</v>
      </c>
      <c r="R187" s="120">
        <f>4*L187/(PI()*0.862^2*F187)</f>
        <v>0.11401267064290527</v>
      </c>
      <c r="S187" s="120">
        <f>4*M187/(PI()*0.862^2*F187)</f>
        <v>7.6008447095270187E-2</v>
      </c>
      <c r="T187" s="120">
        <f>4*N187/(PI()*0.862^2*F187)</f>
        <v>5.7006335321452634E-2</v>
      </c>
      <c r="U187" s="120">
        <f>4*O187/(PI()*0.862^2*F187)</f>
        <v>4.560506825716211E-2</v>
      </c>
      <c r="V187" s="129">
        <f>4*P187/(PI()*0.862^2*$F187)</f>
        <v>3.8004223547635094E-2</v>
      </c>
      <c r="W187" s="124" t="str">
        <f>IF(OR(0.0366&gt;Q187,0.0992&lt;Q187),"-",-43518*Q187^4 + 7101.5*Q187^3 - 404.29*Q187^2 + 11.132*Q187 + 0.6449)</f>
        <v>-</v>
      </c>
      <c r="X187" s="120" t="str">
        <f t="shared" si="274"/>
        <v>-</v>
      </c>
      <c r="Y187" s="120">
        <f t="shared" si="274"/>
        <v>0.82125475341607523</v>
      </c>
      <c r="Z187" s="120">
        <f t="shared" si="274"/>
        <v>0.82167065131892747</v>
      </c>
      <c r="AA187" s="120">
        <f t="shared" si="274"/>
        <v>0.79706055350663052</v>
      </c>
      <c r="AB187" s="129">
        <f t="shared" si="274"/>
        <v>0.78306063366810186</v>
      </c>
      <c r="AC187" s="124" t="str">
        <f>IF(W187="-","-",-1957*Q187^3 + 170*Q187^2 - 5.2758*Q187 + 1.1631)</f>
        <v>-</v>
      </c>
      <c r="AD187" s="120" t="str">
        <f t="shared" si="275"/>
        <v>-</v>
      </c>
      <c r="AE187" s="120">
        <f t="shared" si="275"/>
        <v>0.88487040747863754</v>
      </c>
      <c r="AF187" s="120">
        <f t="shared" si="275"/>
        <v>1.0522552015418785</v>
      </c>
      <c r="AG187" s="120">
        <f t="shared" si="275"/>
        <v>1.090444260834607</v>
      </c>
      <c r="AH187" s="129">
        <f t="shared" si="275"/>
        <v>1.1007115746243525</v>
      </c>
      <c r="AI187" s="119">
        <f>(F187^2)/2</f>
        <v>28611.031783724913</v>
      </c>
      <c r="AJ187" s="130" t="str">
        <f t="shared" si="276"/>
        <v>-</v>
      </c>
      <c r="AK187" s="119" t="str">
        <f t="shared" si="276"/>
        <v>-</v>
      </c>
      <c r="AL187" s="119">
        <f t="shared" si="276"/>
        <v>13267.643898304912</v>
      </c>
      <c r="AM187" s="119">
        <f t="shared" si="276"/>
        <v>11827.054584538924</v>
      </c>
      <c r="AN187" s="119">
        <f t="shared" si="276"/>
        <v>10107.771989095867</v>
      </c>
      <c r="AO187" s="131">
        <f t="shared" si="276"/>
        <v>8654.4640400345979</v>
      </c>
      <c r="AP187" s="127" t="str">
        <f>IF(AJ187="-","-",(AJ187*AC187/2.04/$I187/$D187/$A187+((AJ187*AC187/2.04/$I187/$D187/$A187)^2+4)^0.5)/2)</f>
        <v>-</v>
      </c>
      <c r="AQ187" s="127" t="str">
        <f>IF(AK187="-","-",(2*AK187*AD187/2.04/$I187/$D187/$A187+((2*AK187*AD187/2.04/$I187/$D187/$A187)^2+4)^0.5)/2)</f>
        <v>-</v>
      </c>
      <c r="AR187" s="127">
        <f>IF(AL187="-","-",(3*AL187*AE187/2.04/$I187/$D187/$A187+((3*AL187*AE187/2.04/$I187/$D187/$A187)^2+4)^0.5)/2)</f>
        <v>1.7425511071595674</v>
      </c>
      <c r="AS187" s="127">
        <f>IF(AM187="-","-",(4*AM187*AF187/2.04/$I187/$D187/$A187+((4*AM187*AF187/2.04/$I187/$D187/$A187)^2+4)^0.5)/2)</f>
        <v>2.122865366176252</v>
      </c>
      <c r="AT187" s="127">
        <f>IF(AN187="-","-",(5*AN187*AG187/2.04/$I187/$D187/$A187+((5*AN187*AG187/2.04/$I187/$D187/$A187)^2+4)^0.5)/2)</f>
        <v>2.2693091423534115</v>
      </c>
      <c r="AU187" s="128">
        <f>IF(AO187="-","-",(6*AO187*AH187/2.04/$I187/$D187/$A187+((6*AO187*AH187/2.04/$I187/$D187/$A187)^2+4)^0.5)/2)</f>
        <v>2.3264043780974188</v>
      </c>
      <c r="AV187" s="124" t="str">
        <f>IF(AP187="-","-",C187*AP187)</f>
        <v>-</v>
      </c>
      <c r="AW187" s="120" t="str">
        <f>IF(AQ187="-","-",C187*AQ187)</f>
        <v>-</v>
      </c>
      <c r="AX187" s="120">
        <f>IF(AR187="-","-",C187*AR187)</f>
        <v>3.2810964777225924</v>
      </c>
      <c r="AY187" s="120">
        <f>IF(AS187="-","-",C187*AS187)</f>
        <v>3.9972004534168066</v>
      </c>
      <c r="AZ187" s="120">
        <f>IF(AT187="-","-",C187*AT187)</f>
        <v>4.2729433892911546</v>
      </c>
      <c r="BA187" s="129">
        <f>IF(AU187="-","-",C187*AU187)</f>
        <v>4.3804495485795139</v>
      </c>
      <c r="BB187" s="138" t="str">
        <f>IF(W187="-","-",D187*AP187^(0.312/(1.312*W187))-273)</f>
        <v>-</v>
      </c>
      <c r="BC187" s="139" t="str">
        <f>IF(X187="-","-",D187*AQ187^(0.312/(1.312*X187))-273)</f>
        <v>-</v>
      </c>
      <c r="BD187" s="139">
        <f>IF(Y187="-","-",D187*AR187^(0.312/(1.312*Y187))-273)</f>
        <v>59.372287899220453</v>
      </c>
      <c r="BE187" s="139">
        <f>IF(Z187="-","-",D187*AS187^(0.312/(1.312*Z187))-273)</f>
        <v>78.886917784006471</v>
      </c>
      <c r="BF187" s="139">
        <f>IF(AA187="-","-",D187*AT187^(0.312/(1.312*AA187))-273)</f>
        <v>88.383351427896343</v>
      </c>
      <c r="BG187" s="140">
        <f>IF(AB187="-","-",D187*AU187^(0.312/(1.312*AB187))-273)</f>
        <v>92.715823970249005</v>
      </c>
      <c r="BP187" s="121">
        <v>185</v>
      </c>
    </row>
    <row r="188" spans="1:75" s="161" customFormat="1" hidden="1" x14ac:dyDescent="0.2">
      <c r="A188" s="162">
        <f>A184</f>
        <v>54.524021396275579</v>
      </c>
      <c r="B188" s="163"/>
      <c r="C188" s="163">
        <f>C184</f>
        <v>1.8829269708312426</v>
      </c>
      <c r="D188" s="164">
        <f>D184</f>
        <v>283</v>
      </c>
      <c r="E188" s="165">
        <v>5560</v>
      </c>
      <c r="F188" s="206">
        <f>PI()*0.862*E188/60</f>
        <v>250.94623237854788</v>
      </c>
      <c r="G188" s="166">
        <f t="shared" ref="G188:P188" si="280">G184</f>
        <v>0.40615335867800745</v>
      </c>
      <c r="H188" s="167">
        <f t="shared" si="280"/>
        <v>1.4632885211995863</v>
      </c>
      <c r="I188" s="168">
        <f t="shared" si="280"/>
        <v>0.95740280419536283</v>
      </c>
      <c r="J188" s="166">
        <f t="shared" si="280"/>
        <v>13.520390230936659</v>
      </c>
      <c r="K188" s="162">
        <f t="shared" si="280"/>
        <v>31.83239279668226</v>
      </c>
      <c r="L188" s="169">
        <f t="shared" si="280"/>
        <v>15.91619639834113</v>
      </c>
      <c r="M188" s="169">
        <f t="shared" si="280"/>
        <v>10.610797598894088</v>
      </c>
      <c r="N188" s="169">
        <f t="shared" si="280"/>
        <v>7.958098199170565</v>
      </c>
      <c r="O188" s="169">
        <f t="shared" si="280"/>
        <v>6.3664785593364526</v>
      </c>
      <c r="P188" s="170">
        <f t="shared" si="280"/>
        <v>5.305398799447044</v>
      </c>
      <c r="Q188" s="166">
        <f>4*K188/(PI()*0.862^2*F188)</f>
        <v>0.2173622857580568</v>
      </c>
      <c r="R188" s="168">
        <f>4*L188/(PI()*0.862^2*F188)</f>
        <v>0.1086811428790284</v>
      </c>
      <c r="S188" s="168">
        <f>4*M188/(PI()*0.862^2*F188)</f>
        <v>7.2454095252685605E-2</v>
      </c>
      <c r="T188" s="168">
        <f>4*N188/(PI()*0.862^2*F188)</f>
        <v>5.43405714395142E-2</v>
      </c>
      <c r="U188" s="168">
        <f>4*O188/(PI()*0.862^2*F188)</f>
        <v>4.3472457151611361E-2</v>
      </c>
      <c r="V188" s="171">
        <f>4*P188/(PI()*0.862^2*$F188)</f>
        <v>3.6227047626342802E-2</v>
      </c>
      <c r="W188" s="166" t="str">
        <f>IF(OR(0.0366&gt;Q188,0.0992&lt;Q188),"-",-43518*Q188^4 + 7101.5*Q188^3 - 404.29*Q188^2 + 11.132*Q188 + 0.6449)</f>
        <v>-</v>
      </c>
      <c r="X188" s="168" t="str">
        <f t="shared" si="274"/>
        <v>-</v>
      </c>
      <c r="Y188" s="168">
        <f t="shared" si="274"/>
        <v>0.8309086761953588</v>
      </c>
      <c r="Z188" s="168">
        <f t="shared" si="274"/>
        <v>0.81605441308821103</v>
      </c>
      <c r="AA188" s="168">
        <f t="shared" si="274"/>
        <v>0.79279462316466953</v>
      </c>
      <c r="AB188" s="171" t="str">
        <f t="shared" si="274"/>
        <v>-</v>
      </c>
      <c r="AC188" s="166" t="str">
        <f>IF(W188="-","-",-1957*Q188^3 + 170*Q188^2 - 5.2758*Q188 + 1.1631)</f>
        <v>-</v>
      </c>
      <c r="AD188" s="168" t="str">
        <f t="shared" si="275"/>
        <v>-</v>
      </c>
      <c r="AE188" s="168">
        <f t="shared" si="275"/>
        <v>0.92892379806436631</v>
      </c>
      <c r="AF188" s="168">
        <f t="shared" si="275"/>
        <v>1.064378198018997</v>
      </c>
      <c r="AG188" s="168">
        <f t="shared" si="275"/>
        <v>1.0942427752343122</v>
      </c>
      <c r="AH188" s="171" t="str">
        <f t="shared" si="275"/>
        <v>-</v>
      </c>
      <c r="AI188" s="172">
        <f>(F188^2)/2</f>
        <v>31487.005772494074</v>
      </c>
      <c r="AJ188" s="173" t="str">
        <f t="shared" si="276"/>
        <v>-</v>
      </c>
      <c r="AK188" s="172" t="str">
        <f t="shared" si="276"/>
        <v>-</v>
      </c>
      <c r="AL188" s="172">
        <f t="shared" si="276"/>
        <v>15150.14086432576</v>
      </c>
      <c r="AM188" s="172">
        <f t="shared" si="276"/>
        <v>13256.472992214605</v>
      </c>
      <c r="AN188" s="172">
        <f t="shared" si="276"/>
        <v>11222.616377499044</v>
      </c>
      <c r="AO188" s="174" t="str">
        <f t="shared" si="276"/>
        <v>-</v>
      </c>
      <c r="AP188" s="169" t="str">
        <f>IF(AJ188="-","-",(AJ188*AC188/2.04/$I188/$D188/$A188+((AJ188*AC188/2.04/$I188/$D188/$A188)^2+4)^0.5)/2)</f>
        <v>-</v>
      </c>
      <c r="AQ188" s="169" t="str">
        <f>IF(AK188="-","-",(2*AK188*AD188/2.04/$I188/$D188/$A188+((2*AK188*AD188/2.04/$I188/$D188/$A188)^2+4)^0.5)/2)</f>
        <v>-</v>
      </c>
      <c r="AR188" s="169">
        <f>IF(AL188="-","-",(3*AL188*AE188/2.04/$I188/$D188/$A188+((3*AL188*AE188/2.04/$I188/$D188/$A188)^2+4)^0.5)/2)</f>
        <v>1.9213933767860798</v>
      </c>
      <c r="AS188" s="169">
        <f>IF(AM188="-","-",(4*AM188*AF188/2.04/$I188/$D188/$A188+((4*AM188*AF188/2.04/$I188/$D188/$A188)^2+4)^0.5)/2)</f>
        <v>2.3063558626335587</v>
      </c>
      <c r="AT188" s="169">
        <f>IF(AN188="-","-",(5*AN188*AG188/2.04/$I188/$D188/$A188+((5*AN188*AG188/2.04/$I188/$D188/$A188)^2+4)^0.5)/2)</f>
        <v>2.4462070693927913</v>
      </c>
      <c r="AU188" s="170" t="str">
        <f>IF(AO188="-","-",(6*AO188*AH188/2.04/$I188/$D188/$A188+((6*AO188*AH188/2.04/$I188/$D188/$A188)^2+4)^0.5)/2)</f>
        <v>-</v>
      </c>
      <c r="AV188" s="166" t="str">
        <f>IF(AP188="-","-",C188*AP188)</f>
        <v>-</v>
      </c>
      <c r="AW188" s="168" t="str">
        <f>IF(AQ188="-","-",C188*AQ188)</f>
        <v>-</v>
      </c>
      <c r="AX188" s="168">
        <f>IF(AR188="-","-",C188*AR188)</f>
        <v>3.6178434107270254</v>
      </c>
      <c r="AY188" s="168">
        <f>IF(AS188="-","-",C188*AS188)</f>
        <v>4.3426996580874846</v>
      </c>
      <c r="AZ188" s="168">
        <f>IF(AT188="-","-",C188*AT188)</f>
        <v>4.6060292671977399</v>
      </c>
      <c r="BA188" s="171" t="str">
        <f>IF(AU188="-","-",C188*AU188)</f>
        <v>-</v>
      </c>
      <c r="BB188" s="175" t="str">
        <f>IF(W188="-","-",D188*AP188^(0.312/(1.312*W188))-273)</f>
        <v>-</v>
      </c>
      <c r="BC188" s="176" t="str">
        <f>IF(X188="-","-",D188*AQ188^(0.312/(1.312*X188))-273)</f>
        <v>-</v>
      </c>
      <c r="BD188" s="176">
        <f>IF(Y188="-","-",D188*AR188^(0.312/(1.312*Y188))-273)</f>
        <v>68.15914161703256</v>
      </c>
      <c r="BE188" s="176">
        <f>IF(Z188="-","-",D188*AS188^(0.312/(1.312*Z188))-273)</f>
        <v>88.032342913624063</v>
      </c>
      <c r="BF188" s="176">
        <f>IF(AA188="-","-",D188*AT188^(0.312/(1.312*AA188))-273)</f>
        <v>97.099058451244957</v>
      </c>
      <c r="BG188" s="177" t="str">
        <f>IF(AB188="-","-",D188*AU188^(0.312/(1.312*AB188))-273)</f>
        <v>-</v>
      </c>
      <c r="BH188" s="121"/>
      <c r="BI188" s="121"/>
      <c r="BP188" s="1">
        <v>186</v>
      </c>
    </row>
    <row r="189" spans="1:75" s="7" customFormat="1" ht="15.75" hidden="1" x14ac:dyDescent="0.2">
      <c r="B189" s="1"/>
      <c r="C189" s="2" t="s">
        <v>0</v>
      </c>
      <c r="D189" s="3"/>
      <c r="E189" s="4"/>
      <c r="F189" s="5"/>
      <c r="G189" s="6"/>
      <c r="I189" s="6"/>
      <c r="J189" s="6"/>
      <c r="K189" s="6"/>
      <c r="L189" s="8"/>
      <c r="M189" s="8"/>
      <c r="N189" s="8"/>
      <c r="O189" s="8"/>
      <c r="P189" s="8"/>
      <c r="Q189" s="5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9"/>
      <c r="AJ189" s="10"/>
      <c r="AK189" s="11"/>
      <c r="AL189" s="11"/>
      <c r="AM189" s="12"/>
      <c r="AN189" s="10"/>
      <c r="AO189" s="13"/>
      <c r="AP189" s="14"/>
      <c r="AQ189" s="15"/>
      <c r="AR189" s="16"/>
      <c r="AX189" s="6"/>
      <c r="AY189" s="6"/>
      <c r="AZ189" s="6"/>
      <c r="BA189" s="6"/>
      <c r="BB189" s="5"/>
      <c r="BC189" s="5"/>
      <c r="BD189" s="5"/>
      <c r="BE189" s="5"/>
      <c r="BF189" s="5"/>
      <c r="BG189" s="8"/>
      <c r="BP189" s="121">
        <v>187</v>
      </c>
    </row>
    <row r="190" spans="1:75" s="1" customFormat="1" ht="18" hidden="1" customHeight="1" x14ac:dyDescent="0.2">
      <c r="A190" s="17" t="s">
        <v>1</v>
      </c>
      <c r="B190" s="18" t="s">
        <v>2</v>
      </c>
      <c r="C190" s="18" t="s">
        <v>3</v>
      </c>
      <c r="D190" s="18" t="s">
        <v>4</v>
      </c>
      <c r="E190" s="18" t="s">
        <v>5</v>
      </c>
      <c r="F190" s="19" t="s">
        <v>6</v>
      </c>
      <c r="G190" s="18" t="s">
        <v>7</v>
      </c>
      <c r="H190" s="18" t="s">
        <v>8</v>
      </c>
      <c r="I190" s="18" t="s">
        <v>9</v>
      </c>
      <c r="J190" s="20" t="s">
        <v>10</v>
      </c>
      <c r="K190" s="21" t="s">
        <v>11</v>
      </c>
      <c r="L190" s="22" t="s">
        <v>12</v>
      </c>
      <c r="M190" s="22" t="s">
        <v>13</v>
      </c>
      <c r="N190" s="22" t="s">
        <v>14</v>
      </c>
      <c r="O190" s="22" t="s">
        <v>15</v>
      </c>
      <c r="P190" s="23" t="s">
        <v>16</v>
      </c>
      <c r="Q190" s="24" t="s">
        <v>17</v>
      </c>
      <c r="R190" s="25" t="s">
        <v>18</v>
      </c>
      <c r="S190" s="25" t="s">
        <v>19</v>
      </c>
      <c r="T190" s="25" t="s">
        <v>20</v>
      </c>
      <c r="U190" s="25" t="s">
        <v>21</v>
      </c>
      <c r="V190" s="26" t="s">
        <v>22</v>
      </c>
      <c r="W190" s="24" t="s">
        <v>23</v>
      </c>
      <c r="X190" s="25" t="s">
        <v>24</v>
      </c>
      <c r="Y190" s="25" t="s">
        <v>25</v>
      </c>
      <c r="Z190" s="25" t="s">
        <v>26</v>
      </c>
      <c r="AA190" s="25" t="s">
        <v>27</v>
      </c>
      <c r="AB190" s="26" t="s">
        <v>28</v>
      </c>
      <c r="AC190" s="27" t="s">
        <v>29</v>
      </c>
      <c r="AD190" s="28" t="s">
        <v>30</v>
      </c>
      <c r="AE190" s="28" t="s">
        <v>31</v>
      </c>
      <c r="AF190" s="28" t="s">
        <v>32</v>
      </c>
      <c r="AG190" s="28" t="s">
        <v>33</v>
      </c>
      <c r="AH190" s="29" t="s">
        <v>34</v>
      </c>
      <c r="AI190" s="30" t="s">
        <v>35</v>
      </c>
      <c r="AJ190" s="21" t="s">
        <v>36</v>
      </c>
      <c r="AK190" s="22" t="s">
        <v>37</v>
      </c>
      <c r="AL190" s="22" t="s">
        <v>38</v>
      </c>
      <c r="AM190" s="22" t="s">
        <v>39</v>
      </c>
      <c r="AN190" s="22" t="s">
        <v>40</v>
      </c>
      <c r="AO190" s="23" t="s">
        <v>41</v>
      </c>
      <c r="AP190" s="28" t="s">
        <v>42</v>
      </c>
      <c r="AQ190" s="28" t="s">
        <v>43</v>
      </c>
      <c r="AR190" s="28" t="s">
        <v>44</v>
      </c>
      <c r="AS190" s="28" t="s">
        <v>45</v>
      </c>
      <c r="AT190" s="28" t="s">
        <v>46</v>
      </c>
      <c r="AU190" s="29" t="s">
        <v>47</v>
      </c>
      <c r="AV190" s="31" t="s">
        <v>48</v>
      </c>
      <c r="AW190" s="32" t="s">
        <v>49</v>
      </c>
      <c r="AX190" s="32" t="s">
        <v>50</v>
      </c>
      <c r="AY190" s="32" t="s">
        <v>51</v>
      </c>
      <c r="AZ190" s="32" t="s">
        <v>52</v>
      </c>
      <c r="BA190" s="33" t="s">
        <v>53</v>
      </c>
      <c r="BB190" s="21" t="s">
        <v>54</v>
      </c>
      <c r="BC190" s="22" t="s">
        <v>55</v>
      </c>
      <c r="BD190" s="22" t="s">
        <v>56</v>
      </c>
      <c r="BE190" s="22" t="s">
        <v>57</v>
      </c>
      <c r="BF190" s="22" t="s">
        <v>58</v>
      </c>
      <c r="BG190" s="23" t="s">
        <v>59</v>
      </c>
      <c r="BH190" s="34"/>
      <c r="BM190" s="50"/>
      <c r="BP190" s="1">
        <v>188</v>
      </c>
    </row>
    <row r="191" spans="1:75" s="61" customFormat="1" ht="12.75" customHeight="1" x14ac:dyDescent="0.2">
      <c r="A191" s="35">
        <v>71.815087678696329</v>
      </c>
      <c r="B191" s="35">
        <f>AX186</f>
        <v>3.0494219674461753</v>
      </c>
      <c r="C191" s="141">
        <f>B191-0.06</f>
        <v>2.9894219674461753</v>
      </c>
      <c r="D191" s="36">
        <v>288</v>
      </c>
      <c r="E191" s="37">
        <v>3710</v>
      </c>
      <c r="F191" s="38">
        <f>PI()*0.805*E191/60</f>
        <v>156.37539232630996</v>
      </c>
      <c r="G191" s="39">
        <f>C191/4.636</f>
        <v>0.64482786183049512</v>
      </c>
      <c r="H191" s="40">
        <f>D191/193.4</f>
        <v>1.4891416752843847</v>
      </c>
      <c r="I191" s="41">
        <f>1-0.427*G191*H191^(-3.688)</f>
        <v>0.93660082086425189</v>
      </c>
      <c r="J191" s="40">
        <f>C191*10^6/(I191*511*D191)</f>
        <v>21.687989763712714</v>
      </c>
      <c r="K191" s="42">
        <f>A191*0.682*10^6/(3600*24*J191)</f>
        <v>26.137679456548156</v>
      </c>
      <c r="L191" s="43">
        <f>A191*0.682*10^6/(3600*24*J191*2)</f>
        <v>13.068839728274078</v>
      </c>
      <c r="M191" s="43">
        <f>A191*0.682*10^6/(3600*24*J191*3)</f>
        <v>8.7125598188493854</v>
      </c>
      <c r="N191" s="43">
        <f>A191*0.682*10^6/(3600*24*J191*4)</f>
        <v>6.534419864137039</v>
      </c>
      <c r="O191" s="43">
        <f>A191*0.682*10^6/(3600*24*J191*5)</f>
        <v>5.2275358913096319</v>
      </c>
      <c r="P191" s="44">
        <f>A191*0.682*10^6/(3600*24*J191*6)</f>
        <v>4.3562799094246927</v>
      </c>
      <c r="Q191" s="39">
        <f>4*K191/(PI()*0.805^2*F191)</f>
        <v>0.32841045403575642</v>
      </c>
      <c r="R191" s="41">
        <f>4*L191/(PI()*0.805^2*F191)</f>
        <v>0.16420522701787821</v>
      </c>
      <c r="S191" s="41">
        <f>4*M191/(PI()*0.805^2*F191)</f>
        <v>0.10947015134525215</v>
      </c>
      <c r="T191" s="41">
        <f>4*N191/(PI()*0.805^2*F191)</f>
        <v>8.2102613508939104E-2</v>
      </c>
      <c r="U191" s="41">
        <f>4*O191/(PI()*0.805^2*F191)</f>
        <v>6.5682090807151289E-2</v>
      </c>
      <c r="V191" s="45">
        <f>4*P191/(PI()*0.805^2*F191)</f>
        <v>5.4735075672626074E-2</v>
      </c>
      <c r="W191" s="46" t="str">
        <f>IF(OR(0.0344&gt;Q191,0.0739&lt;Q191),"-",296863066.116789*Q191^(6)+-107812010.926391*Q191^(5)+ 15691057.2875856*Q191^(4)+-1178721.4640784*Q191^(3)+ 48205.3447935692*Q191^(2)+-1012.39184418295*Q191+ 9.28608011129995)</f>
        <v>-</v>
      </c>
      <c r="X191" s="47" t="str">
        <f t="shared" ref="X191:AB195" si="281">IF(OR(0.0344&gt;R191,0.0739&lt;R191),"-",296863066.116789*R191^(6)+-107812010.926391*R191^(5)+ 15691057.2875856*R191^(4)+-1178721.4640784*R191^(3)+ 48205.3447935692*R191^(2)+-1012.39184418295*R191+ 9.28608011129995)</f>
        <v>-</v>
      </c>
      <c r="Y191" s="47" t="str">
        <f t="shared" si="281"/>
        <v>-</v>
      </c>
      <c r="Z191" s="47" t="str">
        <f t="shared" si="281"/>
        <v>-</v>
      </c>
      <c r="AA191" s="47">
        <f t="shared" si="281"/>
        <v>0.82900792356626418</v>
      </c>
      <c r="AB191" s="48">
        <f t="shared" si="281"/>
        <v>0.85630424333539246</v>
      </c>
      <c r="AC191" s="46" t="str">
        <f>IF(W191="-","-",798988351.621543*Q191^(6)+-280371531.586419*Q191^(5)+ 39883138.3982318*Q191^(4)+-2943110.23585554*Q191^(3)+ 118497.513034966*Q191^(2)+-2463.54413936218*Q191+ 21.5852365235991)</f>
        <v>-</v>
      </c>
      <c r="AD191" s="47" t="str">
        <f t="shared" ref="AD191:AH195" si="282">IF(X191="-","-",798988351.621543*R191^(6)+-280371531.586419*R191^(5)+ 39883138.3982318*R191^(4)+-2943110.23585554*R191^(3)+ 118497.513034966*R191^(2)+-2463.54413936218*R191+ 21.5852365235991)</f>
        <v>-</v>
      </c>
      <c r="AE191" s="47" t="str">
        <f t="shared" si="282"/>
        <v>-</v>
      </c>
      <c r="AF191" s="47" t="str">
        <f t="shared" si="282"/>
        <v>-</v>
      </c>
      <c r="AG191" s="47">
        <f t="shared" si="282"/>
        <v>0.73155431357390199</v>
      </c>
      <c r="AH191" s="48">
        <f t="shared" si="282"/>
        <v>0.85363518605559108</v>
      </c>
      <c r="AI191" s="49">
        <f>(F191^2)/2</f>
        <v>12226.631662603681</v>
      </c>
      <c r="AJ191" s="49" t="str">
        <f t="shared" ref="AJ191:AO195" si="283">IF(W191="-","-",4*$AI191*$J191*K191*AC191/(W191*1000))</f>
        <v>-</v>
      </c>
      <c r="AK191" s="50" t="str">
        <f t="shared" si="283"/>
        <v>-</v>
      </c>
      <c r="AL191" s="50" t="str">
        <f t="shared" si="283"/>
        <v>-</v>
      </c>
      <c r="AM191" s="50" t="str">
        <f t="shared" si="283"/>
        <v>-</v>
      </c>
      <c r="AN191" s="50">
        <f t="shared" si="283"/>
        <v>4892.9529208557278</v>
      </c>
      <c r="AO191" s="51">
        <f t="shared" si="283"/>
        <v>4606.235191024195</v>
      </c>
      <c r="AP191" s="52" t="str">
        <f>IF(AJ191="-","-",(AJ191*W191/2.04/$I191/$D191/$A191+((AJ191*W191/2.04/$I191/$D191/$A191)^2+4)^0.5)/2)</f>
        <v>-</v>
      </c>
      <c r="AQ191" s="52" t="str">
        <f>IF(AK191="-","-",(2*AK191*X191/2.04/$I191/$D191/$A191+((2*AK191*X191/2.04/$I191/$D191/$A191)^2+4)^0.5)/2)</f>
        <v>-</v>
      </c>
      <c r="AR191" s="52" t="str">
        <f>IF(AL191="-","-",(3*AL191*Y191/2.04/$I191/$D191/$A191+((3*AL191*Y191/2.04/$I191/$D191/$A191)^2+4)^0.5)/2)</f>
        <v>-</v>
      </c>
      <c r="AS191" s="52" t="str">
        <f>IF(AM191="-","-",(4*AM191*Z191/2.04/$I191/$D191/$A191+((4*AM191*Z191/2.04/$I191/$D191/$A191)^2+4)^0.5)/2)</f>
        <v>-</v>
      </c>
      <c r="AT191" s="52">
        <f>IF(AN191="-","-",(5*AN191*AA191/2.04/$I191/$D191/$A191+((5*AN191*AA191/2.04/$I191/$D191/$A191)^2+4)^0.5)/2)</f>
        <v>1.2890118924557228</v>
      </c>
      <c r="AU191" s="53">
        <f>IF(AO191="-","-",(6*AO191*AB191/2.04/$I191/$D191/$A191+((6*AO191*AB191/2.04/$I191/$D191/$A191)^2+4)^0.5)/2)</f>
        <v>1.3433034513630231</v>
      </c>
      <c r="AV191" s="54" t="str">
        <f>IF(AP191="-","-",C191*AP191)</f>
        <v>-</v>
      </c>
      <c r="AW191" s="55" t="str">
        <f>IF(AQ191="-","-",C191*AQ191)</f>
        <v>-</v>
      </c>
      <c r="AX191" s="55" t="str">
        <f>IF(AR191="-","-",C191*AR191)</f>
        <v>-</v>
      </c>
      <c r="AY191" s="56" t="str">
        <f>IF(AS191="-","-",C191*AS191)</f>
        <v>-</v>
      </c>
      <c r="AZ191" s="56">
        <f>IF(AT191="-","-",C191*AT191)</f>
        <v>3.8534004676065043</v>
      </c>
      <c r="BA191" s="57">
        <f>IF(AU191="-","-",C191*AU191)</f>
        <v>4.0157008464508861</v>
      </c>
      <c r="BB191" s="58" t="str">
        <f>IF(W191="-","-",D191*AP191^(0.312/(1.312*W191))-273)</f>
        <v>-</v>
      </c>
      <c r="BC191" s="59" t="str">
        <f>IF(X191="-","-",D191*AQ191^(0.312/(1.312*X191))-273)</f>
        <v>-</v>
      </c>
      <c r="BD191" s="59" t="str">
        <f>IF(Y191="-","-",D191*AR191^(0.312/(1.312*Y191))-273)</f>
        <v>-</v>
      </c>
      <c r="BE191" s="59" t="str">
        <f>IF(Z191="-","-",D191*AS191^(0.312/(1.312*Z191))-273)</f>
        <v>-</v>
      </c>
      <c r="BF191" s="59">
        <f>IF(AA191="-","-",D191*AT191^(0.312/(1.312*AA191))-273)</f>
        <v>36.756345952381423</v>
      </c>
      <c r="BG191" s="60">
        <f>IF(AB191="-","-",D191*AU191^(0.312/(1.312*AB191))-273)</f>
        <v>39.599169133777934</v>
      </c>
      <c r="BI191" s="43">
        <f>A191</f>
        <v>71.815087678696329</v>
      </c>
      <c r="BJ191" s="43">
        <f>C191</f>
        <v>2.9894219674461753</v>
      </c>
      <c r="BK191" s="43">
        <f>AW196</f>
        <v>5.075457312819041</v>
      </c>
      <c r="BL191" s="50">
        <f>AT196</f>
        <v>5180</v>
      </c>
      <c r="BM191" s="50">
        <f t="shared" ref="BM191" si="284">AU196</f>
        <v>12856.182264787476</v>
      </c>
      <c r="BN191" s="43">
        <f>AV196</f>
        <v>1.697805585189748</v>
      </c>
      <c r="BO191" s="61">
        <f>AS196</f>
        <v>4</v>
      </c>
      <c r="BP191" s="121">
        <v>189</v>
      </c>
      <c r="BQ191" s="43">
        <f>AI196</f>
        <v>54.524021396275579</v>
      </c>
      <c r="BR191" s="43">
        <f>AJ196</f>
        <v>1.8829269708312426</v>
      </c>
      <c r="BS191" s="43">
        <f>AO196</f>
        <v>3.0494219674461753</v>
      </c>
      <c r="BT191" s="50">
        <f>AL196</f>
        <v>5105</v>
      </c>
      <c r="BU191" s="50">
        <f>AM196</f>
        <v>11930.538605257168</v>
      </c>
      <c r="BV191" s="43">
        <f>AN196</f>
        <v>1.6195115448901176</v>
      </c>
      <c r="BW191" s="61">
        <f>AK196</f>
        <v>3</v>
      </c>
    </row>
    <row r="192" spans="1:75" s="69" customFormat="1" hidden="1" x14ac:dyDescent="0.2">
      <c r="A192" s="42">
        <f>A191</f>
        <v>71.815087678696329</v>
      </c>
      <c r="B192" s="62">
        <f>B191</f>
        <v>3.0494219674461753</v>
      </c>
      <c r="C192" s="62">
        <f>C191</f>
        <v>2.9894219674461753</v>
      </c>
      <c r="D192" s="63">
        <f>D191</f>
        <v>288</v>
      </c>
      <c r="E192" s="37">
        <v>4000</v>
      </c>
      <c r="F192" s="62">
        <f>PI()*0.805*E192/60</f>
        <v>168.59880574265225</v>
      </c>
      <c r="G192" s="39">
        <f t="shared" ref="G192:P192" si="285">G191</f>
        <v>0.64482786183049512</v>
      </c>
      <c r="H192" s="40">
        <f t="shared" si="285"/>
        <v>1.4891416752843847</v>
      </c>
      <c r="I192" s="41">
        <f t="shared" si="285"/>
        <v>0.93660082086425189</v>
      </c>
      <c r="J192" s="40">
        <f t="shared" si="285"/>
        <v>21.687989763712714</v>
      </c>
      <c r="K192" s="42">
        <f t="shared" si="285"/>
        <v>26.137679456548156</v>
      </c>
      <c r="L192" s="43">
        <f t="shared" si="285"/>
        <v>13.068839728274078</v>
      </c>
      <c r="M192" s="43">
        <f t="shared" si="285"/>
        <v>8.7125598188493854</v>
      </c>
      <c r="N192" s="43">
        <f t="shared" si="285"/>
        <v>6.534419864137039</v>
      </c>
      <c r="O192" s="43">
        <f t="shared" si="285"/>
        <v>5.2275358913096319</v>
      </c>
      <c r="P192" s="44">
        <f t="shared" si="285"/>
        <v>4.3562799094246927</v>
      </c>
      <c r="Q192" s="39">
        <f t="shared" ref="Q192:Q195" si="286">4*K192/(PI()*0.805^2*F192)</f>
        <v>0.30460069611816409</v>
      </c>
      <c r="R192" s="41">
        <f t="shared" ref="R192:R195" si="287">4*L192/(PI()*0.805^2*F192)</f>
        <v>0.15230034805908205</v>
      </c>
      <c r="S192" s="41">
        <f t="shared" ref="S192:S195" si="288">4*M192/(PI()*0.805^2*F192)</f>
        <v>0.10153356537272137</v>
      </c>
      <c r="T192" s="41">
        <f t="shared" ref="T192:T195" si="289">4*N192/(PI()*0.805^2*F192)</f>
        <v>7.6150174029541023E-2</v>
      </c>
      <c r="U192" s="41">
        <f t="shared" ref="U192:U195" si="290">4*O192/(PI()*0.805^2*F192)</f>
        <v>6.0920139223632833E-2</v>
      </c>
      <c r="V192" s="45">
        <f t="shared" ref="V192:V195" si="291">4*P192/(PI()*0.805^2*F192)</f>
        <v>5.0766782686360687E-2</v>
      </c>
      <c r="W192" s="64" t="str">
        <f t="shared" ref="W192:W195" si="292">IF(OR(0.0344&gt;Q192,0.0739&lt;Q192),"-",296863066.116789*Q192^(6)+-107812010.926391*Q192^(5)+ 15691057.2875856*Q192^(4)+-1178721.4640784*Q192^(3)+ 48205.3447935692*Q192^(2)+-1012.39184418295*Q192+ 9.28608011129995)</f>
        <v>-</v>
      </c>
      <c r="X192" s="65" t="str">
        <f t="shared" si="281"/>
        <v>-</v>
      </c>
      <c r="Y192" s="65" t="str">
        <f t="shared" si="281"/>
        <v>-</v>
      </c>
      <c r="Z192" s="65" t="str">
        <f t="shared" si="281"/>
        <v>-</v>
      </c>
      <c r="AA192" s="65">
        <f t="shared" si="281"/>
        <v>0.84784072780202813</v>
      </c>
      <c r="AB192" s="66">
        <f t="shared" si="281"/>
        <v>0.85648666537295348</v>
      </c>
      <c r="AC192" s="64" t="str">
        <f t="shared" ref="AC192:AC195" si="293">IF(W192="-","-",798988351.621543*Q192^(6)+-280371531.586419*Q192^(5)+ 39883138.3982318*Q192^(4)+-2943110.23585554*Q192^(3)+ 118497.513034966*Q192^(2)+-2463.54413936218*Q192+ 21.5852365235991)</f>
        <v>-</v>
      </c>
      <c r="AD192" s="65" t="str">
        <f t="shared" si="282"/>
        <v>-</v>
      </c>
      <c r="AE192" s="65" t="str">
        <f t="shared" si="282"/>
        <v>-</v>
      </c>
      <c r="AF192" s="65" t="str">
        <f t="shared" si="282"/>
        <v>-</v>
      </c>
      <c r="AG192" s="65">
        <f t="shared" si="282"/>
        <v>0.78806800440870717</v>
      </c>
      <c r="AH192" s="66">
        <f t="shared" si="282"/>
        <v>0.89363615794112405</v>
      </c>
      <c r="AI192" s="49">
        <f>(F192^2)/2</f>
        <v>14212.778648924294</v>
      </c>
      <c r="AJ192" s="49" t="str">
        <f t="shared" si="283"/>
        <v>-</v>
      </c>
      <c r="AK192" s="50" t="str">
        <f t="shared" si="283"/>
        <v>-</v>
      </c>
      <c r="AL192" s="50" t="str">
        <f t="shared" si="283"/>
        <v>-</v>
      </c>
      <c r="AM192" s="50" t="str">
        <f t="shared" si="283"/>
        <v>-</v>
      </c>
      <c r="AN192" s="50">
        <f t="shared" si="283"/>
        <v>5991.0745955234388</v>
      </c>
      <c r="AO192" s="51">
        <f t="shared" si="283"/>
        <v>5604.2072470431694</v>
      </c>
      <c r="AP192" s="43" t="str">
        <f>IF(AJ192="-","-",(AJ192*W192/2.04/$I192/$D192/$A192+((AJ192*W192/2.04/$I192/$D192/$A192)^2+4)^0.5)/2)</f>
        <v>-</v>
      </c>
      <c r="AQ192" s="43" t="str">
        <f>IF(AK192="-","-",(2*AK192*X192/2.04/$I192/$D192/$A192+((2*AK192*X192/2.04/$I192/$D192/$A192)^2+4)^0.5)/2)</f>
        <v>-</v>
      </c>
      <c r="AR192" s="43" t="str">
        <f>IF(AL192="-","-",(3*AL192*Y192/2.04/$I192/$D192/$A192+((3*AL192*Y192/2.04/$I192/$D192/$A192)^2+4)^0.5)/2)</f>
        <v>-</v>
      </c>
      <c r="AS192" s="43" t="str">
        <f>IF(AM192="-","-",(4*AM192*Z192/2.04/$I192/$D192/$A192+((4*AM192*Z192/2.04/$I192/$D192/$A192)^2+4)^0.5)/2)</f>
        <v>-</v>
      </c>
      <c r="AT192" s="43">
        <f>IF(AN192="-","-",(5*AN192*AA192/2.04/$I192/$D192/$A192+((5*AN192*AA192/2.04/$I192/$D192/$A192)^2+4)^0.5)/2)</f>
        <v>1.3717028466880206</v>
      </c>
      <c r="AU192" s="44">
        <f>IF(AO192="-","-",(6*AO192*AB192/2.04/$I192/$D192/$A192+((6*AO192*AB192/2.04/$I192/$D192/$A192)^2+4)^0.5)/2)</f>
        <v>1.4287077124222158</v>
      </c>
      <c r="AV192" s="67" t="str">
        <f>IF(AP192="-","-",C192*AP192)</f>
        <v>-</v>
      </c>
      <c r="AW192" s="68" t="str">
        <f>IF(AQ192="-","-",C192*AQ192)</f>
        <v>-</v>
      </c>
      <c r="AX192" s="68" t="str">
        <f>IF(AR192="-","-",C192*AR192)</f>
        <v>-</v>
      </c>
      <c r="AY192" s="41" t="str">
        <f>IF(AS192="-","-",C192*AS192)</f>
        <v>-</v>
      </c>
      <c r="AZ192" s="41">
        <f>IF(AT192="-","-",C192*AT192)</f>
        <v>4.1005986226976221</v>
      </c>
      <c r="BA192" s="45">
        <f>IF(AU192="-","-",C192*AU192)</f>
        <v>4.2710102205747447</v>
      </c>
      <c r="BB192" s="58" t="str">
        <f>IF(W192="-","-",D192*AP192^(0.312/(1.312*W192))-273)</f>
        <v>-</v>
      </c>
      <c r="BC192" s="59" t="str">
        <f>IF(X192="-","-",D192*AQ192^(0.312/(1.312*X192))-273)</f>
        <v>-</v>
      </c>
      <c r="BD192" s="59" t="str">
        <f>IF(Y192="-","-",D192*AR192^(0.312/(1.312*Y192))-273)</f>
        <v>-</v>
      </c>
      <c r="BE192" s="59" t="str">
        <f>IF(Z192="-","-",D192*AS192^(0.312/(1.312*Z192))-273)</f>
        <v>-</v>
      </c>
      <c r="BF192" s="59">
        <f>IF(AA192="-","-",D192*AT192^(0.312/(1.312*AA192))-273)</f>
        <v>41.696266264288852</v>
      </c>
      <c r="BG192" s="60">
        <f>IF(AB192="-","-",D192*AU192^(0.312/(1.312*AB192))-273)</f>
        <v>44.989489103890151</v>
      </c>
      <c r="BP192" s="1">
        <v>190</v>
      </c>
    </row>
    <row r="193" spans="1:75" s="89" customFormat="1" hidden="1" x14ac:dyDescent="0.2">
      <c r="A193" s="70">
        <f>A191</f>
        <v>71.815087678696329</v>
      </c>
      <c r="B193" s="71">
        <f>B191</f>
        <v>3.0494219674461753</v>
      </c>
      <c r="C193" s="71">
        <f>C191</f>
        <v>2.9894219674461753</v>
      </c>
      <c r="D193" s="72">
        <f>D191</f>
        <v>288</v>
      </c>
      <c r="E193" s="73">
        <v>5180</v>
      </c>
      <c r="F193" s="71">
        <f>PI()*0.805*E193/60</f>
        <v>218.33545343673467</v>
      </c>
      <c r="G193" s="74">
        <f t="shared" ref="G193:P193" si="294">G191</f>
        <v>0.64482786183049512</v>
      </c>
      <c r="H193" s="75">
        <f t="shared" si="294"/>
        <v>1.4891416752843847</v>
      </c>
      <c r="I193" s="76">
        <f t="shared" si="294"/>
        <v>0.93660082086425189</v>
      </c>
      <c r="J193" s="75">
        <f t="shared" si="294"/>
        <v>21.687989763712714</v>
      </c>
      <c r="K193" s="70">
        <f t="shared" si="294"/>
        <v>26.137679456548156</v>
      </c>
      <c r="L193" s="77">
        <f t="shared" si="294"/>
        <v>13.068839728274078</v>
      </c>
      <c r="M193" s="77">
        <f t="shared" si="294"/>
        <v>8.7125598188493854</v>
      </c>
      <c r="N193" s="77">
        <f t="shared" si="294"/>
        <v>6.534419864137039</v>
      </c>
      <c r="O193" s="77">
        <f t="shared" si="294"/>
        <v>5.2275358913096319</v>
      </c>
      <c r="P193" s="78">
        <f t="shared" si="294"/>
        <v>4.3562799094246927</v>
      </c>
      <c r="Q193" s="74">
        <f t="shared" si="286"/>
        <v>0.23521289275533905</v>
      </c>
      <c r="R193" s="76">
        <f t="shared" si="287"/>
        <v>0.11760644637766952</v>
      </c>
      <c r="S193" s="76">
        <f t="shared" si="288"/>
        <v>7.8404297585113011E-2</v>
      </c>
      <c r="T193" s="76">
        <f t="shared" si="289"/>
        <v>5.8803223188834762E-2</v>
      </c>
      <c r="U193" s="76">
        <f t="shared" si="290"/>
        <v>4.7042578551067818E-2</v>
      </c>
      <c r="V193" s="79">
        <f t="shared" si="291"/>
        <v>3.9202148792556506E-2</v>
      </c>
      <c r="W193" s="80" t="str">
        <f t="shared" si="292"/>
        <v>-</v>
      </c>
      <c r="X193" s="81" t="str">
        <f t="shared" si="281"/>
        <v>-</v>
      </c>
      <c r="Y193" s="81" t="str">
        <f t="shared" si="281"/>
        <v>-</v>
      </c>
      <c r="Z193" s="81">
        <f t="shared" si="281"/>
        <v>0.85207535622174468</v>
      </c>
      <c r="AA193" s="81">
        <f t="shared" si="281"/>
        <v>0.85211306792933605</v>
      </c>
      <c r="AB193" s="82">
        <f t="shared" si="281"/>
        <v>0.82139339510113807</v>
      </c>
      <c r="AC193" s="80" t="str">
        <f t="shared" si="293"/>
        <v>-</v>
      </c>
      <c r="AD193" s="81" t="str">
        <f t="shared" si="282"/>
        <v>-</v>
      </c>
      <c r="AE193" s="81" t="str">
        <f t="shared" si="282"/>
        <v>-</v>
      </c>
      <c r="AF193" s="81">
        <f t="shared" si="282"/>
        <v>0.81074666200479584</v>
      </c>
      <c r="AG193" s="81">
        <f t="shared" si="282"/>
        <v>0.92449417533774891</v>
      </c>
      <c r="AH193" s="82">
        <f t="shared" si="282"/>
        <v>0.94230373603001993</v>
      </c>
      <c r="AI193" s="83">
        <f>(F193^2)/2</f>
        <v>23835.185113712265</v>
      </c>
      <c r="AJ193" s="83" t="str">
        <f t="shared" si="283"/>
        <v>-</v>
      </c>
      <c r="AK193" s="84" t="str">
        <f t="shared" si="283"/>
        <v>-</v>
      </c>
      <c r="AL193" s="84" t="str">
        <f t="shared" si="283"/>
        <v>-</v>
      </c>
      <c r="AM193" s="84">
        <f t="shared" si="283"/>
        <v>12856.182264787476</v>
      </c>
      <c r="AN193" s="84">
        <f t="shared" si="283"/>
        <v>11727.401583196013</v>
      </c>
      <c r="AO193" s="85">
        <f t="shared" si="283"/>
        <v>10333.63943742692</v>
      </c>
      <c r="AP193" s="77" t="str">
        <f>IF(AJ193="-","-",(AJ193*W193/2.04/$I193/$D193/$A193+((AJ193*W193/2.04/$I193/$D193/$A193)^2+4)^0.5)/2)</f>
        <v>-</v>
      </c>
      <c r="AQ193" s="77" t="str">
        <f>IF(AK193="-","-",(2*AK193*X193/2.04/$I193/$D193/$A193+((2*AK193*X193/2.04/$I193/$D193/$A193)^2+4)^0.5)/2)</f>
        <v>-</v>
      </c>
      <c r="AR193" s="77" t="str">
        <f>IF(AL193="-","-",(3*AL193*Y193/2.04/$I193/$D193/$A193+((3*AL193*Y193/2.04/$I193/$D193/$A193)^2+4)^0.5)/2)</f>
        <v>-</v>
      </c>
      <c r="AS193" s="77">
        <f>IF(AM193="-","-",(4*AM193*Z193/2.04/$I193/$D193/$A193+((4*AM193*Z193/2.04/$I193/$D193/$A193)^2+4)^0.5)/2)</f>
        <v>1.697805585189748</v>
      </c>
      <c r="AT193" s="77">
        <f>IF(AN193="-","-",(5*AN193*AA193/2.04/$I193/$D193/$A193+((5*AN193*AA193/2.04/$I193/$D193/$A193)^2+4)^0.5)/2)</f>
        <v>1.8152607510072816</v>
      </c>
      <c r="AU193" s="78">
        <f>IF(AO193="-","-",(6*AO193*AB193/2.04/$I193/$D193/$A193+((6*AO193*AB193/2.04/$I193/$D193/$A193)^2+4)^0.5)/2)</f>
        <v>1.8339915623609686</v>
      </c>
      <c r="AV193" s="74" t="str">
        <f>IF(AP193="-","-",C193*AP193)</f>
        <v>-</v>
      </c>
      <c r="AW193" s="76" t="str">
        <f>IF(AQ193="-","-",C193*AQ193)</f>
        <v>-</v>
      </c>
      <c r="AX193" s="76" t="str">
        <f>IF(AR193="-","-",C193*AR193)</f>
        <v>-</v>
      </c>
      <c r="AY193" s="76">
        <f>IF(AS193="-","-",C193*AS193)</f>
        <v>5.075457312819041</v>
      </c>
      <c r="AZ193" s="76">
        <f>IF(AT193="-","-",C193*AT193)</f>
        <v>5.4265803657040097</v>
      </c>
      <c r="BA193" s="79">
        <f>IF(AU193="-","-",C193*AU193)</f>
        <v>5.4825746646328115</v>
      </c>
      <c r="BB193" s="86" t="str">
        <f>IF(W193="-","-",D193*AP193^(0.312/(1.312*W193))-273)</f>
        <v>-</v>
      </c>
      <c r="BC193" s="87" t="str">
        <f>IF(X193="-","-",D193*AQ193^(0.312/(1.312*X193))-273)</f>
        <v>-</v>
      </c>
      <c r="BD193" s="87" t="str">
        <f>IF(Y193="-","-",D193*AR193^(0.312/(1.312*Y193))-273)</f>
        <v>-</v>
      </c>
      <c r="BE193" s="87">
        <f>IF(Z193="-","-",D193*AS193^(0.312/(1.312*Z193))-273)</f>
        <v>60.850240296487073</v>
      </c>
      <c r="BF193" s="87">
        <f>IF(AA193="-","-",D193*AT193^(0.312/(1.312*AA193))-273)</f>
        <v>67.13891865240214</v>
      </c>
      <c r="BG193" s="88">
        <f>IF(AB193="-","-",D193*AU193^(0.312/(1.312*AB193))-273)</f>
        <v>70.280947560208631</v>
      </c>
      <c r="BP193" s="121">
        <v>191</v>
      </c>
    </row>
    <row r="194" spans="1:75" s="89" customFormat="1" hidden="1" x14ac:dyDescent="0.2">
      <c r="A194" s="42">
        <f>A191</f>
        <v>71.815087678696329</v>
      </c>
      <c r="B194" s="62">
        <f>B191</f>
        <v>3.0494219674461753</v>
      </c>
      <c r="C194" s="62">
        <f>C191</f>
        <v>2.9894219674461753</v>
      </c>
      <c r="D194" s="63">
        <f>D191</f>
        <v>288</v>
      </c>
      <c r="E194" s="37">
        <v>5300</v>
      </c>
      <c r="F194" s="62">
        <f>PI()*0.805*E194/60</f>
        <v>223.39341760901425</v>
      </c>
      <c r="G194" s="39">
        <f t="shared" ref="G194:P194" si="295">G191</f>
        <v>0.64482786183049512</v>
      </c>
      <c r="H194" s="40">
        <f t="shared" si="295"/>
        <v>1.4891416752843847</v>
      </c>
      <c r="I194" s="41">
        <f t="shared" si="295"/>
        <v>0.93660082086425189</v>
      </c>
      <c r="J194" s="40">
        <f t="shared" si="295"/>
        <v>21.687989763712714</v>
      </c>
      <c r="K194" s="42">
        <f t="shared" si="295"/>
        <v>26.137679456548156</v>
      </c>
      <c r="L194" s="43">
        <f t="shared" si="295"/>
        <v>13.068839728274078</v>
      </c>
      <c r="M194" s="43">
        <f t="shared" si="295"/>
        <v>8.7125598188493854</v>
      </c>
      <c r="N194" s="43">
        <f t="shared" si="295"/>
        <v>6.534419864137039</v>
      </c>
      <c r="O194" s="43">
        <f t="shared" si="295"/>
        <v>5.2275358913096319</v>
      </c>
      <c r="P194" s="44">
        <f t="shared" si="295"/>
        <v>4.3562799094246927</v>
      </c>
      <c r="Q194" s="39">
        <f t="shared" si="286"/>
        <v>0.2298873178250295</v>
      </c>
      <c r="R194" s="41">
        <f t="shared" si="287"/>
        <v>0.11494365891251475</v>
      </c>
      <c r="S194" s="41">
        <f t="shared" si="288"/>
        <v>7.6629105941676504E-2</v>
      </c>
      <c r="T194" s="41">
        <f t="shared" si="289"/>
        <v>5.7471829456257374E-2</v>
      </c>
      <c r="U194" s="41">
        <f t="shared" si="290"/>
        <v>4.5977463565005906E-2</v>
      </c>
      <c r="V194" s="45">
        <f t="shared" si="291"/>
        <v>3.8314552970838252E-2</v>
      </c>
      <c r="W194" s="64" t="str">
        <f t="shared" si="292"/>
        <v>-</v>
      </c>
      <c r="X194" s="65" t="str">
        <f t="shared" si="281"/>
        <v>-</v>
      </c>
      <c r="Y194" s="65" t="str">
        <f t="shared" si="281"/>
        <v>-</v>
      </c>
      <c r="Z194" s="65">
        <f t="shared" si="281"/>
        <v>0.85394039725542648</v>
      </c>
      <c r="AA194" s="65">
        <f t="shared" si="281"/>
        <v>0.84978225753149239</v>
      </c>
      <c r="AB194" s="66">
        <f t="shared" si="281"/>
        <v>0.81613698574743232</v>
      </c>
      <c r="AC194" s="64" t="str">
        <f t="shared" si="293"/>
        <v>-</v>
      </c>
      <c r="AD194" s="65" t="str">
        <f t="shared" si="282"/>
        <v>-</v>
      </c>
      <c r="AE194" s="65" t="str">
        <f t="shared" si="282"/>
        <v>-</v>
      </c>
      <c r="AF194" s="65">
        <f t="shared" si="282"/>
        <v>0.82483279913524399</v>
      </c>
      <c r="AG194" s="65">
        <f t="shared" si="282"/>
        <v>0.93119046234402703</v>
      </c>
      <c r="AH194" s="66">
        <f t="shared" si="282"/>
        <v>0.93983407061607949</v>
      </c>
      <c r="AI194" s="49">
        <f>(F194^2)/2</f>
        <v>24952.309515517718</v>
      </c>
      <c r="AJ194" s="49" t="str">
        <f t="shared" si="283"/>
        <v>-</v>
      </c>
      <c r="AK194" s="50" t="str">
        <f t="shared" si="283"/>
        <v>-</v>
      </c>
      <c r="AL194" s="50" t="str">
        <f t="shared" si="283"/>
        <v>-</v>
      </c>
      <c r="AM194" s="50">
        <f t="shared" si="283"/>
        <v>13662.665606381262</v>
      </c>
      <c r="AN194" s="50">
        <f t="shared" si="283"/>
        <v>12399.89258063415</v>
      </c>
      <c r="AO194" s="51">
        <f t="shared" si="283"/>
        <v>10859.10274454311</v>
      </c>
      <c r="AP194" s="43" t="str">
        <f>IF(AJ194="-","-",(AJ194*W194/2.04/$I194/$D194/$A194+((AJ194*W194/2.04/$I194/$D194/$A194)^2+4)^0.5)/2)</f>
        <v>-</v>
      </c>
      <c r="AQ194" s="43" t="str">
        <f>IF(AK194="-","-",(2*AK194*X194/2.04/$I194/$D194/$A194+((2*AK194*X194/2.04/$I194/$D194/$A194)^2+4)^0.5)/2)</f>
        <v>-</v>
      </c>
      <c r="AR194" s="43" t="str">
        <f>IF(AL194="-","-",(3*AL194*Y194/2.04/$I194/$D194/$A194+((3*AL194*Y194/2.04/$I194/$D194/$A194)^2+4)^0.5)/2)</f>
        <v>-</v>
      </c>
      <c r="AS194" s="43">
        <f>IF(AM194="-","-",(4*AM194*Z194/2.04/$I194/$D194/$A194+((4*AM194*Z194/2.04/$I194/$D194/$A194)^2+4)^0.5)/2)</f>
        <v>1.7517906469816626</v>
      </c>
      <c r="AT194" s="43">
        <f>IF(AN194="-","-",(5*AN194*AA194/2.04/$I194/$D194/$A194+((5*AN194*AA194/2.04/$I194/$D194/$A194)^2+4)^0.5)/2)</f>
        <v>1.8684310983323735</v>
      </c>
      <c r="AU194" s="44">
        <f>IF(AO194="-","-",(6*AO194*AB194/2.04/$I194/$D194/$A194+((6*AO194*AB194/2.04/$I194/$D194/$A194)^2+4)^0.5)/2)</f>
        <v>1.8780619167908998</v>
      </c>
      <c r="AV194" s="39" t="str">
        <f>IF(AP194="-","-",C194*AP194)</f>
        <v>-</v>
      </c>
      <c r="AW194" s="41" t="str">
        <f>IF(AQ194="-","-",C194*AQ194)</f>
        <v>-</v>
      </c>
      <c r="AX194" s="41" t="str">
        <f>IF(AR194="-","-",C194*AR194)</f>
        <v>-</v>
      </c>
      <c r="AY194" s="41">
        <f>IF(AS194="-","-",C194*AS194)</f>
        <v>5.2368414424537306</v>
      </c>
      <c r="AZ194" s="41">
        <f>IF(AT194="-","-",C194*AT194)</f>
        <v>5.5855289700143826</v>
      </c>
      <c r="BA194" s="45">
        <f>IF(AU194="-","-",C194*AU194)</f>
        <v>5.614319550278787</v>
      </c>
      <c r="BB194" s="58" t="str">
        <f>IF(W194="-","-",D194*AP194^(0.312/(1.312*W194))-273)</f>
        <v>-</v>
      </c>
      <c r="BC194" s="59" t="str">
        <f>IF(X194="-","-",D194*AQ194^(0.312/(1.312*X194))-273)</f>
        <v>-</v>
      </c>
      <c r="BD194" s="59" t="str">
        <f>IF(Y194="-","-",D194*AR194^(0.312/(1.312*Y194))-273)</f>
        <v>-</v>
      </c>
      <c r="BE194" s="59">
        <f>IF(Z194="-","-",D194*AS194^(0.312/(1.312*Z194))-273)</f>
        <v>63.664469845261578</v>
      </c>
      <c r="BF194" s="59">
        <f>IF(AA194="-","-",D194*AT194^(0.312/(1.312*AA194))-273)</f>
        <v>70.054574146964285</v>
      </c>
      <c r="BG194" s="60">
        <f>IF(AB194="-","-",D194*AU194^(0.312/(1.312*AB194))-273)</f>
        <v>73.055459847784903</v>
      </c>
      <c r="BP194" s="1">
        <v>192</v>
      </c>
    </row>
    <row r="195" spans="1:75" s="69" customFormat="1" hidden="1" x14ac:dyDescent="0.2">
      <c r="A195" s="90">
        <f>A191</f>
        <v>71.815087678696329</v>
      </c>
      <c r="B195" s="91">
        <f>B191</f>
        <v>3.0494219674461753</v>
      </c>
      <c r="C195" s="91">
        <f>C191</f>
        <v>2.9894219674461753</v>
      </c>
      <c r="D195" s="92">
        <f>D191</f>
        <v>288</v>
      </c>
      <c r="E195" s="93">
        <v>5565</v>
      </c>
      <c r="F195" s="91">
        <f>PI()*0.805*E195/60</f>
        <v>234.56308848946495</v>
      </c>
      <c r="G195" s="94">
        <f t="shared" ref="G195:P195" si="296">G191</f>
        <v>0.64482786183049512</v>
      </c>
      <c r="H195" s="95">
        <f t="shared" si="296"/>
        <v>1.4891416752843847</v>
      </c>
      <c r="I195" s="96">
        <f t="shared" si="296"/>
        <v>0.93660082086425189</v>
      </c>
      <c r="J195" s="95">
        <f t="shared" si="296"/>
        <v>21.687989763712714</v>
      </c>
      <c r="K195" s="90">
        <f t="shared" si="296"/>
        <v>26.137679456548156</v>
      </c>
      <c r="L195" s="97">
        <f t="shared" si="296"/>
        <v>13.068839728274078</v>
      </c>
      <c r="M195" s="97">
        <f t="shared" si="296"/>
        <v>8.7125598188493854</v>
      </c>
      <c r="N195" s="97">
        <f t="shared" si="296"/>
        <v>6.534419864137039</v>
      </c>
      <c r="O195" s="97">
        <f t="shared" si="296"/>
        <v>5.2275358913096319</v>
      </c>
      <c r="P195" s="98">
        <f t="shared" si="296"/>
        <v>4.3562799094246927</v>
      </c>
      <c r="Q195" s="94">
        <f t="shared" si="286"/>
        <v>0.21894030269050427</v>
      </c>
      <c r="R195" s="96">
        <f t="shared" si="287"/>
        <v>0.10947015134525213</v>
      </c>
      <c r="S195" s="96">
        <f t="shared" si="288"/>
        <v>7.2980100896834765E-2</v>
      </c>
      <c r="T195" s="96">
        <f t="shared" si="289"/>
        <v>5.4735075672626067E-2</v>
      </c>
      <c r="U195" s="96">
        <f t="shared" si="290"/>
        <v>4.3788060538100859E-2</v>
      </c>
      <c r="V195" s="99">
        <f t="shared" si="291"/>
        <v>3.6490050448417383E-2</v>
      </c>
      <c r="W195" s="100" t="str">
        <f t="shared" si="292"/>
        <v>-</v>
      </c>
      <c r="X195" s="101" t="str">
        <f t="shared" si="281"/>
        <v>-</v>
      </c>
      <c r="Y195" s="101">
        <f t="shared" si="281"/>
        <v>0.74738191866866366</v>
      </c>
      <c r="Z195" s="101">
        <f t="shared" si="281"/>
        <v>0.85630424333537114</v>
      </c>
      <c r="AA195" s="101">
        <f t="shared" si="281"/>
        <v>0.84320101711759854</v>
      </c>
      <c r="AB195" s="102">
        <f t="shared" si="281"/>
        <v>0.80487589512493507</v>
      </c>
      <c r="AC195" s="100" t="str">
        <f t="shared" si="293"/>
        <v>-</v>
      </c>
      <c r="AD195" s="101" t="str">
        <f t="shared" si="282"/>
        <v>-</v>
      </c>
      <c r="AE195" s="101">
        <f t="shared" si="282"/>
        <v>0.59535942831255539</v>
      </c>
      <c r="AF195" s="101">
        <f t="shared" si="282"/>
        <v>0.85363518605553423</v>
      </c>
      <c r="AG195" s="101">
        <f t="shared" si="282"/>
        <v>0.94100290584800206</v>
      </c>
      <c r="AH195" s="102">
        <f t="shared" si="282"/>
        <v>0.93318486478187168</v>
      </c>
      <c r="AI195" s="103">
        <f>(F195^2)/2</f>
        <v>27509.921240858283</v>
      </c>
      <c r="AJ195" s="103" t="str">
        <f t="shared" si="283"/>
        <v>-</v>
      </c>
      <c r="AK195" s="104" t="str">
        <f t="shared" si="283"/>
        <v>-</v>
      </c>
      <c r="AL195" s="104">
        <f t="shared" si="283"/>
        <v>16563.459865272103</v>
      </c>
      <c r="AM195" s="104">
        <f t="shared" si="283"/>
        <v>15546.043769706013</v>
      </c>
      <c r="AN195" s="104">
        <f t="shared" si="283"/>
        <v>13922.765360054256</v>
      </c>
      <c r="AO195" s="105">
        <f t="shared" si="283"/>
        <v>12053.777775390476</v>
      </c>
      <c r="AP195" s="97" t="str">
        <f>IF(AJ195="-","-",(AJ195*W195/2.04/$I195/$D195/$A195+((AJ195*W195/2.04/$I195/$D195/$A195)^2+4)^0.5)/2)</f>
        <v>-</v>
      </c>
      <c r="AQ195" s="97" t="str">
        <f>IF(AK195="-","-",(2*AK195*X195/2.04/$I195/$D195/$A195+((2*AK195*X195/2.04/$I195/$D195/$A195)^2+4)^0.5)/2)</f>
        <v>-</v>
      </c>
      <c r="AR195" s="97">
        <f>IF(AL195="-","-",(3*AL195*Y195/2.04/$I195/$D195/$A195+((3*AL195*Y195/2.04/$I195/$D195/$A195)^2+4)^0.5)/2)</f>
        <v>1.5747802041625536</v>
      </c>
      <c r="AS195" s="97">
        <f>IF(AM195="-","-",(4*AM195*Z195/2.04/$I195/$D195/$A195+((4*AM195*Z195/2.04/$I195/$D195/$A195)^2+4)^0.5)/2)</f>
        <v>1.879510863728532</v>
      </c>
      <c r="AT195" s="97">
        <f>IF(AN195="-","-",(5*AN195*AA195/2.04/$I195/$D195/$A195+((5*AN195*AA195/2.04/$I195/$D195/$A195)^2+4)^0.5)/2)</f>
        <v>1.9883072832547963</v>
      </c>
      <c r="AU195" s="98">
        <f>IF(AO195="-","-",(6*AO195*AB195/2.04/$I195/$D195/$A195+((6*AO195*AB195/2.04/$I195/$D195/$A195)^2+4)^0.5)/2)</f>
        <v>1.9784678177369948</v>
      </c>
      <c r="AV195" s="94" t="str">
        <f>IF(AP195="-","-",C195*AP195)</f>
        <v>-</v>
      </c>
      <c r="AW195" s="96" t="str">
        <f>IF(AQ195="-","-",C195*AQ195)</f>
        <v>-</v>
      </c>
      <c r="AX195" s="96">
        <f>IF(AR195="-","-",C195*AR195)</f>
        <v>4.7076825362229107</v>
      </c>
      <c r="AY195" s="96">
        <f>IF(AS195="-","-",C195*AS195)</f>
        <v>5.6186510640838083</v>
      </c>
      <c r="AZ195" s="96">
        <f>IF(AT195="-","-",C195*AT195)</f>
        <v>5.9438894705951126</v>
      </c>
      <c r="BA195" s="99">
        <f>IF(AU195="-","-",C195*AU195)</f>
        <v>5.914475156228268</v>
      </c>
      <c r="BB195" s="106" t="str">
        <f>IF(W195="-","-",D195*AP195^(0.312/(1.312*W195))-273)</f>
        <v>-</v>
      </c>
      <c r="BC195" s="107" t="str">
        <f>IF(X195="-","-",D195*AQ195^(0.312/(1.312*X195))-273)</f>
        <v>-</v>
      </c>
      <c r="BD195" s="107">
        <f>IF(Y195="-","-",D195*AR195^(0.312/(1.312*Y195))-273)</f>
        <v>59.770405157919072</v>
      </c>
      <c r="BE195" s="107">
        <f>IF(Z195="-","-",D195*AS195^(0.312/(1.312*Z195))-273)</f>
        <v>70.160807342954001</v>
      </c>
      <c r="BF195" s="107">
        <f>IF(AA195="-","-",D195*AT195^(0.312/(1.312*AA195))-273)</f>
        <v>76.601020061986958</v>
      </c>
      <c r="BG195" s="108">
        <f>IF(AB195="-","-",D195*AU195^(0.312/(1.312*AB195))-273)</f>
        <v>79.325818207324403</v>
      </c>
      <c r="BP195" s="121">
        <v>193</v>
      </c>
    </row>
    <row r="196" spans="1:75" s="7" customFormat="1" ht="13.5" hidden="1" customHeight="1" x14ac:dyDescent="0.2">
      <c r="A196" s="8"/>
      <c r="B196" s="8"/>
      <c r="C196" s="8"/>
      <c r="D196" s="3"/>
      <c r="E196" s="4"/>
      <c r="F196" s="5"/>
      <c r="G196" s="6"/>
      <c r="I196" s="6"/>
      <c r="J196" s="6"/>
      <c r="K196" s="6"/>
      <c r="L196" s="8"/>
      <c r="M196" s="8"/>
      <c r="N196" s="8"/>
      <c r="O196" s="8"/>
      <c r="P196" s="8"/>
      <c r="Q196" s="5" t="s">
        <v>60</v>
      </c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178">
        <f>A184</f>
        <v>54.524021396275579</v>
      </c>
      <c r="AJ196" s="179">
        <f>C184</f>
        <v>1.8829269708312426</v>
      </c>
      <c r="AK196" s="180">
        <v>3</v>
      </c>
      <c r="AL196" s="181">
        <f>E186</f>
        <v>5105</v>
      </c>
      <c r="AM196" s="181">
        <f>$AL186</f>
        <v>11930.538605257168</v>
      </c>
      <c r="AN196" s="182">
        <f>$AR186</f>
        <v>1.6195115448901176</v>
      </c>
      <c r="AO196" s="113">
        <f>$AX186</f>
        <v>3.0494219674461753</v>
      </c>
      <c r="AP196" s="114">
        <f>$BD186</f>
        <v>53.148958570698937</v>
      </c>
      <c r="AQ196" s="114">
        <f>A191</f>
        <v>71.815087678696329</v>
      </c>
      <c r="AR196" s="109">
        <f>C191</f>
        <v>2.9894219674461753</v>
      </c>
      <c r="AS196" s="110">
        <v>4</v>
      </c>
      <c r="AT196" s="111">
        <f>E193</f>
        <v>5180</v>
      </c>
      <c r="AU196" s="111">
        <f>AM193</f>
        <v>12856.182264787476</v>
      </c>
      <c r="AV196" s="112">
        <f>AS193</f>
        <v>1.697805585189748</v>
      </c>
      <c r="AW196" s="113">
        <f>AY193</f>
        <v>5.075457312819041</v>
      </c>
      <c r="AX196" s="114">
        <f>BE193</f>
        <v>60.850240296487073</v>
      </c>
      <c r="AZ196" s="115">
        <v>5.0791980743408205</v>
      </c>
      <c r="BB196" s="183">
        <f>M186*60</f>
        <v>636.64785593364525</v>
      </c>
      <c r="BC196" s="184">
        <f>AN196</f>
        <v>1.6195115448901176</v>
      </c>
      <c r="BD196" s="185">
        <f>N193*60</f>
        <v>392.06519184822236</v>
      </c>
      <c r="BE196" s="186">
        <f>AV196</f>
        <v>1.697805585189748</v>
      </c>
      <c r="BG196" s="187">
        <f>AL196/5300</f>
        <v>0.96320754716981127</v>
      </c>
      <c r="BH196" s="188">
        <f>AT196/5300</f>
        <v>0.97735849056603774</v>
      </c>
      <c r="BI196" s="115"/>
      <c r="BJ196" s="115"/>
      <c r="BP196" s="1">
        <v>194</v>
      </c>
    </row>
    <row r="197" spans="1:75" ht="15.75" hidden="1" x14ac:dyDescent="0.2">
      <c r="A197" s="116" t="s">
        <v>74</v>
      </c>
      <c r="B197" s="1"/>
      <c r="C197" s="2" t="s">
        <v>88</v>
      </c>
      <c r="D197" s="2"/>
      <c r="E197" s="117"/>
      <c r="F197" s="117"/>
      <c r="G197" s="117"/>
      <c r="H197" s="117"/>
      <c r="I197" s="117"/>
      <c r="J197" s="117"/>
      <c r="K197" s="117"/>
      <c r="L197" s="117"/>
      <c r="M197" s="117"/>
      <c r="N197" s="117"/>
      <c r="O197" s="117"/>
      <c r="P197" s="117"/>
      <c r="Q197" s="117"/>
      <c r="R197" s="117"/>
      <c r="S197" s="117"/>
      <c r="T197" s="117"/>
      <c r="U197" s="117"/>
      <c r="V197" s="117"/>
      <c r="W197" s="117"/>
      <c r="X197" s="117"/>
      <c r="Y197" s="117"/>
      <c r="Z197" s="117"/>
      <c r="AA197" s="117"/>
      <c r="AB197" s="117"/>
      <c r="AC197" s="118"/>
      <c r="AD197" s="117"/>
      <c r="AE197" s="117"/>
      <c r="AF197" s="117"/>
      <c r="AG197" s="117"/>
      <c r="AH197" s="117"/>
      <c r="AI197" s="119"/>
      <c r="AJ197" s="117"/>
      <c r="AK197" s="117"/>
      <c r="AL197" s="117"/>
      <c r="AM197" s="117"/>
      <c r="AN197" s="117"/>
      <c r="AO197" s="117"/>
      <c r="AP197" s="117"/>
      <c r="AQ197" s="117"/>
      <c r="AR197" s="117"/>
      <c r="AS197" s="117"/>
      <c r="AT197" s="117"/>
      <c r="AU197" s="117"/>
      <c r="AV197" s="120"/>
      <c r="AW197" s="120"/>
      <c r="AX197" s="120"/>
      <c r="AY197" s="120"/>
      <c r="AZ197" s="120"/>
      <c r="BA197" s="120"/>
      <c r="BB197" s="117"/>
      <c r="BC197" s="117"/>
      <c r="BD197" s="117"/>
      <c r="BE197" s="117"/>
      <c r="BF197" s="117"/>
      <c r="BG197" s="117"/>
      <c r="BP197" s="121">
        <v>195</v>
      </c>
    </row>
    <row r="198" spans="1:75" ht="14.25" hidden="1" x14ac:dyDescent="0.2">
      <c r="A198" s="17" t="s">
        <v>1</v>
      </c>
      <c r="B198" s="18" t="s">
        <v>2</v>
      </c>
      <c r="C198" s="18" t="s">
        <v>3</v>
      </c>
      <c r="D198" s="18" t="s">
        <v>4</v>
      </c>
      <c r="E198" s="18" t="s">
        <v>5</v>
      </c>
      <c r="F198" s="18" t="s">
        <v>6</v>
      </c>
      <c r="G198" s="18" t="s">
        <v>7</v>
      </c>
      <c r="H198" s="18" t="s">
        <v>8</v>
      </c>
      <c r="I198" s="18" t="s">
        <v>9</v>
      </c>
      <c r="J198" s="24" t="s">
        <v>10</v>
      </c>
      <c r="K198" s="21" t="s">
        <v>11</v>
      </c>
      <c r="L198" s="22" t="s">
        <v>12</v>
      </c>
      <c r="M198" s="22" t="s">
        <v>13</v>
      </c>
      <c r="N198" s="22" t="s">
        <v>14</v>
      </c>
      <c r="O198" s="22" t="s">
        <v>15</v>
      </c>
      <c r="P198" s="23" t="s">
        <v>16</v>
      </c>
      <c r="Q198" s="24" t="s">
        <v>17</v>
      </c>
      <c r="R198" s="25" t="s">
        <v>18</v>
      </c>
      <c r="S198" s="25" t="s">
        <v>19</v>
      </c>
      <c r="T198" s="25" t="s">
        <v>20</v>
      </c>
      <c r="U198" s="25" t="s">
        <v>21</v>
      </c>
      <c r="V198" s="26" t="s">
        <v>22</v>
      </c>
      <c r="W198" s="24" t="s">
        <v>23</v>
      </c>
      <c r="X198" s="25" t="s">
        <v>24</v>
      </c>
      <c r="Y198" s="25" t="s">
        <v>25</v>
      </c>
      <c r="Z198" s="25" t="s">
        <v>26</v>
      </c>
      <c r="AA198" s="25" t="s">
        <v>27</v>
      </c>
      <c r="AB198" s="26" t="s">
        <v>28</v>
      </c>
      <c r="AC198" s="27" t="s">
        <v>29</v>
      </c>
      <c r="AD198" s="28" t="s">
        <v>30</v>
      </c>
      <c r="AE198" s="28" t="s">
        <v>31</v>
      </c>
      <c r="AF198" s="28" t="s">
        <v>32</v>
      </c>
      <c r="AG198" s="28" t="s">
        <v>33</v>
      </c>
      <c r="AH198" s="29" t="s">
        <v>34</v>
      </c>
      <c r="AI198" s="122" t="s">
        <v>35</v>
      </c>
      <c r="AJ198" s="21" t="s">
        <v>36</v>
      </c>
      <c r="AK198" s="22" t="s">
        <v>37</v>
      </c>
      <c r="AL198" s="22" t="s">
        <v>38</v>
      </c>
      <c r="AM198" s="22" t="s">
        <v>39</v>
      </c>
      <c r="AN198" s="22" t="s">
        <v>40</v>
      </c>
      <c r="AO198" s="23" t="s">
        <v>41</v>
      </c>
      <c r="AP198" s="28" t="s">
        <v>42</v>
      </c>
      <c r="AQ198" s="28" t="s">
        <v>43</v>
      </c>
      <c r="AR198" s="28" t="s">
        <v>44</v>
      </c>
      <c r="AS198" s="28" t="s">
        <v>45</v>
      </c>
      <c r="AT198" s="28" t="s">
        <v>46</v>
      </c>
      <c r="AU198" s="29" t="s">
        <v>47</v>
      </c>
      <c r="AV198" s="31" t="s">
        <v>48</v>
      </c>
      <c r="AW198" s="32" t="s">
        <v>49</v>
      </c>
      <c r="AX198" s="32" t="s">
        <v>50</v>
      </c>
      <c r="AY198" s="32" t="s">
        <v>51</v>
      </c>
      <c r="AZ198" s="32" t="s">
        <v>52</v>
      </c>
      <c r="BA198" s="33" t="s">
        <v>53</v>
      </c>
      <c r="BB198" s="21" t="s">
        <v>54</v>
      </c>
      <c r="BC198" s="22" t="s">
        <v>55</v>
      </c>
      <c r="BD198" s="22" t="s">
        <v>56</v>
      </c>
      <c r="BE198" s="22" t="s">
        <v>57</v>
      </c>
      <c r="BF198" s="22" t="s">
        <v>58</v>
      </c>
      <c r="BG198" s="23" t="s">
        <v>59</v>
      </c>
      <c r="BH198" s="207"/>
      <c r="BI198" s="117"/>
      <c r="BP198" s="1">
        <v>196</v>
      </c>
    </row>
    <row r="199" spans="1:75" s="1" customFormat="1" ht="18" hidden="1" customHeight="1" x14ac:dyDescent="0.2">
      <c r="A199" s="126">
        <v>53.065093396275579</v>
      </c>
      <c r="B199" s="141">
        <v>1.8525678634643554</v>
      </c>
      <c r="C199" s="141">
        <v>1.8009092794077075</v>
      </c>
      <c r="D199" s="142">
        <v>288</v>
      </c>
      <c r="E199" s="123">
        <v>3700</v>
      </c>
      <c r="F199" s="203">
        <f>PI()*0.862*E199/60</f>
        <v>166.99659348932144</v>
      </c>
      <c r="G199" s="124">
        <f>C199/4.636</f>
        <v>0.3884618808040784</v>
      </c>
      <c r="H199" s="125">
        <f>D199/193.4</f>
        <v>1.4891416752843847</v>
      </c>
      <c r="I199" s="120">
        <f>1-0.427*G199*H199^(-3.688)</f>
        <v>0.96180660634204829</v>
      </c>
      <c r="J199" s="124">
        <f>C199*10^6/(I199*514*D199)</f>
        <v>12.648775175170316</v>
      </c>
      <c r="K199" s="126">
        <f>A199*0.682*10^6/(3600*24*J199)</f>
        <v>33.115482851862446</v>
      </c>
      <c r="L199" s="127">
        <f>A199*0.682*10^6/(3600*24*J199*2)</f>
        <v>16.557741425931223</v>
      </c>
      <c r="M199" s="127">
        <f>A199*0.682*10^6/(3600*24*J199*3)</f>
        <v>11.038494283954149</v>
      </c>
      <c r="N199" s="127">
        <f>A199*0.682*10^6/(3600*24*J199*4)</f>
        <v>8.2788707129656114</v>
      </c>
      <c r="O199" s="127">
        <f>A199*0.682*10^6/(3600*24*J199*5)</f>
        <v>6.6230965703724891</v>
      </c>
      <c r="P199" s="128">
        <f>A199*0.682*10^6/(3600*24*J199*6)</f>
        <v>5.5192471419770746</v>
      </c>
      <c r="Q199" s="124">
        <f>4*K199/(PI()*0.862^2*F199)</f>
        <v>0.33979662940561006</v>
      </c>
      <c r="R199" s="120">
        <f>4*L199/(PI()*0.862^2*F199)</f>
        <v>0.16989831470280503</v>
      </c>
      <c r="S199" s="120">
        <f>4*M199/(PI()*0.862^2*F199)</f>
        <v>0.11326554313520337</v>
      </c>
      <c r="T199" s="120">
        <f>4*N199/(PI()*0.862^2*F199)</f>
        <v>8.4949157351402516E-2</v>
      </c>
      <c r="U199" s="120">
        <f>4*O199/(PI()*0.862^2*$F199)</f>
        <v>6.795932588112201E-2</v>
      </c>
      <c r="V199" s="129">
        <f>4*P199/(PI()*0.862^2*$F199)</f>
        <v>5.6632771567601686E-2</v>
      </c>
      <c r="W199" s="124" t="str">
        <f>IF(OR(0.0366&gt;Q199,0.0992&lt;Q199),"-",-43518*Q199^4 + 7101.5*Q199^3 - 404.29*Q199^2 + 11.132*Q199 + 0.6449)</f>
        <v>-</v>
      </c>
      <c r="X199" s="120" t="str">
        <f t="shared" ref="X199:AB203" si="297">IF(OR(0.0366&gt;R199,0.0992&lt;R199),"-",-43518*R199^4 + 7101.5*R199^3 - 404.29*R199^2 + 11.132*R199 + 0.6449)</f>
        <v>-</v>
      </c>
      <c r="Y199" s="120" t="str">
        <f t="shared" si="297"/>
        <v>-</v>
      </c>
      <c r="Z199" s="120">
        <f t="shared" si="297"/>
        <v>0.76020302230416337</v>
      </c>
      <c r="AA199" s="120">
        <f t="shared" si="297"/>
        <v>0.83490587690900153</v>
      </c>
      <c r="AB199" s="129">
        <f t="shared" si="297"/>
        <v>0.8209094085562374</v>
      </c>
      <c r="AC199" s="124" t="str">
        <f>IF(W199="-","-",-1957*Q199^3 + 170*Q199^2 - 5.2758*Q199 + 1.1631)</f>
        <v>-</v>
      </c>
      <c r="AD199" s="120" t="str">
        <f t="shared" ref="AD199:AH203" si="298">IF(X199="-","-",-1957*R199^3 + 170*R199^2 - 5.2758*R199 + 1.1631)</f>
        <v>-</v>
      </c>
      <c r="AE199" s="120" t="str">
        <f t="shared" si="298"/>
        <v>-</v>
      </c>
      <c r="AF199" s="120">
        <f t="shared" si="298"/>
        <v>0.74201905000812618</v>
      </c>
      <c r="AG199" s="120">
        <f t="shared" si="298"/>
        <v>0.97546020059341854</v>
      </c>
      <c r="AH199" s="129">
        <f t="shared" si="298"/>
        <v>1.0540899668194366</v>
      </c>
      <c r="AI199" s="119">
        <f>(F199^2)/2</f>
        <v>13943.931118518838</v>
      </c>
      <c r="AJ199" s="130" t="str">
        <f t="shared" ref="AJ199:AO203" si="299">IF(W199="-","-",3*$AI199*$J199*K199*AC199/(W199*1000))</f>
        <v>-</v>
      </c>
      <c r="AK199" s="119" t="str">
        <f t="shared" si="299"/>
        <v>-</v>
      </c>
      <c r="AL199" s="119" t="str">
        <f t="shared" si="299"/>
        <v>-</v>
      </c>
      <c r="AM199" s="119">
        <f t="shared" si="299"/>
        <v>4275.7422826027578</v>
      </c>
      <c r="AN199" s="119">
        <f t="shared" si="299"/>
        <v>4094.379374374616</v>
      </c>
      <c r="AO199" s="131">
        <f t="shared" si="299"/>
        <v>3749.8789163710626</v>
      </c>
      <c r="AP199" s="132" t="str">
        <f>IF(AJ199="-","-",(AJ199*AC199/2.04/$I199/$D199/$A199+((AJ199*AC199/2.04/$I199/$D199/$A199)^2+4)^0.5)/2)</f>
        <v>-</v>
      </c>
      <c r="AQ199" s="132" t="str">
        <f>IF(AK199="-","-",(2*AK199*AD199/2.04/$I199/$D199/$A199+((2*AK199*AD199/2.04/$I199/$D199/$A199)^2+4)^0.5)/2)</f>
        <v>-</v>
      </c>
      <c r="AR199" s="132" t="str">
        <f>IF(AL199="-","-",(3*AL199*AE199/2.04/$I199/$D199/$A199+((3*AL199*AE199/2.04/$I199/$D199/$A199)^2+4)^0.5)/2)</f>
        <v>-</v>
      </c>
      <c r="AS199" s="132">
        <f>IF(AM199="-","-",(4*AM199*AF199/2.04/$I199/$D199/$A199+((4*AM199*AF199/2.04/$I199/$D199/$A199)^2+4)^0.5)/2)</f>
        <v>1.2337548247629186</v>
      </c>
      <c r="AT199" s="132">
        <f>IF(AN199="-","-",(5*AN199*AG199/2.04/$I199/$D199/$A199+((5*AN199*AG199/2.04/$I199/$D199/$A199)^2+4)^0.5)/2)</f>
        <v>1.3869610253994342</v>
      </c>
      <c r="AU199" s="133">
        <f>IF(AO199="-","-",(6*AO199*AH199/2.04/$I199/$D199/$A199+((6*AO199*AH199/2.04/$I199/$D199/$A199)^2+4)^0.5)/2)</f>
        <v>1.4708079768884263</v>
      </c>
      <c r="AV199" s="134" t="str">
        <f>IF(AP199="-","-",C199*AP199)</f>
        <v>-</v>
      </c>
      <c r="AW199" s="135" t="str">
        <f>IF(AQ199="-","-",C199*AQ199)</f>
        <v>-</v>
      </c>
      <c r="AX199" s="135" t="str">
        <f>IF(AR199="-","-",C199*AR199)</f>
        <v>-</v>
      </c>
      <c r="AY199" s="136">
        <f>IF(AS199="-","-",C199*AS199)</f>
        <v>2.2218805124295704</v>
      </c>
      <c r="AZ199" s="136">
        <f>IF(AT199="-","-",C199*AT199)</f>
        <v>2.49779098081867</v>
      </c>
      <c r="BA199" s="137">
        <f>IF(AU199="-","-",C199*AU199)</f>
        <v>2.6487917338052438</v>
      </c>
      <c r="BB199" s="138" t="str">
        <f>IF(W199="-","-",D199*AP199^(0.312/(1.312*W199))-273)</f>
        <v>-</v>
      </c>
      <c r="BC199" s="139" t="str">
        <f>IF(X199="-","-",D199*AQ199^(0.312/(1.312*X199))-273)</f>
        <v>-</v>
      </c>
      <c r="BD199" s="139" t="str">
        <f>IF(Y199="-","-",D199*AR199^(0.312/(1.312*Y199))-273)</f>
        <v>-</v>
      </c>
      <c r="BE199" s="139">
        <f>IF(Z199="-","-",D199*AS199^(0.312/(1.312*Z199))-273)</f>
        <v>34.560445448369876</v>
      </c>
      <c r="BF199" s="139">
        <f>IF(AA199="-","-",D199*AT199^(0.312/(1.312*AA199))-273)</f>
        <v>43.123235491718731</v>
      </c>
      <c r="BG199" s="140">
        <f>IF(AB199="-","-",D199*AU199^(0.312/(1.312*AB199))-273)</f>
        <v>49.055623549903089</v>
      </c>
      <c r="BH199" s="117"/>
      <c r="BI199" s="117"/>
      <c r="BP199" s="121">
        <v>197</v>
      </c>
    </row>
    <row r="200" spans="1:75" s="117" customFormat="1" ht="12.75" hidden="1" customHeight="1" x14ac:dyDescent="0.2">
      <c r="A200" s="126">
        <f>A199</f>
        <v>53.065093396275579</v>
      </c>
      <c r="B200" s="141"/>
      <c r="C200" s="141">
        <f>C199</f>
        <v>1.8009092794077075</v>
      </c>
      <c r="D200" s="142">
        <f>D199</f>
        <v>288</v>
      </c>
      <c r="E200" s="123">
        <v>4300</v>
      </c>
      <c r="F200" s="204">
        <f>PI()*0.862*E200/60</f>
        <v>194.07712216326544</v>
      </c>
      <c r="G200" s="124">
        <f t="shared" ref="G200:P200" si="300">G199</f>
        <v>0.3884618808040784</v>
      </c>
      <c r="H200" s="125">
        <f t="shared" si="300"/>
        <v>1.4891416752843847</v>
      </c>
      <c r="I200" s="120">
        <f t="shared" si="300"/>
        <v>0.96180660634204829</v>
      </c>
      <c r="J200" s="124">
        <f t="shared" si="300"/>
        <v>12.648775175170316</v>
      </c>
      <c r="K200" s="126">
        <f t="shared" si="300"/>
        <v>33.115482851862446</v>
      </c>
      <c r="L200" s="127">
        <f t="shared" si="300"/>
        <v>16.557741425931223</v>
      </c>
      <c r="M200" s="127">
        <f t="shared" si="300"/>
        <v>11.038494283954149</v>
      </c>
      <c r="N200" s="127">
        <f t="shared" si="300"/>
        <v>8.2788707129656114</v>
      </c>
      <c r="O200" s="127">
        <f t="shared" si="300"/>
        <v>6.6230965703724891</v>
      </c>
      <c r="P200" s="128">
        <f t="shared" si="300"/>
        <v>5.5192471419770746</v>
      </c>
      <c r="Q200" s="124">
        <f>4*K200/(PI()*0.862^2*F200)</f>
        <v>0.29238314623273431</v>
      </c>
      <c r="R200" s="120">
        <f>4*L200/(PI()*0.862^2*F200)</f>
        <v>0.14619157311636716</v>
      </c>
      <c r="S200" s="120">
        <f>4*M200/(PI()*0.862^2*F200)</f>
        <v>9.7461048744244771E-2</v>
      </c>
      <c r="T200" s="120">
        <f>4*N200/(PI()*0.862^2*F200)</f>
        <v>7.3095786558183579E-2</v>
      </c>
      <c r="U200" s="120">
        <f>4*O200/(PI()*0.862^2*F200)</f>
        <v>5.8476629246546862E-2</v>
      </c>
      <c r="V200" s="129">
        <f>4*P200/(PI()*0.862^2*$F200)</f>
        <v>4.8730524372122386E-2</v>
      </c>
      <c r="W200" s="124" t="str">
        <f>IF(OR(0.0366&gt;Q200,0.0992&lt;Q200),"-",-43518*Q200^4 + 7101.5*Q200^3 - 404.29*Q200^2 + 11.132*Q200 + 0.6449)</f>
        <v>-</v>
      </c>
      <c r="X200" s="120" t="str">
        <f t="shared" si="297"/>
        <v>-</v>
      </c>
      <c r="Y200" s="120">
        <f t="shared" si="297"/>
        <v>0.53744279433921949</v>
      </c>
      <c r="Z200" s="120">
        <f t="shared" si="297"/>
        <v>0.82964275178711977</v>
      </c>
      <c r="AA200" s="120">
        <f t="shared" si="297"/>
        <v>0.82455429345188724</v>
      </c>
      <c r="AB200" s="129">
        <f t="shared" si="297"/>
        <v>0.80369181195558181</v>
      </c>
      <c r="AC200" s="124" t="str">
        <f>IF(W200="-","-",-1957*Q200^3 + 170*Q200^2 - 5.2758*Q200 + 1.1631)</f>
        <v>-</v>
      </c>
      <c r="AD200" s="120" t="str">
        <f t="shared" si="298"/>
        <v>-</v>
      </c>
      <c r="AE200" s="120">
        <f t="shared" si="298"/>
        <v>0.45199577367369315</v>
      </c>
      <c r="AF200" s="120">
        <f t="shared" si="298"/>
        <v>0.92146319661076603</v>
      </c>
      <c r="AG200" s="120">
        <f t="shared" si="298"/>
        <v>1.0445815461695922</v>
      </c>
      <c r="AH200" s="129">
        <f t="shared" si="298"/>
        <v>1.0832390368218503</v>
      </c>
      <c r="AI200" s="119">
        <f>(F200^2)/2</f>
        <v>18832.964673587529</v>
      </c>
      <c r="AJ200" s="130" t="str">
        <f t="shared" si="299"/>
        <v>-</v>
      </c>
      <c r="AK200" s="119" t="str">
        <f t="shared" si="299"/>
        <v>-</v>
      </c>
      <c r="AL200" s="119">
        <f t="shared" si="299"/>
        <v>6634.3806600260777</v>
      </c>
      <c r="AM200" s="119">
        <f t="shared" si="299"/>
        <v>6571.2258065429378</v>
      </c>
      <c r="AN200" s="119">
        <f t="shared" si="299"/>
        <v>5996.1515248050418</v>
      </c>
      <c r="AO200" s="131">
        <f t="shared" si="299"/>
        <v>5316.2209164455016</v>
      </c>
      <c r="AP200" s="127" t="str">
        <f>IF(AJ200="-","-",(AJ200*AC200/2.04/$I200/$D200/$A200+((AJ200*AC200/2.04/$I200/$D200/$A200)^2+4)^0.5)/2)</f>
        <v>-</v>
      </c>
      <c r="AQ200" s="127" t="str">
        <f>IF(AK200="-","-",(2*AK200*AD200/2.04/$I200/$D200/$A200+((2*AK200*AD200/2.04/$I200/$D200/$A200)^2+4)^0.5)/2)</f>
        <v>-</v>
      </c>
      <c r="AR200" s="127">
        <f>IF(AL200="-","-",(3*AL200*AE200/2.04/$I200/$D200/$A200+((3*AL200*AE200/2.04/$I200/$D200/$A200)^2+4)^0.5)/2)</f>
        <v>1.1611935354543186</v>
      </c>
      <c r="AS200" s="127">
        <f>IF(AM200="-","-",(4*AM200*AF200/2.04/$I200/$D200/$A200+((4*AM200*AF200/2.04/$I200/$D200/$A200)^2+4)^0.5)/2)</f>
        <v>1.4823378475705591</v>
      </c>
      <c r="AT200" s="127">
        <f>IF(AN200="-","-",(5*AN200*AG200/2.04/$I200/$D200/$A200+((5*AN200*AG200/2.04/$I200/$D200/$A200)^2+4)^0.5)/2)</f>
        <v>1.6503346823594152</v>
      </c>
      <c r="AU200" s="128">
        <f>IF(AO200="-","-",(6*AO200*AH200/2.04/$I200/$D200/$A200+((6*AO200*AH200/2.04/$I200/$D200/$A200)^2+4)^0.5)/2)</f>
        <v>1.730238275740692</v>
      </c>
      <c r="AV200" s="143" t="str">
        <f>IF(AP200="-","-",C200*AP200)</f>
        <v>-</v>
      </c>
      <c r="AW200" s="144" t="str">
        <f>IF(AQ200="-","-",C200*AQ200)</f>
        <v>-</v>
      </c>
      <c r="AX200" s="144">
        <f>IF(AR200="-","-",C200*AR200)</f>
        <v>2.0912042131879249</v>
      </c>
      <c r="AY200" s="120">
        <f>IF(AS200="-","-",C200*AS200)</f>
        <v>2.6695559849070678</v>
      </c>
      <c r="AZ200" s="120">
        <f>IF(AT200="-","-",C200*AT200)</f>
        <v>2.9721030435894424</v>
      </c>
      <c r="BA200" s="129">
        <f>IF(AU200="-","-",C200*AU200)</f>
        <v>3.1160021663678039</v>
      </c>
      <c r="BB200" s="138" t="str">
        <f>IF(W200="-","-",D200*AP200^(0.312/(1.312*W200))-273)</f>
        <v>-</v>
      </c>
      <c r="BC200" s="139" t="str">
        <f>IF(X200="-","-",D200*AQ200^(0.312/(1.312*X200))-273)</f>
        <v>-</v>
      </c>
      <c r="BD200" s="139">
        <f>IF(Y200="-","-",D200*AR200^(0.312/(1.312*Y200))-273)</f>
        <v>34.688411739579124</v>
      </c>
      <c r="BE200" s="139">
        <f>IF(Z200="-","-",D200*AS200^(0.312/(1.312*Z200))-273)</f>
        <v>49.397736931398526</v>
      </c>
      <c r="BF200" s="139">
        <f>IF(AA200="-","-",D200*AT200^(0.312/(1.312*AA200))-273)</f>
        <v>59.767698170653944</v>
      </c>
      <c r="BG200" s="140">
        <f>IF(AB200="-","-",D200*AU200^(0.312/(1.312*AB200))-273)</f>
        <v>65.723865947845582</v>
      </c>
      <c r="BH200" s="121"/>
      <c r="BI200" s="121"/>
      <c r="BP200" s="1">
        <v>198</v>
      </c>
    </row>
    <row r="201" spans="1:75" hidden="1" x14ac:dyDescent="0.2">
      <c r="A201" s="145">
        <f>A199</f>
        <v>53.065093396275579</v>
      </c>
      <c r="B201" s="146"/>
      <c r="C201" s="146">
        <f>C199</f>
        <v>1.8009092794077075</v>
      </c>
      <c r="D201" s="147">
        <f>D199</f>
        <v>288</v>
      </c>
      <c r="E201" s="148">
        <v>5300</v>
      </c>
      <c r="F201" s="205">
        <f>PI()*0.862*E201/60</f>
        <v>239.21133661983879</v>
      </c>
      <c r="G201" s="149">
        <f t="shared" ref="G201:P201" si="301">G199</f>
        <v>0.3884618808040784</v>
      </c>
      <c r="H201" s="150">
        <f t="shared" si="301"/>
        <v>1.4891416752843847</v>
      </c>
      <c r="I201" s="151">
        <f t="shared" si="301"/>
        <v>0.96180660634204829</v>
      </c>
      <c r="J201" s="149">
        <f t="shared" si="301"/>
        <v>12.648775175170316</v>
      </c>
      <c r="K201" s="145">
        <f t="shared" si="301"/>
        <v>33.115482851862446</v>
      </c>
      <c r="L201" s="152">
        <f t="shared" si="301"/>
        <v>16.557741425931223</v>
      </c>
      <c r="M201" s="152">
        <f t="shared" si="301"/>
        <v>11.038494283954149</v>
      </c>
      <c r="N201" s="152">
        <f t="shared" si="301"/>
        <v>8.2788707129656114</v>
      </c>
      <c r="O201" s="152">
        <f t="shared" si="301"/>
        <v>6.6230965703724891</v>
      </c>
      <c r="P201" s="153">
        <f t="shared" si="301"/>
        <v>5.5192471419770746</v>
      </c>
      <c r="Q201" s="149">
        <f>4*K201/(PI()*0.862^2*F201)</f>
        <v>0.23721651486806744</v>
      </c>
      <c r="R201" s="151">
        <f>4*L201/(PI()*0.862^2*F201)</f>
        <v>0.11860825743403372</v>
      </c>
      <c r="S201" s="151">
        <f>4*M201/(PI()*0.862^2*F201)</f>
        <v>7.9072171622689147E-2</v>
      </c>
      <c r="T201" s="151">
        <f>4*N201/(PI()*0.862^2*F201)</f>
        <v>5.930412871701686E-2</v>
      </c>
      <c r="U201" s="151">
        <f>4*O201/(PI()*0.862^2*F201)</f>
        <v>4.7443302973613488E-2</v>
      </c>
      <c r="V201" s="154">
        <f>4*P201/(PI()*0.862^2*$F201)</f>
        <v>3.9536085811344573E-2</v>
      </c>
      <c r="W201" s="149" t="str">
        <f>IF(OR(0.0366&gt;Q201,0.0992&lt;Q201),"-",-43518*Q201^4 + 7101.5*Q201^3 - 404.29*Q201^2 + 11.132*Q201 + 0.6449)</f>
        <v>-</v>
      </c>
      <c r="X201" s="151" t="str">
        <f t="shared" si="297"/>
        <v>-</v>
      </c>
      <c r="Y201" s="151">
        <f t="shared" si="297"/>
        <v>0.80703432331830349</v>
      </c>
      <c r="Z201" s="151">
        <f t="shared" si="297"/>
        <v>0.82608325471458011</v>
      </c>
      <c r="AA201" s="151">
        <f t="shared" si="297"/>
        <v>0.80091513145210602</v>
      </c>
      <c r="AB201" s="154">
        <f t="shared" si="297"/>
        <v>0.78560731288715413</v>
      </c>
      <c r="AC201" s="149" t="str">
        <f>IF(W201="-","-",-1957*Q201^3 + 170*Q201^2 - 5.2758*Q201 + 1.1631)</f>
        <v>-</v>
      </c>
      <c r="AD201" s="151" t="str">
        <f t="shared" si="298"/>
        <v>-</v>
      </c>
      <c r="AE201" s="151">
        <f t="shared" si="298"/>
        <v>0.84131627862347869</v>
      </c>
      <c r="AF201" s="151">
        <f t="shared" si="298"/>
        <v>1.0399355630670799</v>
      </c>
      <c r="AG201" s="151">
        <f t="shared" si="298"/>
        <v>1.0864607901717633</v>
      </c>
      <c r="AH201" s="154">
        <f t="shared" si="298"/>
        <v>1.0993023505942863</v>
      </c>
      <c r="AI201" s="155">
        <f>(F201^2)/2</f>
        <v>28611.031783724913</v>
      </c>
      <c r="AJ201" s="156" t="str">
        <f t="shared" si="299"/>
        <v>-</v>
      </c>
      <c r="AK201" s="155" t="str">
        <f t="shared" si="299"/>
        <v>-</v>
      </c>
      <c r="AL201" s="155">
        <f t="shared" si="299"/>
        <v>12493.392128749907</v>
      </c>
      <c r="AM201" s="155">
        <f t="shared" si="299"/>
        <v>11315.062566124036</v>
      </c>
      <c r="AN201" s="155">
        <f t="shared" si="299"/>
        <v>9754.205343718284</v>
      </c>
      <c r="AO201" s="157">
        <f t="shared" si="299"/>
        <v>8384.8390079115998</v>
      </c>
      <c r="AP201" s="152" t="str">
        <f>IF(AJ201="-","-",(AJ201*AC201/2.04/$I201/$D201/$A201+((AJ201*AC201/2.04/$I201/$D201/$A201)^2+4)^0.5)/2)</f>
        <v>-</v>
      </c>
      <c r="AQ201" s="152" t="str">
        <f>IF(AK201="-","-",(2*AK201*AD201/2.04/$I201/$D201/$A201+((2*AK201*AD201/2.04/$I201/$D201/$A201)^2+4)^0.5)/2)</f>
        <v>-</v>
      </c>
      <c r="AR201" s="152">
        <f>IF(AL201="-","-",(3*AL201*AE201/2.04/$I201/$D201/$A201+((3*AL201*AE201/2.04/$I201/$D201/$A201)^2+4)^0.5)/2)</f>
        <v>1.6555918163356693</v>
      </c>
      <c r="AS201" s="152">
        <f>IF(AM201="-","-",(4*AM201*AF201/2.04/$I201/$D201/$A201+((4*AM201*AF201/2.04/$I201/$D201/$A201)^2+4)^0.5)/2)</f>
        <v>2.0560288758965855</v>
      </c>
      <c r="AT201" s="152">
        <f>IF(AN201="-","-",(5*AN201*AG201/2.04/$I201/$D201/$A201+((5*AN201*AG201/2.04/$I201/$D201/$A201)^2+4)^0.5)/2)</f>
        <v>2.2179486874822922</v>
      </c>
      <c r="AU201" s="153">
        <f>IF(AO201="-","-",(6*AO201*AH201/2.04/$I201/$D201/$A201+((6*AO201*AH201/2.04/$I201/$D201/$A201)^2+4)^0.5)/2)</f>
        <v>2.2824731681961627</v>
      </c>
      <c r="AV201" s="149" t="str">
        <f>IF(AP201="-","-",C201*AP201)</f>
        <v>-</v>
      </c>
      <c r="AW201" s="151" t="str">
        <f>IF(AQ201="-","-",C201*AQ201)</f>
        <v>-</v>
      </c>
      <c r="AX201" s="151">
        <f>IF(AR201="-","-",C201*AR201)</f>
        <v>2.9815706649503677</v>
      </c>
      <c r="AY201" s="151">
        <f>IF(AS201="-","-",C201*AS201)</f>
        <v>3.7027214813323588</v>
      </c>
      <c r="AZ201" s="151">
        <f>IF(AT201="-","-",C201*AT201)</f>
        <v>3.9943243725370055</v>
      </c>
      <c r="BA201" s="154">
        <f>IF(AU201="-","-",C201*AU201)</f>
        <v>4.1105271086035788</v>
      </c>
      <c r="BB201" s="158" t="str">
        <f>IF(W201="-","-",D201*AP201^(0.312/(1.312*W201))-273)</f>
        <v>-</v>
      </c>
      <c r="BC201" s="159" t="str">
        <f>IF(X201="-","-",D201*AQ201^(0.312/(1.312*X201))-273)</f>
        <v>-</v>
      </c>
      <c r="BD201" s="159">
        <f>IF(Y201="-","-",D201*AR201^(0.312/(1.312*Y201))-273)</f>
        <v>61.126085718668264</v>
      </c>
      <c r="BE201" s="159">
        <f>IF(Z201="-","-",D201*AS201^(0.312/(1.312*Z201))-273)</f>
        <v>81.408653057262541</v>
      </c>
      <c r="BF201" s="159">
        <f>IF(AA201="-","-",D201*AT201^(0.312/(1.312*AA201))-273)</f>
        <v>91.847334364111987</v>
      </c>
      <c r="BG201" s="160">
        <f>IF(AB201="-","-",D201*AU201^(0.312/(1.312*AB201))-273)</f>
        <v>96.728213192735609</v>
      </c>
      <c r="BH201" s="161"/>
      <c r="BI201" s="161"/>
      <c r="BP201" s="121">
        <v>199</v>
      </c>
    </row>
    <row r="202" spans="1:75" s="161" customFormat="1" hidden="1" x14ac:dyDescent="0.2">
      <c r="A202" s="126">
        <f>A199</f>
        <v>53.065093396275579</v>
      </c>
      <c r="B202" s="141"/>
      <c r="C202" s="141">
        <f>C199</f>
        <v>1.8009092794077075</v>
      </c>
      <c r="D202" s="142">
        <f>D199</f>
        <v>288</v>
      </c>
      <c r="E202" s="123">
        <v>5300</v>
      </c>
      <c r="F202" s="204">
        <f>PI()*0.862*E202/60</f>
        <v>239.21133661983879</v>
      </c>
      <c r="G202" s="124">
        <f t="shared" ref="G202:P202" si="302">G199</f>
        <v>0.3884618808040784</v>
      </c>
      <c r="H202" s="125">
        <f t="shared" si="302"/>
        <v>1.4891416752843847</v>
      </c>
      <c r="I202" s="120">
        <f t="shared" si="302"/>
        <v>0.96180660634204829</v>
      </c>
      <c r="J202" s="124">
        <f t="shared" si="302"/>
        <v>12.648775175170316</v>
      </c>
      <c r="K202" s="126">
        <f t="shared" si="302"/>
        <v>33.115482851862446</v>
      </c>
      <c r="L202" s="127">
        <f t="shared" si="302"/>
        <v>16.557741425931223</v>
      </c>
      <c r="M202" s="127">
        <f t="shared" si="302"/>
        <v>11.038494283954149</v>
      </c>
      <c r="N202" s="127">
        <f t="shared" si="302"/>
        <v>8.2788707129656114</v>
      </c>
      <c r="O202" s="127">
        <f t="shared" si="302"/>
        <v>6.6230965703724891</v>
      </c>
      <c r="P202" s="128">
        <f t="shared" si="302"/>
        <v>5.5192471419770746</v>
      </c>
      <c r="Q202" s="124">
        <f>4*K202/(PI()*0.862^2*F202)</f>
        <v>0.23721651486806744</v>
      </c>
      <c r="R202" s="120">
        <f>4*L202/(PI()*0.862^2*F202)</f>
        <v>0.11860825743403372</v>
      </c>
      <c r="S202" s="120">
        <f>4*M202/(PI()*0.862^2*F202)</f>
        <v>7.9072171622689147E-2</v>
      </c>
      <c r="T202" s="120">
        <f>4*N202/(PI()*0.862^2*F202)</f>
        <v>5.930412871701686E-2</v>
      </c>
      <c r="U202" s="120">
        <f>4*O202/(PI()*0.862^2*F202)</f>
        <v>4.7443302973613488E-2</v>
      </c>
      <c r="V202" s="129">
        <f>4*P202/(PI()*0.862^2*$F202)</f>
        <v>3.9536085811344573E-2</v>
      </c>
      <c r="W202" s="124" t="str">
        <f>IF(OR(0.0366&gt;Q202,0.0992&lt;Q202),"-",-43518*Q202^4 + 7101.5*Q202^3 - 404.29*Q202^2 + 11.132*Q202 + 0.6449)</f>
        <v>-</v>
      </c>
      <c r="X202" s="120" t="str">
        <f t="shared" si="297"/>
        <v>-</v>
      </c>
      <c r="Y202" s="120">
        <f t="shared" si="297"/>
        <v>0.80703432331830349</v>
      </c>
      <c r="Z202" s="120">
        <f t="shared" si="297"/>
        <v>0.82608325471458011</v>
      </c>
      <c r="AA202" s="120">
        <f t="shared" si="297"/>
        <v>0.80091513145210602</v>
      </c>
      <c r="AB202" s="129">
        <f t="shared" si="297"/>
        <v>0.78560731288715413</v>
      </c>
      <c r="AC202" s="124" t="str">
        <f>IF(W202="-","-",-1957*Q202^3 + 170*Q202^2 - 5.2758*Q202 + 1.1631)</f>
        <v>-</v>
      </c>
      <c r="AD202" s="120" t="str">
        <f t="shared" si="298"/>
        <v>-</v>
      </c>
      <c r="AE202" s="120">
        <f t="shared" si="298"/>
        <v>0.84131627862347869</v>
      </c>
      <c r="AF202" s="120">
        <f t="shared" si="298"/>
        <v>1.0399355630670799</v>
      </c>
      <c r="AG202" s="120">
        <f t="shared" si="298"/>
        <v>1.0864607901717633</v>
      </c>
      <c r="AH202" s="129">
        <f t="shared" si="298"/>
        <v>1.0993023505942863</v>
      </c>
      <c r="AI202" s="119">
        <f>(F202^2)/2</f>
        <v>28611.031783724913</v>
      </c>
      <c r="AJ202" s="130" t="str">
        <f t="shared" si="299"/>
        <v>-</v>
      </c>
      <c r="AK202" s="119" t="str">
        <f t="shared" si="299"/>
        <v>-</v>
      </c>
      <c r="AL202" s="119">
        <f t="shared" si="299"/>
        <v>12493.392128749907</v>
      </c>
      <c r="AM202" s="119">
        <f t="shared" si="299"/>
        <v>11315.062566124036</v>
      </c>
      <c r="AN202" s="119">
        <f t="shared" si="299"/>
        <v>9754.205343718284</v>
      </c>
      <c r="AO202" s="131">
        <f t="shared" si="299"/>
        <v>8384.8390079115998</v>
      </c>
      <c r="AP202" s="127" t="str">
        <f>IF(AJ202="-","-",(AJ202*AC202/2.04/$I202/$D202/$A202+((AJ202*AC202/2.04/$I202/$D202/$A202)^2+4)^0.5)/2)</f>
        <v>-</v>
      </c>
      <c r="AQ202" s="127" t="str">
        <f>IF(AK202="-","-",(2*AK202*AD202/2.04/$I202/$D202/$A202+((2*AK202*AD202/2.04/$I202/$D202/$A202)^2+4)^0.5)/2)</f>
        <v>-</v>
      </c>
      <c r="AR202" s="127">
        <f>IF(AL202="-","-",(3*AL202*AE202/2.04/$I202/$D202/$A202+((3*AL202*AE202/2.04/$I202/$D202/$A202)^2+4)^0.5)/2)</f>
        <v>1.6555918163356693</v>
      </c>
      <c r="AS202" s="127">
        <f>IF(AM202="-","-",(4*AM202*AF202/2.04/$I202/$D202/$A202+((4*AM202*AF202/2.04/$I202/$D202/$A202)^2+4)^0.5)/2)</f>
        <v>2.0560288758965855</v>
      </c>
      <c r="AT202" s="127">
        <f>IF(AN202="-","-",(5*AN202*AG202/2.04/$I202/$D202/$A202+((5*AN202*AG202/2.04/$I202/$D202/$A202)^2+4)^0.5)/2)</f>
        <v>2.2179486874822922</v>
      </c>
      <c r="AU202" s="128">
        <f>IF(AO202="-","-",(6*AO202*AH202/2.04/$I202/$D202/$A202+((6*AO202*AH202/2.04/$I202/$D202/$A202)^2+4)^0.5)/2)</f>
        <v>2.2824731681961627</v>
      </c>
      <c r="AV202" s="124" t="str">
        <f>IF(AP202="-","-",C202*AP202)</f>
        <v>-</v>
      </c>
      <c r="AW202" s="120" t="str">
        <f>IF(AQ202="-","-",C202*AQ202)</f>
        <v>-</v>
      </c>
      <c r="AX202" s="120">
        <f>IF(AR202="-","-",C202*AR202)</f>
        <v>2.9815706649503677</v>
      </c>
      <c r="AY202" s="120">
        <f>IF(AS202="-","-",C202*AS202)</f>
        <v>3.7027214813323588</v>
      </c>
      <c r="AZ202" s="120">
        <f>IF(AT202="-","-",C202*AT202)</f>
        <v>3.9943243725370055</v>
      </c>
      <c r="BA202" s="129">
        <f>IF(AU202="-","-",C202*AU202)</f>
        <v>4.1105271086035788</v>
      </c>
      <c r="BB202" s="138" t="str">
        <f>IF(W202="-","-",D202*AP202^(0.312/(1.312*W202))-273)</f>
        <v>-</v>
      </c>
      <c r="BC202" s="139" t="str">
        <f>IF(X202="-","-",D202*AQ202^(0.312/(1.312*X202))-273)</f>
        <v>-</v>
      </c>
      <c r="BD202" s="139">
        <f>IF(Y202="-","-",D202*AR202^(0.312/(1.312*Y202))-273)</f>
        <v>61.126085718668264</v>
      </c>
      <c r="BE202" s="139">
        <f>IF(Z202="-","-",D202*AS202^(0.312/(1.312*Z202))-273)</f>
        <v>81.408653057262541</v>
      </c>
      <c r="BF202" s="139">
        <f>IF(AA202="-","-",D202*AT202^(0.312/(1.312*AA202))-273)</f>
        <v>91.847334364111987</v>
      </c>
      <c r="BG202" s="140">
        <f>IF(AB202="-","-",D202*AU202^(0.312/(1.312*AB202))-273)</f>
        <v>96.728213192735609</v>
      </c>
      <c r="BP202" s="1">
        <v>200</v>
      </c>
    </row>
    <row r="203" spans="1:75" s="161" customFormat="1" hidden="1" x14ac:dyDescent="0.2">
      <c r="A203" s="162">
        <f>A199</f>
        <v>53.065093396275579</v>
      </c>
      <c r="B203" s="163"/>
      <c r="C203" s="163">
        <f>C199</f>
        <v>1.8009092794077075</v>
      </c>
      <c r="D203" s="164">
        <f>D199</f>
        <v>288</v>
      </c>
      <c r="E203" s="165">
        <v>5560</v>
      </c>
      <c r="F203" s="206">
        <f>PI()*0.862*E203/60</f>
        <v>250.94623237854788</v>
      </c>
      <c r="G203" s="166">
        <f t="shared" ref="G203:P203" si="303">G199</f>
        <v>0.3884618808040784</v>
      </c>
      <c r="H203" s="167">
        <f t="shared" si="303"/>
        <v>1.4891416752843847</v>
      </c>
      <c r="I203" s="168">
        <f t="shared" si="303"/>
        <v>0.96180660634204829</v>
      </c>
      <c r="J203" s="166">
        <f t="shared" si="303"/>
        <v>12.648775175170316</v>
      </c>
      <c r="K203" s="162">
        <f t="shared" si="303"/>
        <v>33.115482851862446</v>
      </c>
      <c r="L203" s="169">
        <f t="shared" si="303"/>
        <v>16.557741425931223</v>
      </c>
      <c r="M203" s="169">
        <f t="shared" si="303"/>
        <v>11.038494283954149</v>
      </c>
      <c r="N203" s="169">
        <f t="shared" si="303"/>
        <v>8.2788707129656114</v>
      </c>
      <c r="O203" s="169">
        <f t="shared" si="303"/>
        <v>6.6230965703724891</v>
      </c>
      <c r="P203" s="170">
        <f t="shared" si="303"/>
        <v>5.5192471419770746</v>
      </c>
      <c r="Q203" s="166">
        <f>4*K203/(PI()*0.862^2*F203)</f>
        <v>0.22612365625912903</v>
      </c>
      <c r="R203" s="168">
        <f>4*L203/(PI()*0.862^2*F203)</f>
        <v>0.11306182812956451</v>
      </c>
      <c r="S203" s="168">
        <f>4*M203/(PI()*0.862^2*F203)</f>
        <v>7.5374552086376348E-2</v>
      </c>
      <c r="T203" s="168">
        <f>4*N203/(PI()*0.862^2*F203)</f>
        <v>5.6530914064782257E-2</v>
      </c>
      <c r="U203" s="168">
        <f>4*O203/(PI()*0.862^2*F203)</f>
        <v>4.5224731251825807E-2</v>
      </c>
      <c r="V203" s="171">
        <f>4*P203/(PI()*0.862^2*$F203)</f>
        <v>3.7687276043188174E-2</v>
      </c>
      <c r="W203" s="166" t="str">
        <f>IF(OR(0.0366&gt;Q203,0.0992&lt;Q203),"-",-43518*Q203^4 + 7101.5*Q203^3 - 404.29*Q203^2 + 11.132*Q203 + 0.6449)</f>
        <v>-</v>
      </c>
      <c r="X203" s="168" t="str">
        <f t="shared" si="297"/>
        <v>-</v>
      </c>
      <c r="Y203" s="168">
        <f t="shared" si="297"/>
        <v>0.82347345050439102</v>
      </c>
      <c r="Z203" s="168">
        <f t="shared" si="297"/>
        <v>0.8207001036924958</v>
      </c>
      <c r="AA203" s="168">
        <f t="shared" si="297"/>
        <v>0.79628235278270421</v>
      </c>
      <c r="AB203" s="171">
        <f t="shared" si="297"/>
        <v>0.78255056525574784</v>
      </c>
      <c r="AC203" s="166" t="str">
        <f>IF(W203="-","-",-1957*Q203^3 + 170*Q203^2 - 5.2758*Q203 + 1.1631)</f>
        <v>-</v>
      </c>
      <c r="AD203" s="168" t="str">
        <f t="shared" si="298"/>
        <v>-</v>
      </c>
      <c r="AE203" s="168">
        <f t="shared" si="298"/>
        <v>0.89322326622028414</v>
      </c>
      <c r="AF203" s="168">
        <f t="shared" si="298"/>
        <v>1.0545823474141209</v>
      </c>
      <c r="AG203" s="168">
        <f t="shared" si="298"/>
        <v>1.0911835672774077</v>
      </c>
      <c r="AH203" s="171">
        <f t="shared" si="298"/>
        <v>1.100970625988261</v>
      </c>
      <c r="AI203" s="172">
        <f>(F203^2)/2</f>
        <v>31487.005772494074</v>
      </c>
      <c r="AJ203" s="173" t="str">
        <f t="shared" si="299"/>
        <v>-</v>
      </c>
      <c r="AK203" s="172" t="str">
        <f t="shared" si="299"/>
        <v>-</v>
      </c>
      <c r="AL203" s="172">
        <f t="shared" si="299"/>
        <v>14306.10321380256</v>
      </c>
      <c r="AM203" s="172">
        <f t="shared" si="299"/>
        <v>12710.662914067751</v>
      </c>
      <c r="AN203" s="172">
        <f t="shared" si="299"/>
        <v>10844.084807186575</v>
      </c>
      <c r="AO203" s="174">
        <f t="shared" si="299"/>
        <v>9277.7839687975757</v>
      </c>
      <c r="AP203" s="169" t="str">
        <f>IF(AJ203="-","-",(AJ203*AC203/2.04/$I203/$D203/$A203+((AJ203*AC203/2.04/$I203/$D203/$A203)^2+4)^0.5)/2)</f>
        <v>-</v>
      </c>
      <c r="AQ203" s="169" t="str">
        <f>IF(AK203="-","-",(2*AK203*AD203/2.04/$I203/$D203/$A203+((2*AK203*AD203/2.04/$I203/$D203/$A203)^2+4)^0.5)/2)</f>
        <v>-</v>
      </c>
      <c r="AR203" s="169">
        <f>IF(AL203="-","-",(3*AL203*AE203/2.04/$I203/$D203/$A203+((3*AL203*AE203/2.04/$I203/$D203/$A203)^2+4)^0.5)/2)</f>
        <v>1.8260721469601604</v>
      </c>
      <c r="AS203" s="169">
        <f>IF(AM203="-","-",(4*AM203*AF203/2.04/$I203/$D203/$A203+((4*AM203*AF203/2.04/$I203/$D203/$A203)^2+4)^0.5)/2)</f>
        <v>2.2354309263376591</v>
      </c>
      <c r="AT203" s="169">
        <f>IF(AN203="-","-",(5*AN203*AG203/2.04/$I203/$D203/$A203+((5*AN203*AG203/2.04/$I203/$D203/$A203)^2+4)^0.5)/2)</f>
        <v>2.3912553432896617</v>
      </c>
      <c r="AU203" s="170">
        <f>IF(AO203="-","-",(6*AO203*AH203/2.04/$I203/$D203/$A203+((6*AO203*AH203/2.04/$I203/$D203/$A203)^2+4)^0.5)/2)</f>
        <v>2.4517375327685444</v>
      </c>
      <c r="AV203" s="166" t="str">
        <f>IF(AP203="-","-",C203*AP203)</f>
        <v>-</v>
      </c>
      <c r="AW203" s="168" t="str">
        <f>IF(AQ203="-","-",C203*AQ203)</f>
        <v>-</v>
      </c>
      <c r="AX203" s="168">
        <f>IF(AR203="-","-",C203*AR203)</f>
        <v>3.288590274328508</v>
      </c>
      <c r="AY203" s="168">
        <f>IF(AS203="-","-",C203*AS203)</f>
        <v>4.0258082987164574</v>
      </c>
      <c r="AZ203" s="168">
        <f>IF(AT203="-","-",C203*AT203)</f>
        <v>4.3064339371636153</v>
      </c>
      <c r="BA203" s="171">
        <f>IF(AU203="-","-",C203*AU203)</f>
        <v>4.4153568734350301</v>
      </c>
      <c r="BB203" s="175" t="str">
        <f>IF(W203="-","-",D203*AP203^(0.312/(1.312*W203))-273)</f>
        <v>-</v>
      </c>
      <c r="BC203" s="176" t="str">
        <f>IF(X203="-","-",D203*AQ203^(0.312/(1.312*X203))-273)</f>
        <v>-</v>
      </c>
      <c r="BD203" s="176">
        <f>IF(Y203="-","-",D203*AR203^(0.312/(1.312*Y203))-273)</f>
        <v>69.700185629125144</v>
      </c>
      <c r="BE203" s="176">
        <f>IF(Z203="-","-",D203*AS203^(0.312/(1.312*Z203))-273)</f>
        <v>90.599184906603796</v>
      </c>
      <c r="BF203" s="176">
        <f>IF(AA203="-","-",D203*AT203^(0.312/(1.312*AA203))-273)</f>
        <v>100.65158104312383</v>
      </c>
      <c r="BG203" s="177">
        <f>IF(AB203="-","-",D203*AU203^(0.312/(1.312*AB203))-273)</f>
        <v>105.22265397903885</v>
      </c>
      <c r="BH203" s="121"/>
      <c r="BI203" s="121"/>
      <c r="BP203" s="121">
        <v>201</v>
      </c>
    </row>
    <row r="204" spans="1:75" s="7" customFormat="1" ht="15.75" hidden="1" x14ac:dyDescent="0.2">
      <c r="B204" s="1"/>
      <c r="C204" s="2" t="s">
        <v>0</v>
      </c>
      <c r="D204" s="3"/>
      <c r="E204" s="4"/>
      <c r="F204" s="5"/>
      <c r="G204" s="6"/>
      <c r="I204" s="6"/>
      <c r="J204" s="6"/>
      <c r="K204" s="6"/>
      <c r="L204" s="8"/>
      <c r="M204" s="8"/>
      <c r="N204" s="8"/>
      <c r="O204" s="8"/>
      <c r="P204" s="8"/>
      <c r="Q204" s="5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9"/>
      <c r="AJ204" s="10"/>
      <c r="AK204" s="11"/>
      <c r="AL204" s="11"/>
      <c r="AM204" s="12"/>
      <c r="AN204" s="10"/>
      <c r="AO204" s="13"/>
      <c r="AP204" s="14"/>
      <c r="AQ204" s="15"/>
      <c r="AR204" s="16"/>
      <c r="AX204" s="6"/>
      <c r="AY204" s="6"/>
      <c r="AZ204" s="6"/>
      <c r="BA204" s="6"/>
      <c r="BB204" s="5"/>
      <c r="BC204" s="5"/>
      <c r="BD204" s="5"/>
      <c r="BE204" s="5"/>
      <c r="BF204" s="5"/>
      <c r="BG204" s="8"/>
      <c r="BP204" s="1">
        <v>202</v>
      </c>
    </row>
    <row r="205" spans="1:75" s="1" customFormat="1" ht="18" hidden="1" customHeight="1" x14ac:dyDescent="0.2">
      <c r="A205" s="17" t="s">
        <v>1</v>
      </c>
      <c r="B205" s="18" t="s">
        <v>2</v>
      </c>
      <c r="C205" s="18" t="s">
        <v>3</v>
      </c>
      <c r="D205" s="18" t="s">
        <v>4</v>
      </c>
      <c r="E205" s="18" t="s">
        <v>5</v>
      </c>
      <c r="F205" s="19" t="s">
        <v>6</v>
      </c>
      <c r="G205" s="18" t="s">
        <v>7</v>
      </c>
      <c r="H205" s="18" t="s">
        <v>8</v>
      </c>
      <c r="I205" s="18" t="s">
        <v>9</v>
      </c>
      <c r="J205" s="20" t="s">
        <v>10</v>
      </c>
      <c r="K205" s="21" t="s">
        <v>11</v>
      </c>
      <c r="L205" s="22" t="s">
        <v>12</v>
      </c>
      <c r="M205" s="22" t="s">
        <v>13</v>
      </c>
      <c r="N205" s="22" t="s">
        <v>14</v>
      </c>
      <c r="O205" s="22" t="s">
        <v>15</v>
      </c>
      <c r="P205" s="23" t="s">
        <v>16</v>
      </c>
      <c r="Q205" s="24" t="s">
        <v>17</v>
      </c>
      <c r="R205" s="25" t="s">
        <v>18</v>
      </c>
      <c r="S205" s="25" t="s">
        <v>19</v>
      </c>
      <c r="T205" s="25" t="s">
        <v>20</v>
      </c>
      <c r="U205" s="25" t="s">
        <v>21</v>
      </c>
      <c r="V205" s="26" t="s">
        <v>22</v>
      </c>
      <c r="W205" s="24" t="s">
        <v>23</v>
      </c>
      <c r="X205" s="25" t="s">
        <v>24</v>
      </c>
      <c r="Y205" s="25" t="s">
        <v>25</v>
      </c>
      <c r="Z205" s="25" t="s">
        <v>26</v>
      </c>
      <c r="AA205" s="25" t="s">
        <v>27</v>
      </c>
      <c r="AB205" s="26" t="s">
        <v>28</v>
      </c>
      <c r="AC205" s="27" t="s">
        <v>29</v>
      </c>
      <c r="AD205" s="28" t="s">
        <v>30</v>
      </c>
      <c r="AE205" s="28" t="s">
        <v>31</v>
      </c>
      <c r="AF205" s="28" t="s">
        <v>32</v>
      </c>
      <c r="AG205" s="28" t="s">
        <v>33</v>
      </c>
      <c r="AH205" s="29" t="s">
        <v>34</v>
      </c>
      <c r="AI205" s="30" t="s">
        <v>35</v>
      </c>
      <c r="AJ205" s="21" t="s">
        <v>36</v>
      </c>
      <c r="AK205" s="22" t="s">
        <v>37</v>
      </c>
      <c r="AL205" s="22" t="s">
        <v>38</v>
      </c>
      <c r="AM205" s="22" t="s">
        <v>39</v>
      </c>
      <c r="AN205" s="22" t="s">
        <v>40</v>
      </c>
      <c r="AO205" s="23" t="s">
        <v>41</v>
      </c>
      <c r="AP205" s="28" t="s">
        <v>42</v>
      </c>
      <c r="AQ205" s="28" t="s">
        <v>43</v>
      </c>
      <c r="AR205" s="28" t="s">
        <v>44</v>
      </c>
      <c r="AS205" s="28" t="s">
        <v>45</v>
      </c>
      <c r="AT205" s="28" t="s">
        <v>46</v>
      </c>
      <c r="AU205" s="29" t="s">
        <v>47</v>
      </c>
      <c r="AV205" s="31" t="s">
        <v>48</v>
      </c>
      <c r="AW205" s="32" t="s">
        <v>49</v>
      </c>
      <c r="AX205" s="32" t="s">
        <v>50</v>
      </c>
      <c r="AY205" s="32" t="s">
        <v>51</v>
      </c>
      <c r="AZ205" s="32" t="s">
        <v>52</v>
      </c>
      <c r="BA205" s="33" t="s">
        <v>53</v>
      </c>
      <c r="BB205" s="21" t="s">
        <v>54</v>
      </c>
      <c r="BC205" s="22" t="s">
        <v>55</v>
      </c>
      <c r="BD205" s="22" t="s">
        <v>56</v>
      </c>
      <c r="BE205" s="22" t="s">
        <v>57</v>
      </c>
      <c r="BF205" s="22" t="s">
        <v>58</v>
      </c>
      <c r="BG205" s="23" t="s">
        <v>59</v>
      </c>
      <c r="BH205" s="34"/>
      <c r="BM205" s="50"/>
      <c r="BP205" s="121">
        <v>203</v>
      </c>
    </row>
    <row r="206" spans="1:75" s="61" customFormat="1" ht="12.75" customHeight="1" x14ac:dyDescent="0.2">
      <c r="A206" s="35">
        <v>70.356159678696315</v>
      </c>
      <c r="B206" s="35">
        <f>AX201</f>
        <v>2.9815706649503677</v>
      </c>
      <c r="C206" s="141">
        <f>B206-0.06</f>
        <v>2.9215706649503677</v>
      </c>
      <c r="D206" s="36">
        <v>288</v>
      </c>
      <c r="E206" s="37">
        <v>3710</v>
      </c>
      <c r="F206" s="38">
        <f>PI()*0.805*E206/60</f>
        <v>156.37539232630996</v>
      </c>
      <c r="G206" s="39">
        <f>C206/4.636</f>
        <v>0.63019211927315955</v>
      </c>
      <c r="H206" s="40">
        <f>D206/193.4</f>
        <v>1.4891416752843847</v>
      </c>
      <c r="I206" s="41">
        <f>1-0.427*G206*H206^(-3.688)</f>
        <v>0.93803980034870404</v>
      </c>
      <c r="J206" s="40">
        <f>C206*10^6/(I206*511*D206)</f>
        <v>21.163219761267744</v>
      </c>
      <c r="K206" s="42">
        <f>A206*0.682*10^6/(3600*24*J206)</f>
        <v>26.241642603552854</v>
      </c>
      <c r="L206" s="43">
        <f>A206*0.682*10^6/(3600*24*J206*2)</f>
        <v>13.120821301776427</v>
      </c>
      <c r="M206" s="43">
        <f>A206*0.682*10^6/(3600*24*J206*3)</f>
        <v>8.7472142011842848</v>
      </c>
      <c r="N206" s="43">
        <f>A206*0.682*10^6/(3600*24*J206*4)</f>
        <v>6.5604106508882136</v>
      </c>
      <c r="O206" s="43">
        <f>A206*0.682*10^6/(3600*24*J206*5)</f>
        <v>5.2483285207105705</v>
      </c>
      <c r="P206" s="44">
        <f>A206*0.682*10^6/(3600*24*J206*6)</f>
        <v>4.3736071005921424</v>
      </c>
      <c r="Q206" s="39">
        <f>4*K206/(PI()*0.805^2*F206)</f>
        <v>0.32971671323782364</v>
      </c>
      <c r="R206" s="41">
        <f>4*L206/(PI()*0.805^2*F206)</f>
        <v>0.16485835661891182</v>
      </c>
      <c r="S206" s="41">
        <f>4*M206/(PI()*0.805^2*F206)</f>
        <v>0.10990557107927455</v>
      </c>
      <c r="T206" s="41">
        <f>4*N206/(PI()*0.805^2*F206)</f>
        <v>8.2429178309455911E-2</v>
      </c>
      <c r="U206" s="41">
        <f>4*O206/(PI()*0.805^2*F206)</f>
        <v>6.5943342647564726E-2</v>
      </c>
      <c r="V206" s="45">
        <f>4*P206/(PI()*0.805^2*F206)</f>
        <v>5.4952785539637276E-2</v>
      </c>
      <c r="W206" s="46" t="str">
        <f>IF(OR(0.0344&gt;Q206,0.0739&lt;Q206),"-",296863066.116789*Q206^(6)+-107812010.926391*Q206^(5)+ 15691057.2875856*Q206^(4)+-1178721.4640784*Q206^(3)+ 48205.3447935692*Q206^(2)+-1012.39184418295*Q206+ 9.28608011129995)</f>
        <v>-</v>
      </c>
      <c r="X206" s="47" t="str">
        <f t="shared" ref="X206:AB210" si="304">IF(OR(0.0344&gt;R206,0.0739&lt;R206),"-",296863066.116789*R206^(6)+-107812010.926391*R206^(5)+ 15691057.2875856*R206^(4)+-1178721.4640784*R206^(3)+ 48205.3447935692*R206^(2)+-1012.39184418295*R206+ 9.28608011129995)</f>
        <v>-</v>
      </c>
      <c r="Y206" s="47" t="str">
        <f t="shared" si="304"/>
        <v>-</v>
      </c>
      <c r="Z206" s="47" t="str">
        <f t="shared" si="304"/>
        <v>-</v>
      </c>
      <c r="AA206" s="47">
        <f t="shared" si="304"/>
        <v>0.82742779942161171</v>
      </c>
      <c r="AB206" s="48">
        <f t="shared" si="304"/>
        <v>0.85618155696743337</v>
      </c>
      <c r="AC206" s="46" t="str">
        <f>IF(W206="-","-",798988351.621543*Q206^(6)+-280371531.586419*Q206^(5)+ 39883138.3982318*Q206^(4)+-2943110.23585554*Q206^(3)+ 118497.513034966*Q206^(2)+-2463.54413936218*Q206+ 21.5852365235991)</f>
        <v>-</v>
      </c>
      <c r="AD206" s="47" t="str">
        <f t="shared" ref="AD206:AH210" si="305">IF(X206="-","-",798988351.621543*R206^(6)+-280371531.586419*R206^(5)+ 39883138.3982318*R206^(4)+-2943110.23585554*R206^(3)+ 118497.513034966*R206^(2)+-2463.54413936218*R206+ 21.5852365235991)</f>
        <v>-</v>
      </c>
      <c r="AE206" s="47" t="str">
        <f t="shared" si="305"/>
        <v>-</v>
      </c>
      <c r="AF206" s="47" t="str">
        <f t="shared" si="305"/>
        <v>-</v>
      </c>
      <c r="AG206" s="47">
        <f t="shared" si="305"/>
        <v>0.72801002789322666</v>
      </c>
      <c r="AH206" s="48">
        <f t="shared" si="305"/>
        <v>0.85135662323973094</v>
      </c>
      <c r="AI206" s="49">
        <f>(F206^2)/2</f>
        <v>12226.631662603681</v>
      </c>
      <c r="AJ206" s="49" t="str">
        <f t="shared" ref="AJ206:AO210" si="306">IF(W206="-","-",4*$AI206*$J206*K206*AC206/(W206*1000))</f>
        <v>-</v>
      </c>
      <c r="AK206" s="50" t="str">
        <f t="shared" si="306"/>
        <v>-</v>
      </c>
      <c r="AL206" s="50" t="str">
        <f t="shared" si="306"/>
        <v>-</v>
      </c>
      <c r="AM206" s="50" t="str">
        <f t="shared" si="306"/>
        <v>-</v>
      </c>
      <c r="AN206" s="50">
        <f t="shared" si="306"/>
        <v>4779.437948360448</v>
      </c>
      <c r="AO206" s="51">
        <f t="shared" si="306"/>
        <v>4501.2587491515287</v>
      </c>
      <c r="AP206" s="52" t="str">
        <f>IF(AJ206="-","-",(AJ206*W206/2.04/$I206/$D206/$A206+((AJ206*W206/2.04/$I206/$D206/$A206)^2+4)^0.5)/2)</f>
        <v>-</v>
      </c>
      <c r="AQ206" s="52" t="str">
        <f>IF(AK206="-","-",(2*AK206*X206/2.04/$I206/$D206/$A206+((2*AK206*X206/2.04/$I206/$D206/$A206)^2+4)^0.5)/2)</f>
        <v>-</v>
      </c>
      <c r="AR206" s="52" t="str">
        <f>IF(AL206="-","-",(3*AL206*Y206/2.04/$I206/$D206/$A206+((3*AL206*Y206/2.04/$I206/$D206/$A206)^2+4)^0.5)/2)</f>
        <v>-</v>
      </c>
      <c r="AS206" s="52" t="str">
        <f>IF(AM206="-","-",(4*AM206*Z206/2.04/$I206/$D206/$A206+((4*AM206*Z206/2.04/$I206/$D206/$A206)^2+4)^0.5)/2)</f>
        <v>-</v>
      </c>
      <c r="AT206" s="52">
        <f>IF(AN206="-","-",(5*AN206*AA206/2.04/$I206/$D206/$A206+((5*AN206*AA206/2.04/$I206/$D206/$A206)^2+4)^0.5)/2)</f>
        <v>1.2869717214252616</v>
      </c>
      <c r="AU206" s="53">
        <f>IF(AO206="-","-",(6*AO206*AB206/2.04/$I206/$D206/$A206+((6*AO206*AB206/2.04/$I206/$D206/$A206)^2+4)^0.5)/2)</f>
        <v>1.3416860835382933</v>
      </c>
      <c r="AV206" s="54" t="str">
        <f>IF(AP206="-","-",C206*AP206)</f>
        <v>-</v>
      </c>
      <c r="AW206" s="55" t="str">
        <f>IF(AQ206="-","-",C206*AQ206)</f>
        <v>-</v>
      </c>
      <c r="AX206" s="55" t="str">
        <f>IF(AR206="-","-",C206*AR206)</f>
        <v>-</v>
      </c>
      <c r="AY206" s="56" t="str">
        <f>IF(AS206="-","-",C206*AS206)</f>
        <v>-</v>
      </c>
      <c r="AZ206" s="56">
        <f>IF(AT206="-","-",C206*AT206)</f>
        <v>3.7599788279367208</v>
      </c>
      <c r="BA206" s="57">
        <f>IF(AU206="-","-",C206*AU206)</f>
        <v>3.9198307032376261</v>
      </c>
      <c r="BB206" s="58" t="str">
        <f>IF(W206="-","-",D206*AP206^(0.312/(1.312*W206))-273)</f>
        <v>-</v>
      </c>
      <c r="BC206" s="59" t="str">
        <f>IF(X206="-","-",D206*AQ206^(0.312/(1.312*X206))-273)</f>
        <v>-</v>
      </c>
      <c r="BD206" s="59" t="str">
        <f>IF(Y206="-","-",D206*AR206^(0.312/(1.312*Y206))-273)</f>
        <v>-</v>
      </c>
      <c r="BE206" s="59" t="str">
        <f>IF(Z206="-","-",D206*AS206^(0.312/(1.312*Z206))-273)</f>
        <v>-</v>
      </c>
      <c r="BF206" s="59">
        <f>IF(AA206="-","-",D206*AT206^(0.312/(1.312*AA206))-273)</f>
        <v>36.658425653606741</v>
      </c>
      <c r="BG206" s="60">
        <f>IF(AB206="-","-",D206*AU206^(0.312/(1.312*AB206))-273)</f>
        <v>39.498255033836813</v>
      </c>
      <c r="BI206" s="43">
        <f>A206</f>
        <v>70.356159678696315</v>
      </c>
      <c r="BJ206" s="43">
        <f>C206</f>
        <v>2.9215706649503677</v>
      </c>
      <c r="BK206" s="43">
        <f>AW211</f>
        <v>5.0008525530026251</v>
      </c>
      <c r="BL206" s="50">
        <f>AT211</f>
        <v>5220</v>
      </c>
      <c r="BM206" s="50">
        <f t="shared" ref="BM206" si="307">AU211</f>
        <v>12821.655833074605</v>
      </c>
      <c r="BN206" s="43">
        <f>AV211</f>
        <v>1.7117000156789226</v>
      </c>
      <c r="BO206" s="61">
        <f>AS211</f>
        <v>4</v>
      </c>
      <c r="BP206" s="1">
        <v>204</v>
      </c>
      <c r="BQ206" s="43">
        <f>AI211</f>
        <v>53.065093396275579</v>
      </c>
      <c r="BR206" s="43">
        <f>AJ211</f>
        <v>1.8009092794077075</v>
      </c>
      <c r="BS206" s="43">
        <f>AO211</f>
        <v>2.9815706649503677</v>
      </c>
      <c r="BT206" s="50">
        <f>AL211</f>
        <v>5300</v>
      </c>
      <c r="BU206" s="50">
        <f>AM211</f>
        <v>12493.392128749907</v>
      </c>
      <c r="BV206" s="43">
        <f>AN211</f>
        <v>1.6555918163356693</v>
      </c>
      <c r="BW206" s="61">
        <f>AK211</f>
        <v>3</v>
      </c>
    </row>
    <row r="207" spans="1:75" s="69" customFormat="1" hidden="1" x14ac:dyDescent="0.2">
      <c r="A207" s="42">
        <f>A206</f>
        <v>70.356159678696315</v>
      </c>
      <c r="B207" s="62">
        <f>B206</f>
        <v>2.9815706649503677</v>
      </c>
      <c r="C207" s="62">
        <f>C206</f>
        <v>2.9215706649503677</v>
      </c>
      <c r="D207" s="63">
        <f>D206</f>
        <v>288</v>
      </c>
      <c r="E207" s="37">
        <v>4000</v>
      </c>
      <c r="F207" s="62">
        <f>PI()*0.805*E207/60</f>
        <v>168.59880574265225</v>
      </c>
      <c r="G207" s="39">
        <f t="shared" ref="G207:P207" si="308">G206</f>
        <v>0.63019211927315955</v>
      </c>
      <c r="H207" s="40">
        <f t="shared" si="308"/>
        <v>1.4891416752843847</v>
      </c>
      <c r="I207" s="41">
        <f t="shared" si="308"/>
        <v>0.93803980034870404</v>
      </c>
      <c r="J207" s="40">
        <f t="shared" si="308"/>
        <v>21.163219761267744</v>
      </c>
      <c r="K207" s="42">
        <f t="shared" si="308"/>
        <v>26.241642603552854</v>
      </c>
      <c r="L207" s="43">
        <f t="shared" si="308"/>
        <v>13.120821301776427</v>
      </c>
      <c r="M207" s="43">
        <f t="shared" si="308"/>
        <v>8.7472142011842848</v>
      </c>
      <c r="N207" s="43">
        <f t="shared" si="308"/>
        <v>6.5604106508882136</v>
      </c>
      <c r="O207" s="43">
        <f t="shared" si="308"/>
        <v>5.2483285207105705</v>
      </c>
      <c r="P207" s="44">
        <f t="shared" si="308"/>
        <v>4.3736071005921424</v>
      </c>
      <c r="Q207" s="39">
        <f t="shared" ref="Q207:Q210" si="309">4*K207/(PI()*0.805^2*F207)</f>
        <v>0.30581225152808145</v>
      </c>
      <c r="R207" s="41">
        <f t="shared" ref="R207:R210" si="310">4*L207/(PI()*0.805^2*F207)</f>
        <v>0.15290612576404072</v>
      </c>
      <c r="S207" s="41">
        <f t="shared" ref="S207:S210" si="311">4*M207/(PI()*0.805^2*F207)</f>
        <v>0.10193741717602715</v>
      </c>
      <c r="T207" s="41">
        <f t="shared" ref="T207:T210" si="312">4*N207/(PI()*0.805^2*F207)</f>
        <v>7.6453062882020362E-2</v>
      </c>
      <c r="U207" s="41">
        <f t="shared" ref="U207:U210" si="313">4*O207/(PI()*0.805^2*F207)</f>
        <v>6.1162450305616282E-2</v>
      </c>
      <c r="V207" s="45">
        <f t="shared" ref="V207:V210" si="314">4*P207/(PI()*0.805^2*F207)</f>
        <v>5.0968708588013577E-2</v>
      </c>
      <c r="W207" s="64" t="str">
        <f t="shared" ref="W207:W210" si="315">IF(OR(0.0344&gt;Q207,0.0739&lt;Q207),"-",296863066.116789*Q207^(6)+-107812010.926391*Q207^(5)+ 15691057.2875856*Q207^(4)+-1178721.4640784*Q207^(3)+ 48205.3447935692*Q207^(2)+-1012.39184418295*Q207+ 9.28608011129995)</f>
        <v>-</v>
      </c>
      <c r="X207" s="65" t="str">
        <f t="shared" si="304"/>
        <v>-</v>
      </c>
      <c r="Y207" s="65" t="str">
        <f t="shared" si="304"/>
        <v>-</v>
      </c>
      <c r="Z207" s="65" t="str">
        <f t="shared" si="304"/>
        <v>-</v>
      </c>
      <c r="AA207" s="65">
        <f t="shared" si="304"/>
        <v>0.84723416958803277</v>
      </c>
      <c r="AB207" s="66">
        <f t="shared" si="304"/>
        <v>0.85658161911059771</v>
      </c>
      <c r="AC207" s="64" t="str">
        <f t="shared" ref="AC207:AC210" si="316">IF(W207="-","-",798988351.621543*Q207^(6)+-280371531.586419*Q207^(5)+ 39883138.3982318*Q207^(4)+-2943110.23585554*Q207^(3)+ 118497.513034966*Q207^(2)+-2463.54413936218*Q207+ 21.5852365235991)</f>
        <v>-</v>
      </c>
      <c r="AD207" s="65" t="str">
        <f t="shared" si="305"/>
        <v>-</v>
      </c>
      <c r="AE207" s="65" t="str">
        <f t="shared" si="305"/>
        <v>-</v>
      </c>
      <c r="AF207" s="65" t="str">
        <f t="shared" si="305"/>
        <v>-</v>
      </c>
      <c r="AG207" s="65">
        <f t="shared" si="305"/>
        <v>0.78542665389554855</v>
      </c>
      <c r="AH207" s="66">
        <f t="shared" si="305"/>
        <v>0.89171843428547248</v>
      </c>
      <c r="AI207" s="49">
        <f>(F207^2)/2</f>
        <v>14212.778648924294</v>
      </c>
      <c r="AJ207" s="49" t="str">
        <f t="shared" si="306"/>
        <v>-</v>
      </c>
      <c r="AK207" s="50" t="str">
        <f t="shared" si="306"/>
        <v>-</v>
      </c>
      <c r="AL207" s="50" t="str">
        <f t="shared" si="306"/>
        <v>-</v>
      </c>
      <c r="AM207" s="50" t="str">
        <f t="shared" si="306"/>
        <v>-</v>
      </c>
      <c r="AN207" s="50">
        <f t="shared" si="306"/>
        <v>5853.8812706095241</v>
      </c>
      <c r="AO207" s="51">
        <f t="shared" si="306"/>
        <v>5477.967928432271</v>
      </c>
      <c r="AP207" s="43" t="str">
        <f>IF(AJ207="-","-",(AJ207*W207/2.04/$I207/$D207/$A207+((AJ207*W207/2.04/$I207/$D207/$A207)^2+4)^0.5)/2)</f>
        <v>-</v>
      </c>
      <c r="AQ207" s="43" t="str">
        <f>IF(AK207="-","-",(2*AK207*X207/2.04/$I207/$D207/$A207+((2*AK207*X207/2.04/$I207/$D207/$A207)^2+4)^0.5)/2)</f>
        <v>-</v>
      </c>
      <c r="AR207" s="43" t="str">
        <f>IF(AL207="-","-",(3*AL207*Y207/2.04/$I207/$D207/$A207+((3*AL207*Y207/2.04/$I207/$D207/$A207)^2+4)^0.5)/2)</f>
        <v>-</v>
      </c>
      <c r="AS207" s="43" t="str">
        <f>IF(AM207="-","-",(4*AM207*Z207/2.04/$I207/$D207/$A207+((4*AM207*Z207/2.04/$I207/$D207/$A207)^2+4)^0.5)/2)</f>
        <v>-</v>
      </c>
      <c r="AT207" s="43">
        <f>IF(AN207="-","-",(5*AN207*AA207/2.04/$I207/$D207/$A207+((5*AN207*AA207/2.04/$I207/$D207/$A207)^2+4)^0.5)/2)</f>
        <v>1.3696557793507249</v>
      </c>
      <c r="AU207" s="44">
        <f>IF(AO207="-","-",(6*AO207*AB207/2.04/$I207/$D207/$A207+((6*AO207*AB207/2.04/$I207/$D207/$A207)^2+4)^0.5)/2)</f>
        <v>1.4269100251174764</v>
      </c>
      <c r="AV207" s="67" t="str">
        <f>IF(AP207="-","-",C207*AP207)</f>
        <v>-</v>
      </c>
      <c r="AW207" s="68" t="str">
        <f>IF(AQ207="-","-",C207*AQ207)</f>
        <v>-</v>
      </c>
      <c r="AX207" s="68" t="str">
        <f>IF(AR207="-","-",C207*AR207)</f>
        <v>-</v>
      </c>
      <c r="AY207" s="41" t="str">
        <f>IF(AS207="-","-",C207*AS207)</f>
        <v>-</v>
      </c>
      <c r="AZ207" s="41">
        <f>IF(AT207="-","-",C207*AT207)</f>
        <v>4.0015461460308117</v>
      </c>
      <c r="BA207" s="45">
        <f>IF(AU207="-","-",C207*AU207)</f>
        <v>4.1688184709068112</v>
      </c>
      <c r="BB207" s="58" t="str">
        <f>IF(W207="-","-",D207*AP207^(0.312/(1.312*W207))-273)</f>
        <v>-</v>
      </c>
      <c r="BC207" s="59" t="str">
        <f>IF(X207="-","-",D207*AQ207^(0.312/(1.312*X207))-273)</f>
        <v>-</v>
      </c>
      <c r="BD207" s="59" t="str">
        <f>IF(Y207="-","-",D207*AR207^(0.312/(1.312*Y207))-273)</f>
        <v>-</v>
      </c>
      <c r="BE207" s="59" t="str">
        <f>IF(Z207="-","-",D207*AS207^(0.312/(1.312*Z207))-273)</f>
        <v>-</v>
      </c>
      <c r="BF207" s="59">
        <f>IF(AA207="-","-",D207*AT207^(0.312/(1.312*AA207))-273)</f>
        <v>41.584340061001456</v>
      </c>
      <c r="BG207" s="60">
        <f>IF(AB207="-","-",D207*AU207^(0.312/(1.312*AB207))-273)</f>
        <v>44.874868145427797</v>
      </c>
      <c r="BP207" s="121">
        <v>205</v>
      </c>
    </row>
    <row r="208" spans="1:75" s="89" customFormat="1" hidden="1" x14ac:dyDescent="0.2">
      <c r="A208" s="70">
        <f>A206</f>
        <v>70.356159678696315</v>
      </c>
      <c r="B208" s="71">
        <f>B206</f>
        <v>2.9815706649503677</v>
      </c>
      <c r="C208" s="71">
        <f>C206</f>
        <v>2.9215706649503677</v>
      </c>
      <c r="D208" s="72">
        <f>D206</f>
        <v>288</v>
      </c>
      <c r="E208" s="73">
        <v>5220</v>
      </c>
      <c r="F208" s="71">
        <f>PI()*0.805*E208/60</f>
        <v>220.02144149416119</v>
      </c>
      <c r="G208" s="74">
        <f t="shared" ref="G208:P208" si="317">G206</f>
        <v>0.63019211927315955</v>
      </c>
      <c r="H208" s="75">
        <f t="shared" si="317"/>
        <v>1.4891416752843847</v>
      </c>
      <c r="I208" s="76">
        <f t="shared" si="317"/>
        <v>0.93803980034870404</v>
      </c>
      <c r="J208" s="75">
        <f t="shared" si="317"/>
        <v>21.163219761267744</v>
      </c>
      <c r="K208" s="70">
        <f t="shared" si="317"/>
        <v>26.241642603552854</v>
      </c>
      <c r="L208" s="77">
        <f t="shared" si="317"/>
        <v>13.120821301776427</v>
      </c>
      <c r="M208" s="77">
        <f t="shared" si="317"/>
        <v>8.7472142011842848</v>
      </c>
      <c r="N208" s="77">
        <f t="shared" si="317"/>
        <v>6.5604106508882136</v>
      </c>
      <c r="O208" s="77">
        <f t="shared" si="317"/>
        <v>5.2483285207105705</v>
      </c>
      <c r="P208" s="78">
        <f t="shared" si="317"/>
        <v>4.3736071005921424</v>
      </c>
      <c r="Q208" s="74">
        <f t="shared" si="309"/>
        <v>0.23433889005983249</v>
      </c>
      <c r="R208" s="76">
        <f t="shared" si="310"/>
        <v>0.11716944502991625</v>
      </c>
      <c r="S208" s="76">
        <f t="shared" si="311"/>
        <v>7.8112963353277498E-2</v>
      </c>
      <c r="T208" s="76">
        <f t="shared" si="312"/>
        <v>5.8584722514958124E-2</v>
      </c>
      <c r="U208" s="76">
        <f t="shared" si="313"/>
        <v>4.6867778011966496E-2</v>
      </c>
      <c r="V208" s="79">
        <f t="shared" si="314"/>
        <v>3.9056481676638749E-2</v>
      </c>
      <c r="W208" s="80" t="str">
        <f t="shared" si="315"/>
        <v>-</v>
      </c>
      <c r="X208" s="81" t="str">
        <f t="shared" si="304"/>
        <v>-</v>
      </c>
      <c r="Y208" s="81" t="str">
        <f t="shared" si="304"/>
        <v>-</v>
      </c>
      <c r="Z208" s="81">
        <f t="shared" si="304"/>
        <v>0.85241857454756875</v>
      </c>
      <c r="AA208" s="81">
        <f t="shared" si="304"/>
        <v>0.85176732358127616</v>
      </c>
      <c r="AB208" s="82">
        <f t="shared" si="304"/>
        <v>0.82054710933586072</v>
      </c>
      <c r="AC208" s="80" t="str">
        <f t="shared" si="316"/>
        <v>-</v>
      </c>
      <c r="AD208" s="81" t="str">
        <f t="shared" si="305"/>
        <v>-</v>
      </c>
      <c r="AE208" s="81" t="str">
        <f t="shared" si="305"/>
        <v>-</v>
      </c>
      <c r="AF208" s="81">
        <f t="shared" si="305"/>
        <v>0.8130630895241282</v>
      </c>
      <c r="AG208" s="81">
        <f t="shared" si="305"/>
        <v>0.92567097726412584</v>
      </c>
      <c r="AH208" s="82">
        <f t="shared" si="305"/>
        <v>0.94194629247876804</v>
      </c>
      <c r="AI208" s="83">
        <f>(F208^2)/2</f>
        <v>24204.717358584297</v>
      </c>
      <c r="AJ208" s="83" t="str">
        <f t="shared" si="306"/>
        <v>-</v>
      </c>
      <c r="AK208" s="84" t="str">
        <f t="shared" si="306"/>
        <v>-</v>
      </c>
      <c r="AL208" s="84" t="str">
        <f t="shared" si="306"/>
        <v>-</v>
      </c>
      <c r="AM208" s="84">
        <f t="shared" si="306"/>
        <v>12821.655833074605</v>
      </c>
      <c r="AN208" s="84">
        <f t="shared" si="306"/>
        <v>11686.875916355761</v>
      </c>
      <c r="AO208" s="85">
        <f t="shared" si="306"/>
        <v>10287.36468881687</v>
      </c>
      <c r="AP208" s="77" t="str">
        <f>IF(AJ208="-","-",(AJ208*W208/2.04/$I208/$D208/$A208+((AJ208*W208/2.04/$I208/$D208/$A208)^2+4)^0.5)/2)</f>
        <v>-</v>
      </c>
      <c r="AQ208" s="77" t="str">
        <f>IF(AK208="-","-",(2*AK208*X208/2.04/$I208/$D208/$A208+((2*AK208*X208/2.04/$I208/$D208/$A208)^2+4)^0.5)/2)</f>
        <v>-</v>
      </c>
      <c r="AR208" s="77" t="str">
        <f>IF(AL208="-","-",(3*AL208*Y208/2.04/$I208/$D208/$A208+((3*AL208*Y208/2.04/$I208/$D208/$A208)^2+4)^0.5)/2)</f>
        <v>-</v>
      </c>
      <c r="AS208" s="77">
        <f>IF(AM208="-","-",(4*AM208*Z208/2.04/$I208/$D208/$A208+((4*AM208*Z208/2.04/$I208/$D208/$A208)^2+4)^0.5)/2)</f>
        <v>1.7117000156789226</v>
      </c>
      <c r="AT208" s="77">
        <f>IF(AN208="-","-",(5*AN208*AA208/2.04/$I208/$D208/$A208+((5*AN208*AA208/2.04/$I208/$D208/$A208)^2+4)^0.5)/2)</f>
        <v>1.8300681151890776</v>
      </c>
      <c r="AU208" s="78">
        <f>IF(AO208="-","-",(6*AO208*AB208/2.04/$I208/$D208/$A208+((6*AO208*AB208/2.04/$I208/$D208/$A208)^2+4)^0.5)/2)</f>
        <v>1.847485733524898</v>
      </c>
      <c r="AV208" s="74" t="str">
        <f>IF(AP208="-","-",C208*AP208)</f>
        <v>-</v>
      </c>
      <c r="AW208" s="76" t="str">
        <f>IF(AQ208="-","-",C208*AQ208)</f>
        <v>-</v>
      </c>
      <c r="AX208" s="76" t="str">
        <f>IF(AR208="-","-",C208*AR208)</f>
        <v>-</v>
      </c>
      <c r="AY208" s="76">
        <f>IF(AS208="-","-",C208*AS208)</f>
        <v>5.0008525530026251</v>
      </c>
      <c r="AZ208" s="76">
        <f>IF(AT208="-","-",C208*AT208)</f>
        <v>5.3466733201974197</v>
      </c>
      <c r="BA208" s="79">
        <f>IF(AU208="-","-",C208*AU208)</f>
        <v>5.3975601229806536</v>
      </c>
      <c r="BB208" s="86" t="str">
        <f>IF(W208="-","-",D208*AP208^(0.312/(1.312*W208))-273)</f>
        <v>-</v>
      </c>
      <c r="BC208" s="87" t="str">
        <f>IF(X208="-","-",D208*AQ208^(0.312/(1.312*X208))-273)</f>
        <v>-</v>
      </c>
      <c r="BD208" s="87" t="str">
        <f>IF(Y208="-","-",D208*AR208^(0.312/(1.312*Y208))-273)</f>
        <v>-</v>
      </c>
      <c r="BE208" s="87">
        <f>IF(Z208="-","-",D208*AS208^(0.312/(1.312*Z208))-273)</f>
        <v>61.590304990028073</v>
      </c>
      <c r="BF208" s="87">
        <f>IF(AA208="-","-",D208*AT208^(0.312/(1.312*AA208))-273)</f>
        <v>67.934309331408258</v>
      </c>
      <c r="BG208" s="88">
        <f>IF(AB208="-","-",D208*AU208^(0.312/(1.312*AB208))-273)</f>
        <v>71.073355852985742</v>
      </c>
      <c r="BP208" s="1">
        <v>206</v>
      </c>
    </row>
    <row r="209" spans="1:75" s="89" customFormat="1" hidden="1" x14ac:dyDescent="0.2">
      <c r="A209" s="42">
        <f>A206</f>
        <v>70.356159678696315</v>
      </c>
      <c r="B209" s="62">
        <f>B206</f>
        <v>2.9815706649503677</v>
      </c>
      <c r="C209" s="62">
        <f>C206</f>
        <v>2.9215706649503677</v>
      </c>
      <c r="D209" s="63">
        <f>D206</f>
        <v>288</v>
      </c>
      <c r="E209" s="37">
        <v>5300</v>
      </c>
      <c r="F209" s="62">
        <f>PI()*0.805*E209/60</f>
        <v>223.39341760901425</v>
      </c>
      <c r="G209" s="39">
        <f t="shared" ref="G209:P209" si="318">G206</f>
        <v>0.63019211927315955</v>
      </c>
      <c r="H209" s="40">
        <f t="shared" si="318"/>
        <v>1.4891416752843847</v>
      </c>
      <c r="I209" s="41">
        <f t="shared" si="318"/>
        <v>0.93803980034870404</v>
      </c>
      <c r="J209" s="40">
        <f t="shared" si="318"/>
        <v>21.163219761267744</v>
      </c>
      <c r="K209" s="42">
        <f t="shared" si="318"/>
        <v>26.241642603552854</v>
      </c>
      <c r="L209" s="43">
        <f t="shared" si="318"/>
        <v>13.120821301776427</v>
      </c>
      <c r="M209" s="43">
        <f t="shared" si="318"/>
        <v>8.7472142011842848</v>
      </c>
      <c r="N209" s="43">
        <f t="shared" si="318"/>
        <v>6.5604106508882136</v>
      </c>
      <c r="O209" s="43">
        <f t="shared" si="318"/>
        <v>5.2483285207105705</v>
      </c>
      <c r="P209" s="44">
        <f t="shared" si="318"/>
        <v>4.3736071005921424</v>
      </c>
      <c r="Q209" s="39">
        <f t="shared" si="309"/>
        <v>0.23080169926647653</v>
      </c>
      <c r="R209" s="41">
        <f t="shared" si="310"/>
        <v>0.11540084963323827</v>
      </c>
      <c r="S209" s="41">
        <f t="shared" si="311"/>
        <v>7.6933899755492183E-2</v>
      </c>
      <c r="T209" s="41">
        <f t="shared" si="312"/>
        <v>5.7700424816619134E-2</v>
      </c>
      <c r="U209" s="41">
        <f t="shared" si="313"/>
        <v>4.6160339853295304E-2</v>
      </c>
      <c r="V209" s="45">
        <f t="shared" si="314"/>
        <v>3.8466949877746091E-2</v>
      </c>
      <c r="W209" s="64" t="str">
        <f t="shared" si="315"/>
        <v>-</v>
      </c>
      <c r="X209" s="65" t="str">
        <f t="shared" si="304"/>
        <v>-</v>
      </c>
      <c r="Y209" s="65" t="str">
        <f t="shared" si="304"/>
        <v>-</v>
      </c>
      <c r="Z209" s="65">
        <f t="shared" si="304"/>
        <v>0.85365709618102947</v>
      </c>
      <c r="AA209" s="65">
        <f t="shared" si="304"/>
        <v>0.85022121436859344</v>
      </c>
      <c r="AB209" s="66">
        <f t="shared" si="304"/>
        <v>0.81705513992436885</v>
      </c>
      <c r="AC209" s="64" t="str">
        <f t="shared" si="316"/>
        <v>-</v>
      </c>
      <c r="AD209" s="65" t="str">
        <f t="shared" si="305"/>
        <v>-</v>
      </c>
      <c r="AE209" s="65" t="str">
        <f t="shared" si="305"/>
        <v>-</v>
      </c>
      <c r="AF209" s="65">
        <f t="shared" si="305"/>
        <v>0.82241807838685332</v>
      </c>
      <c r="AG209" s="65">
        <f t="shared" si="305"/>
        <v>0.93012366465386975</v>
      </c>
      <c r="AH209" s="66">
        <f t="shared" si="305"/>
        <v>0.94030499779784549</v>
      </c>
      <c r="AI209" s="49">
        <f>(F209^2)/2</f>
        <v>24952.309515517718</v>
      </c>
      <c r="AJ209" s="49" t="str">
        <f t="shared" si="306"/>
        <v>-</v>
      </c>
      <c r="AK209" s="50" t="str">
        <f t="shared" si="306"/>
        <v>-</v>
      </c>
      <c r="AL209" s="50" t="str">
        <f t="shared" si="306"/>
        <v>-</v>
      </c>
      <c r="AM209" s="50">
        <f t="shared" si="306"/>
        <v>13350.351506372088</v>
      </c>
      <c r="AN209" s="50">
        <f t="shared" si="306"/>
        <v>12127.806269875933</v>
      </c>
      <c r="AO209" s="51">
        <f t="shared" si="306"/>
        <v>10631.869223121608</v>
      </c>
      <c r="AP209" s="43" t="str">
        <f>IF(AJ209="-","-",(AJ209*W209/2.04/$I209/$D209/$A209+((AJ209*W209/2.04/$I209/$D209/$A209)^2+4)^0.5)/2)</f>
        <v>-</v>
      </c>
      <c r="AQ209" s="43" t="str">
        <f>IF(AK209="-","-",(2*AK209*X209/2.04/$I209/$D209/$A209+((2*AK209*X209/2.04/$I209/$D209/$A209)^2+4)^0.5)/2)</f>
        <v>-</v>
      </c>
      <c r="AR209" s="43" t="str">
        <f>IF(AL209="-","-",(3*AL209*Y209/2.04/$I209/$D209/$A209+((3*AL209*Y209/2.04/$I209/$D209/$A209)^2+4)^0.5)/2)</f>
        <v>-</v>
      </c>
      <c r="AS209" s="43">
        <f>IF(AM209="-","-",(4*AM209*Z209/2.04/$I209/$D209/$A209+((4*AM209*Z209/2.04/$I209/$D209/$A209)^2+4)^0.5)/2)</f>
        <v>1.7478229542287069</v>
      </c>
      <c r="AT209" s="43">
        <f>IF(AN209="-","-",(5*AN209*AA209/2.04/$I209/$D209/$A209+((5*AN209*AA209/2.04/$I209/$D209/$A209)^2+4)^0.5)/2)</f>
        <v>1.8656567511861959</v>
      </c>
      <c r="AU209" s="44">
        <f>IF(AO209="-","-",(6*AO209*AB209/2.04/$I209/$D209/$A209+((6*AO209*AB209/2.04/$I209/$D209/$A209)^2+4)^0.5)/2)</f>
        <v>1.8769783345077196</v>
      </c>
      <c r="AV209" s="39" t="str">
        <f>IF(AP209="-","-",C209*AP209)</f>
        <v>-</v>
      </c>
      <c r="AW209" s="41" t="str">
        <f>IF(AQ209="-","-",C209*AQ209)</f>
        <v>-</v>
      </c>
      <c r="AX209" s="41" t="str">
        <f>IF(AR209="-","-",C209*AR209)</f>
        <v>-</v>
      </c>
      <c r="AY209" s="41">
        <f>IF(AS209="-","-",C209*AS209)</f>
        <v>5.1063882706014789</v>
      </c>
      <c r="AZ209" s="41">
        <f>IF(AT209="-","-",C209*AT209)</f>
        <v>5.4506480351321969</v>
      </c>
      <c r="BA209" s="45">
        <f>IF(AU209="-","-",C209*AU209)</f>
        <v>5.4837248408451522</v>
      </c>
      <c r="BB209" s="58" t="str">
        <f>IF(W209="-","-",D209*AP209^(0.312/(1.312*W209))-273)</f>
        <v>-</v>
      </c>
      <c r="BC209" s="59" t="str">
        <f>IF(X209="-","-",D209*AQ209^(0.312/(1.312*X209))-273)</f>
        <v>-</v>
      </c>
      <c r="BD209" s="59" t="str">
        <f>IF(Y209="-","-",D209*AR209^(0.312/(1.312*Y209))-273)</f>
        <v>-</v>
      </c>
      <c r="BE209" s="59">
        <f>IF(Z209="-","-",D209*AS209^(0.312/(1.312*Z209))-273)</f>
        <v>63.469311632002189</v>
      </c>
      <c r="BF209" s="59">
        <f>IF(AA209="-","-",D209*AT209^(0.312/(1.312*AA209))-273)</f>
        <v>69.881055719067433</v>
      </c>
      <c r="BG209" s="60">
        <f>IF(AB209="-","-",D209*AU209^(0.312/(1.312*AB209))-273)</f>
        <v>72.925942713087295</v>
      </c>
      <c r="BP209" s="121">
        <v>207</v>
      </c>
    </row>
    <row r="210" spans="1:75" s="69" customFormat="1" hidden="1" x14ac:dyDescent="0.2">
      <c r="A210" s="90">
        <f>A206</f>
        <v>70.356159678696315</v>
      </c>
      <c r="B210" s="91">
        <f>B206</f>
        <v>2.9815706649503677</v>
      </c>
      <c r="C210" s="91">
        <f>C206</f>
        <v>2.9215706649503677</v>
      </c>
      <c r="D210" s="92">
        <f>D206</f>
        <v>288</v>
      </c>
      <c r="E210" s="93">
        <v>5565</v>
      </c>
      <c r="F210" s="91">
        <f>PI()*0.805*E210/60</f>
        <v>234.56308848946495</v>
      </c>
      <c r="G210" s="94">
        <f t="shared" ref="G210:P210" si="319">G206</f>
        <v>0.63019211927315955</v>
      </c>
      <c r="H210" s="95">
        <f t="shared" si="319"/>
        <v>1.4891416752843847</v>
      </c>
      <c r="I210" s="96">
        <f t="shared" si="319"/>
        <v>0.93803980034870404</v>
      </c>
      <c r="J210" s="95">
        <f t="shared" si="319"/>
        <v>21.163219761267744</v>
      </c>
      <c r="K210" s="90">
        <f t="shared" si="319"/>
        <v>26.241642603552854</v>
      </c>
      <c r="L210" s="97">
        <f t="shared" si="319"/>
        <v>13.120821301776427</v>
      </c>
      <c r="M210" s="97">
        <f t="shared" si="319"/>
        <v>8.7472142011842848</v>
      </c>
      <c r="N210" s="97">
        <f t="shared" si="319"/>
        <v>6.5604106508882136</v>
      </c>
      <c r="O210" s="97">
        <f t="shared" si="319"/>
        <v>5.2483285207105705</v>
      </c>
      <c r="P210" s="98">
        <f t="shared" si="319"/>
        <v>4.3736071005921424</v>
      </c>
      <c r="Q210" s="94">
        <f t="shared" si="309"/>
        <v>0.21981114215854908</v>
      </c>
      <c r="R210" s="96">
        <f t="shared" si="310"/>
        <v>0.10990557107927454</v>
      </c>
      <c r="S210" s="96">
        <f t="shared" si="311"/>
        <v>7.3270380719516359E-2</v>
      </c>
      <c r="T210" s="96">
        <f t="shared" si="312"/>
        <v>5.4952785539637269E-2</v>
      </c>
      <c r="U210" s="96">
        <f t="shared" si="313"/>
        <v>4.3962228431709813E-2</v>
      </c>
      <c r="V210" s="99">
        <f t="shared" si="314"/>
        <v>3.663519035975818E-2</v>
      </c>
      <c r="W210" s="100" t="str">
        <f t="shared" si="315"/>
        <v>-</v>
      </c>
      <c r="X210" s="101" t="str">
        <f t="shared" si="304"/>
        <v>-</v>
      </c>
      <c r="Y210" s="101">
        <f t="shared" si="304"/>
        <v>0.74203374134029154</v>
      </c>
      <c r="Z210" s="101">
        <f t="shared" si="304"/>
        <v>0.85618155696739784</v>
      </c>
      <c r="AA210" s="101">
        <f t="shared" si="304"/>
        <v>0.84381678330844601</v>
      </c>
      <c r="AB210" s="102">
        <f t="shared" si="304"/>
        <v>0.80577725495576935</v>
      </c>
      <c r="AC210" s="100" t="str">
        <f t="shared" si="316"/>
        <v>-</v>
      </c>
      <c r="AD210" s="101" t="str">
        <f t="shared" si="305"/>
        <v>-</v>
      </c>
      <c r="AE210" s="101">
        <f t="shared" si="305"/>
        <v>0.58782383156918883</v>
      </c>
      <c r="AF210" s="101">
        <f t="shared" si="305"/>
        <v>0.85135662323973094</v>
      </c>
      <c r="AG210" s="101">
        <f t="shared" si="305"/>
        <v>0.94043326809259753</v>
      </c>
      <c r="AH210" s="102">
        <f t="shared" si="305"/>
        <v>0.933754807054477</v>
      </c>
      <c r="AI210" s="103">
        <f>(F210^2)/2</f>
        <v>27509.921240858283</v>
      </c>
      <c r="AJ210" s="103" t="str">
        <f t="shared" si="306"/>
        <v>-</v>
      </c>
      <c r="AK210" s="104" t="str">
        <f t="shared" si="306"/>
        <v>-</v>
      </c>
      <c r="AL210" s="104">
        <f t="shared" si="306"/>
        <v>16137.058643461834</v>
      </c>
      <c r="AM210" s="104">
        <f t="shared" si="306"/>
        <v>15191.748278387042</v>
      </c>
      <c r="AN210" s="104">
        <f t="shared" si="306"/>
        <v>13621.718997437229</v>
      </c>
      <c r="AO210" s="105">
        <f t="shared" si="306"/>
        <v>11802.899045882736</v>
      </c>
      <c r="AP210" s="97" t="str">
        <f>IF(AJ210="-","-",(AJ210*W210/2.04/$I210/$D210/$A210+((AJ210*W210/2.04/$I210/$D210/$A210)^2+4)^0.5)/2)</f>
        <v>-</v>
      </c>
      <c r="AQ210" s="97" t="str">
        <f>IF(AK210="-","-",(2*AK210*X210/2.04/$I210/$D210/$A210+((2*AK210*X210/2.04/$I210/$D210/$A210)^2+4)^0.5)/2)</f>
        <v>-</v>
      </c>
      <c r="AR210" s="97">
        <f>IF(AL210="-","-",(3*AL210*Y210/2.04/$I210/$D210/$A210+((3*AL210*Y210/2.04/$I210/$D210/$A210)^2+4)^0.5)/2)</f>
        <v>1.5653055714402033</v>
      </c>
      <c r="AS210" s="97">
        <f>IF(AM210="-","-",(4*AM210*Z210/2.04/$I210/$D210/$A210+((4*AM210*Z210/2.04/$I210/$D210/$A210)^2+4)^0.5)/2)</f>
        <v>1.8751032813640032</v>
      </c>
      <c r="AT210" s="97">
        <f>IF(AN210="-","-",(5*AN210*AA210/2.04/$I210/$D210/$A210+((5*AN210*AA210/2.04/$I210/$D210/$A210)^2+4)^0.5)/2)</f>
        <v>1.9857728093611202</v>
      </c>
      <c r="AU210" s="98">
        <f>IF(AO210="-","-",(6*AO210*AB210/2.04/$I210/$D210/$A210+((6*AO210*AB210/2.04/$I210/$D210/$A210)^2+4)^0.5)/2)</f>
        <v>1.9773835700872247</v>
      </c>
      <c r="AV210" s="94" t="str">
        <f>IF(AP210="-","-",C210*AP210)</f>
        <v>-</v>
      </c>
      <c r="AW210" s="96" t="str">
        <f>IF(AQ210="-","-",C210*AQ210)</f>
        <v>-</v>
      </c>
      <c r="AX210" s="96">
        <f>IF(AR210="-","-",C210*AR210)</f>
        <v>4.5731508392030698</v>
      </c>
      <c r="AY210" s="96">
        <f>IF(AS210="-","-",C210*AS210)</f>
        <v>5.4782467405852469</v>
      </c>
      <c r="AZ210" s="96">
        <f>IF(AT210="-","-",C210*AT210)</f>
        <v>5.8015755870855275</v>
      </c>
      <c r="BA210" s="99">
        <f>IF(AU210="-","-",C210*AU210)</f>
        <v>5.7770658317216652</v>
      </c>
      <c r="BB210" s="106" t="str">
        <f>IF(W210="-","-",D210*AP210^(0.312/(1.312*W210))-273)</f>
        <v>-</v>
      </c>
      <c r="BC210" s="107" t="str">
        <f>IF(X210="-","-",D210*AQ210^(0.312/(1.312*X210))-273)</f>
        <v>-</v>
      </c>
      <c r="BD210" s="107">
        <f>IF(Y210="-","-",D210*AR210^(0.312/(1.312*Y210))-273)</f>
        <v>59.47352483841803</v>
      </c>
      <c r="BE210" s="107">
        <f>IF(Z210="-","-",D210*AS210^(0.312/(1.312*Z210))-273)</f>
        <v>69.945713562276694</v>
      </c>
      <c r="BF210" s="107">
        <f>IF(AA210="-","-",D210*AT210^(0.312/(1.312*AA210))-273)</f>
        <v>76.425945409098688</v>
      </c>
      <c r="BG210" s="108">
        <f>IF(AB210="-","-",D210*AU210^(0.312/(1.312*AB210))-273)</f>
        <v>79.18939260517152</v>
      </c>
      <c r="BP210" s="1">
        <v>208</v>
      </c>
    </row>
    <row r="211" spans="1:75" s="7" customFormat="1" ht="13.5" hidden="1" customHeight="1" x14ac:dyDescent="0.2">
      <c r="A211" s="8"/>
      <c r="B211" s="8"/>
      <c r="C211" s="8"/>
      <c r="D211" s="3"/>
      <c r="E211" s="4"/>
      <c r="F211" s="5"/>
      <c r="G211" s="6"/>
      <c r="I211" s="6"/>
      <c r="J211" s="6"/>
      <c r="K211" s="6"/>
      <c r="L211" s="8"/>
      <c r="M211" s="8"/>
      <c r="N211" s="8"/>
      <c r="O211" s="8"/>
      <c r="P211" s="8"/>
      <c r="Q211" s="5" t="s">
        <v>60</v>
      </c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178">
        <f>A199</f>
        <v>53.065093396275579</v>
      </c>
      <c r="AJ211" s="179">
        <f>C199</f>
        <v>1.8009092794077075</v>
      </c>
      <c r="AK211" s="180">
        <v>3</v>
      </c>
      <c r="AL211" s="181">
        <f>E201</f>
        <v>5300</v>
      </c>
      <c r="AM211" s="181">
        <f>$AL201</f>
        <v>12493.392128749907</v>
      </c>
      <c r="AN211" s="182">
        <f>$AR201</f>
        <v>1.6555918163356693</v>
      </c>
      <c r="AO211" s="113">
        <f>$AX201</f>
        <v>2.9815706649503677</v>
      </c>
      <c r="AP211" s="114">
        <f>$BD201</f>
        <v>61.126085718668264</v>
      </c>
      <c r="AQ211" s="114">
        <f>A206</f>
        <v>70.356159678696315</v>
      </c>
      <c r="AR211" s="109">
        <f>C206</f>
        <v>2.9215706649503677</v>
      </c>
      <c r="AS211" s="110">
        <v>4</v>
      </c>
      <c r="AT211" s="111">
        <f>E208</f>
        <v>5220</v>
      </c>
      <c r="AU211" s="111">
        <f>AM208</f>
        <v>12821.655833074605</v>
      </c>
      <c r="AV211" s="112">
        <f>AS208</f>
        <v>1.7117000156789226</v>
      </c>
      <c r="AW211" s="113">
        <f>AY208</f>
        <v>5.0008525530026251</v>
      </c>
      <c r="AX211" s="114">
        <f>BE208</f>
        <v>61.590304990028073</v>
      </c>
      <c r="AZ211" s="115">
        <v>5.0016235351562504</v>
      </c>
      <c r="BB211" s="183">
        <f>M201*60</f>
        <v>662.30965703724894</v>
      </c>
      <c r="BC211" s="184">
        <f>AN211</f>
        <v>1.6555918163356693</v>
      </c>
      <c r="BD211" s="185">
        <f>N208*60</f>
        <v>393.62463905329281</v>
      </c>
      <c r="BE211" s="186">
        <f>AV211</f>
        <v>1.7117000156789226</v>
      </c>
      <c r="BG211" s="187">
        <f>AL211/5300</f>
        <v>1</v>
      </c>
      <c r="BH211" s="188">
        <f>AT211/5300</f>
        <v>0.98490566037735849</v>
      </c>
      <c r="BI211" s="115"/>
      <c r="BJ211" s="115"/>
      <c r="BP211" s="121">
        <v>209</v>
      </c>
    </row>
    <row r="212" spans="1:75" ht="15.75" hidden="1" x14ac:dyDescent="0.2">
      <c r="A212" s="116" t="s">
        <v>75</v>
      </c>
      <c r="B212" s="1"/>
      <c r="C212" s="2" t="s">
        <v>88</v>
      </c>
      <c r="D212" s="2"/>
      <c r="E212" s="117"/>
      <c r="F212" s="117"/>
      <c r="G212" s="117"/>
      <c r="H212" s="117"/>
      <c r="I212" s="117"/>
      <c r="J212" s="117"/>
      <c r="K212" s="117"/>
      <c r="L212" s="117"/>
      <c r="M212" s="117"/>
      <c r="N212" s="117"/>
      <c r="O212" s="117"/>
      <c r="P212" s="117"/>
      <c r="Q212" s="117"/>
      <c r="R212" s="117"/>
      <c r="S212" s="117"/>
      <c r="T212" s="117"/>
      <c r="U212" s="117"/>
      <c r="V212" s="117"/>
      <c r="W212" s="117"/>
      <c r="X212" s="117"/>
      <c r="Y212" s="117"/>
      <c r="Z212" s="117"/>
      <c r="AA212" s="117"/>
      <c r="AB212" s="117"/>
      <c r="AC212" s="118"/>
      <c r="AD212" s="117"/>
      <c r="AE212" s="117"/>
      <c r="AF212" s="117"/>
      <c r="AG212" s="117"/>
      <c r="AH212" s="117"/>
      <c r="AI212" s="119"/>
      <c r="AJ212" s="117"/>
      <c r="AK212" s="117"/>
      <c r="AL212" s="117"/>
      <c r="AM212" s="117"/>
      <c r="AN212" s="117"/>
      <c r="AO212" s="117"/>
      <c r="AP212" s="117"/>
      <c r="AQ212" s="117"/>
      <c r="AR212" s="117"/>
      <c r="AS212" s="117"/>
      <c r="AT212" s="117"/>
      <c r="AU212" s="117"/>
      <c r="AV212" s="120"/>
      <c r="AW212" s="120"/>
      <c r="AX212" s="120"/>
      <c r="AY212" s="120"/>
      <c r="AZ212" s="120"/>
      <c r="BA212" s="120"/>
      <c r="BB212" s="117"/>
      <c r="BC212" s="117"/>
      <c r="BD212" s="117"/>
      <c r="BE212" s="117"/>
      <c r="BF212" s="117"/>
      <c r="BG212" s="117"/>
      <c r="BP212" s="1">
        <v>210</v>
      </c>
    </row>
    <row r="213" spans="1:75" ht="14.25" hidden="1" x14ac:dyDescent="0.2">
      <c r="A213" s="17" t="s">
        <v>1</v>
      </c>
      <c r="B213" s="18" t="s">
        <v>2</v>
      </c>
      <c r="C213" s="18" t="s">
        <v>3</v>
      </c>
      <c r="D213" s="18" t="s">
        <v>4</v>
      </c>
      <c r="E213" s="18" t="s">
        <v>5</v>
      </c>
      <c r="F213" s="18" t="s">
        <v>6</v>
      </c>
      <c r="G213" s="18" t="s">
        <v>7</v>
      </c>
      <c r="H213" s="18" t="s">
        <v>8</v>
      </c>
      <c r="I213" s="18" t="s">
        <v>9</v>
      </c>
      <c r="J213" s="24" t="s">
        <v>10</v>
      </c>
      <c r="K213" s="21" t="s">
        <v>11</v>
      </c>
      <c r="L213" s="22" t="s">
        <v>12</v>
      </c>
      <c r="M213" s="22" t="s">
        <v>13</v>
      </c>
      <c r="N213" s="22" t="s">
        <v>14</v>
      </c>
      <c r="O213" s="22" t="s">
        <v>15</v>
      </c>
      <c r="P213" s="23" t="s">
        <v>16</v>
      </c>
      <c r="Q213" s="24" t="s">
        <v>17</v>
      </c>
      <c r="R213" s="25" t="s">
        <v>18</v>
      </c>
      <c r="S213" s="25" t="s">
        <v>19</v>
      </c>
      <c r="T213" s="25" t="s">
        <v>20</v>
      </c>
      <c r="U213" s="25" t="s">
        <v>21</v>
      </c>
      <c r="V213" s="26" t="s">
        <v>22</v>
      </c>
      <c r="W213" s="24" t="s">
        <v>23</v>
      </c>
      <c r="X213" s="25" t="s">
        <v>24</v>
      </c>
      <c r="Y213" s="25" t="s">
        <v>25</v>
      </c>
      <c r="Z213" s="25" t="s">
        <v>26</v>
      </c>
      <c r="AA213" s="25" t="s">
        <v>27</v>
      </c>
      <c r="AB213" s="26" t="s">
        <v>28</v>
      </c>
      <c r="AC213" s="27" t="s">
        <v>29</v>
      </c>
      <c r="AD213" s="28" t="s">
        <v>30</v>
      </c>
      <c r="AE213" s="28" t="s">
        <v>31</v>
      </c>
      <c r="AF213" s="28" t="s">
        <v>32</v>
      </c>
      <c r="AG213" s="28" t="s">
        <v>33</v>
      </c>
      <c r="AH213" s="29" t="s">
        <v>34</v>
      </c>
      <c r="AI213" s="122" t="s">
        <v>35</v>
      </c>
      <c r="AJ213" s="21" t="s">
        <v>36</v>
      </c>
      <c r="AK213" s="22" t="s">
        <v>37</v>
      </c>
      <c r="AL213" s="22" t="s">
        <v>38</v>
      </c>
      <c r="AM213" s="22" t="s">
        <v>39</v>
      </c>
      <c r="AN213" s="22" t="s">
        <v>40</v>
      </c>
      <c r="AO213" s="23" t="s">
        <v>41</v>
      </c>
      <c r="AP213" s="28" t="s">
        <v>42</v>
      </c>
      <c r="AQ213" s="28" t="s">
        <v>43</v>
      </c>
      <c r="AR213" s="28" t="s">
        <v>44</v>
      </c>
      <c r="AS213" s="28" t="s">
        <v>45</v>
      </c>
      <c r="AT213" s="28" t="s">
        <v>46</v>
      </c>
      <c r="AU213" s="29" t="s">
        <v>47</v>
      </c>
      <c r="AV213" s="31" t="s">
        <v>48</v>
      </c>
      <c r="AW213" s="32" t="s">
        <v>49</v>
      </c>
      <c r="AX213" s="32" t="s">
        <v>50</v>
      </c>
      <c r="AY213" s="32" t="s">
        <v>51</v>
      </c>
      <c r="AZ213" s="32" t="s">
        <v>52</v>
      </c>
      <c r="BA213" s="33" t="s">
        <v>53</v>
      </c>
      <c r="BB213" s="21" t="s">
        <v>54</v>
      </c>
      <c r="BC213" s="22" t="s">
        <v>55</v>
      </c>
      <c r="BD213" s="22" t="s">
        <v>56</v>
      </c>
      <c r="BE213" s="22" t="s">
        <v>57</v>
      </c>
      <c r="BF213" s="22" t="s">
        <v>58</v>
      </c>
      <c r="BG213" s="23" t="s">
        <v>59</v>
      </c>
      <c r="BH213" s="207"/>
      <c r="BI213" s="117"/>
      <c r="BP213" s="121">
        <v>211</v>
      </c>
    </row>
    <row r="214" spans="1:75" s="1" customFormat="1" ht="18" hidden="1" customHeight="1" x14ac:dyDescent="0.2">
      <c r="A214" s="126">
        <v>51.149869396275577</v>
      </c>
      <c r="B214" s="141">
        <v>1.8615055084228516</v>
      </c>
      <c r="C214" s="141">
        <v>1.8115706259662034</v>
      </c>
      <c r="D214" s="142">
        <v>288</v>
      </c>
      <c r="E214" s="123">
        <v>3700</v>
      </c>
      <c r="F214" s="203">
        <f>PI()*0.862*E214/60</f>
        <v>166.99659348932144</v>
      </c>
      <c r="G214" s="124">
        <f>C214/4.636</f>
        <v>0.39076156729210598</v>
      </c>
      <c r="H214" s="125">
        <f>D214/193.4</f>
        <v>1.4891416752843847</v>
      </c>
      <c r="I214" s="120">
        <f>1-0.427*G214*H214^(-3.688)</f>
        <v>0.96158050222304103</v>
      </c>
      <c r="J214" s="124">
        <f>C214*10^6/(I214*514*D214)</f>
        <v>12.726647483706198</v>
      </c>
      <c r="K214" s="126">
        <f>A214*0.682*10^6/(3600*24*J214)</f>
        <v>31.724964631590932</v>
      </c>
      <c r="L214" s="127">
        <f>A214*0.682*10^6/(3600*24*J214*2)</f>
        <v>15.862482315795466</v>
      </c>
      <c r="M214" s="127">
        <f>A214*0.682*10^6/(3600*24*J214*3)</f>
        <v>10.574988210530311</v>
      </c>
      <c r="N214" s="127">
        <f>A214*0.682*10^6/(3600*24*J214*4)</f>
        <v>7.9312411578977331</v>
      </c>
      <c r="O214" s="127">
        <f>A214*0.682*10^6/(3600*24*J214*5)</f>
        <v>6.344992926318187</v>
      </c>
      <c r="P214" s="128">
        <f>A214*0.682*10^6/(3600*24*J214*6)</f>
        <v>5.2874941052651554</v>
      </c>
      <c r="Q214" s="124">
        <f>4*K214/(PI()*0.862^2*F214)</f>
        <v>0.3255285782197348</v>
      </c>
      <c r="R214" s="120">
        <f>4*L214/(PI()*0.862^2*F214)</f>
        <v>0.1627642891098674</v>
      </c>
      <c r="S214" s="120">
        <f>4*M214/(PI()*0.862^2*F214)</f>
        <v>0.10850952607324493</v>
      </c>
      <c r="T214" s="120">
        <f>4*N214/(PI()*0.862^2*F214)</f>
        <v>8.13821445549337E-2</v>
      </c>
      <c r="U214" s="120">
        <f>4*O214/(PI()*0.862^2*$F214)</f>
        <v>6.5105715643946974E-2</v>
      </c>
      <c r="V214" s="129">
        <f>4*P214/(PI()*0.862^2*$F214)</f>
        <v>5.4254763036622466E-2</v>
      </c>
      <c r="W214" s="124" t="str">
        <f>IF(OR(0.0366&gt;Q214,0.0992&lt;Q214),"-",-43518*Q214^4 + 7101.5*Q214^3 - 404.29*Q214^2 + 11.132*Q214 + 0.6449)</f>
        <v>-</v>
      </c>
      <c r="X214" s="120" t="str">
        <f t="shared" ref="X214:AB218" si="320">IF(OR(0.0366&gt;R214,0.0992&lt;R214),"-",-43518*R214^4 + 7101.5*R214^3 - 404.29*R214^2 + 11.132*R214 + 0.6449)</f>
        <v>-</v>
      </c>
      <c r="Y214" s="120" t="str">
        <f t="shared" si="320"/>
        <v>-</v>
      </c>
      <c r="Z214" s="120">
        <f t="shared" si="320"/>
        <v>0.79199815590746925</v>
      </c>
      <c r="AA214" s="120">
        <f t="shared" si="320"/>
        <v>0.83386190725606535</v>
      </c>
      <c r="AB214" s="129">
        <f t="shared" si="320"/>
        <v>0.81586796541040352</v>
      </c>
      <c r="AC214" s="124" t="str">
        <f>IF(W214="-","-",-1957*Q214^3 + 170*Q214^2 - 5.2758*Q214 + 1.1631)</f>
        <v>-</v>
      </c>
      <c r="AD214" s="120" t="str">
        <f t="shared" ref="AD214:AH218" si="321">IF(X214="-","-",-1957*R214^3 + 170*R214^2 - 5.2758*R214 + 1.1631)</f>
        <v>-</v>
      </c>
      <c r="AE214" s="120" t="str">
        <f t="shared" si="321"/>
        <v>-</v>
      </c>
      <c r="AF214" s="120">
        <f t="shared" si="321"/>
        <v>0.8048435083668195</v>
      </c>
      <c r="AG214" s="120">
        <f t="shared" si="321"/>
        <v>1.0001358149532069</v>
      </c>
      <c r="AH214" s="129">
        <f t="shared" si="321"/>
        <v>1.0647320456337128</v>
      </c>
      <c r="AI214" s="119">
        <f>(F214^2)/2</f>
        <v>13943.931118518838</v>
      </c>
      <c r="AJ214" s="130" t="str">
        <f t="shared" ref="AJ214:AO218" si="322">IF(W214="-","-",3*$AI214*$J214*K214*AC214/(W214*1000))</f>
        <v>-</v>
      </c>
      <c r="AK214" s="119" t="str">
        <f t="shared" si="322"/>
        <v>-</v>
      </c>
      <c r="AL214" s="119" t="str">
        <f t="shared" si="322"/>
        <v>-</v>
      </c>
      <c r="AM214" s="119">
        <f t="shared" si="322"/>
        <v>4290.9052881255438</v>
      </c>
      <c r="AN214" s="119">
        <f t="shared" si="322"/>
        <v>4051.5059907457821</v>
      </c>
      <c r="AO214" s="131">
        <f t="shared" si="322"/>
        <v>3673.591306588482</v>
      </c>
      <c r="AP214" s="132" t="str">
        <f>IF(AJ214="-","-",(AJ214*AC214/2.04/$I214/$D214/$A214+((AJ214*AC214/2.04/$I214/$D214/$A214)^2+4)^0.5)/2)</f>
        <v>-</v>
      </c>
      <c r="AQ214" s="132" t="str">
        <f>IF(AK214="-","-",(2*AK214*AD214/2.04/$I214/$D214/$A214+((2*AK214*AD214/2.04/$I214/$D214/$A214)^2+4)^0.5)/2)</f>
        <v>-</v>
      </c>
      <c r="AR214" s="132" t="str">
        <f>IF(AL214="-","-",(3*AL214*AE214/2.04/$I214/$D214/$A214+((3*AL214*AE214/2.04/$I214/$D214/$A214)^2+4)^0.5)/2)</f>
        <v>-</v>
      </c>
      <c r="AS214" s="132">
        <f>IF(AM214="-","-",(4*AM214*AF214/2.04/$I214/$D214/$A214+((4*AM214*AF214/2.04/$I214/$D214/$A214)^2+4)^0.5)/2)</f>
        <v>1.2671907815377439</v>
      </c>
      <c r="AT214" s="132">
        <f>IF(AN214="-","-",(5*AN214*AG214/2.04/$I214/$D214/$A214+((5*AN214*AG214/2.04/$I214/$D214/$A214)^2+4)^0.5)/2)</f>
        <v>1.4102264344837074</v>
      </c>
      <c r="AU214" s="133">
        <f>IF(AO214="-","-",(6*AO214*AH214/2.04/$I214/$D214/$A214+((6*AO214*AH214/2.04/$I214/$D214/$A214)^2+4)^0.5)/2)</f>
        <v>1.4853703192761594</v>
      </c>
      <c r="AV214" s="134" t="str">
        <f>IF(AP214="-","-",C214*AP214)</f>
        <v>-</v>
      </c>
      <c r="AW214" s="135" t="str">
        <f>IF(AQ214="-","-",C214*AQ214)</f>
        <v>-</v>
      </c>
      <c r="AX214" s="135" t="str">
        <f>IF(AR214="-","-",C214*AR214)</f>
        <v>-</v>
      </c>
      <c r="AY214" s="136">
        <f>IF(AS214="-","-",C214*AS214)</f>
        <v>2.2956055973289331</v>
      </c>
      <c r="AZ214" s="136">
        <f>IF(AT214="-","-",C214*AT214)</f>
        <v>2.5547247846717371</v>
      </c>
      <c r="BA214" s="137">
        <f>IF(AU214="-","-",C214*AU214)</f>
        <v>2.6908532390827316</v>
      </c>
      <c r="BB214" s="138" t="str">
        <f>IF(W214="-","-",D214*AP214^(0.312/(1.312*W214))-273)</f>
        <v>-</v>
      </c>
      <c r="BC214" s="139" t="str">
        <f>IF(X214="-","-",D214*AQ214^(0.312/(1.312*X214))-273)</f>
        <v>-</v>
      </c>
      <c r="BD214" s="139" t="str">
        <f>IF(Y214="-","-",D214*AR214^(0.312/(1.312*Y214))-273)</f>
        <v>-</v>
      </c>
      <c r="BE214" s="139">
        <f>IF(Z214="-","-",D214*AS214^(0.312/(1.312*Z214))-273)</f>
        <v>36.222982545026866</v>
      </c>
      <c r="BF214" s="139">
        <f>IF(AA214="-","-",D214*AT214^(0.312/(1.312*AA214))-273)</f>
        <v>44.663578118401972</v>
      </c>
      <c r="BG214" s="140">
        <f>IF(AB214="-","-",D214*AU214^(0.312/(1.312*AB214))-273)</f>
        <v>50.204924384036076</v>
      </c>
      <c r="BH214" s="117"/>
      <c r="BI214" s="117"/>
      <c r="BP214" s="1">
        <v>212</v>
      </c>
    </row>
    <row r="215" spans="1:75" s="117" customFormat="1" ht="12.75" hidden="1" customHeight="1" x14ac:dyDescent="0.2">
      <c r="A215" s="126">
        <f>A214</f>
        <v>51.149869396275577</v>
      </c>
      <c r="B215" s="141"/>
      <c r="C215" s="141">
        <f>C214</f>
        <v>1.8115706259662034</v>
      </c>
      <c r="D215" s="142">
        <f>D214</f>
        <v>288</v>
      </c>
      <c r="E215" s="123">
        <v>4300</v>
      </c>
      <c r="F215" s="204">
        <f>PI()*0.862*E215/60</f>
        <v>194.07712216326544</v>
      </c>
      <c r="G215" s="124">
        <f t="shared" ref="G215:P215" si="323">G214</f>
        <v>0.39076156729210598</v>
      </c>
      <c r="H215" s="125">
        <f t="shared" si="323"/>
        <v>1.4891416752843847</v>
      </c>
      <c r="I215" s="120">
        <f t="shared" si="323"/>
        <v>0.96158050222304103</v>
      </c>
      <c r="J215" s="124">
        <f t="shared" si="323"/>
        <v>12.726647483706198</v>
      </c>
      <c r="K215" s="126">
        <f t="shared" si="323"/>
        <v>31.724964631590932</v>
      </c>
      <c r="L215" s="127">
        <f t="shared" si="323"/>
        <v>15.862482315795466</v>
      </c>
      <c r="M215" s="127">
        <f t="shared" si="323"/>
        <v>10.574988210530311</v>
      </c>
      <c r="N215" s="127">
        <f t="shared" si="323"/>
        <v>7.9312411578977331</v>
      </c>
      <c r="O215" s="127">
        <f t="shared" si="323"/>
        <v>6.344992926318187</v>
      </c>
      <c r="P215" s="128">
        <f t="shared" si="323"/>
        <v>5.2874941052651554</v>
      </c>
      <c r="Q215" s="124">
        <f>4*K215/(PI()*0.862^2*F215)</f>
        <v>0.28010598591000441</v>
      </c>
      <c r="R215" s="120">
        <f>4*L215/(PI()*0.862^2*F215)</f>
        <v>0.1400529929550022</v>
      </c>
      <c r="S215" s="120">
        <f>4*M215/(PI()*0.862^2*F215)</f>
        <v>9.3368661970001474E-2</v>
      </c>
      <c r="T215" s="120">
        <f>4*N215/(PI()*0.862^2*F215)</f>
        <v>7.0026496477501102E-2</v>
      </c>
      <c r="U215" s="120">
        <f>4*O215/(PI()*0.862^2*F215)</f>
        <v>5.6021197182000888E-2</v>
      </c>
      <c r="V215" s="129">
        <f>4*P215/(PI()*0.862^2*$F215)</f>
        <v>4.6684330985000737E-2</v>
      </c>
      <c r="W215" s="124" t="str">
        <f>IF(OR(0.0366&gt;Q215,0.0992&lt;Q215),"-",-43518*Q215^4 + 7101.5*Q215^3 - 404.29*Q215^2 + 11.132*Q215 + 0.6449)</f>
        <v>-</v>
      </c>
      <c r="X215" s="120" t="str">
        <f t="shared" si="320"/>
        <v>-</v>
      </c>
      <c r="Y215" s="120">
        <f t="shared" si="320"/>
        <v>0.63284059533016213</v>
      </c>
      <c r="Z215" s="120">
        <f t="shared" si="320"/>
        <v>0.83404543156546485</v>
      </c>
      <c r="AA215" s="120">
        <f t="shared" si="320"/>
        <v>0.81964233083489113</v>
      </c>
      <c r="AB215" s="129">
        <f t="shared" si="320"/>
        <v>0.79930602322977451</v>
      </c>
      <c r="AC215" s="124" t="str">
        <f>IF(W215="-","-",-1957*Q215^3 + 170*Q215^2 - 5.2758*Q215 + 1.1631)</f>
        <v>-</v>
      </c>
      <c r="AD215" s="120" t="str">
        <f t="shared" si="321"/>
        <v>-</v>
      </c>
      <c r="AE215" s="120">
        <f t="shared" si="321"/>
        <v>0.55959483405688104</v>
      </c>
      <c r="AF215" s="120">
        <f t="shared" si="321"/>
        <v>0.95527140882081929</v>
      </c>
      <c r="AG215" s="120">
        <f t="shared" si="321"/>
        <v>1.0569961079088086</v>
      </c>
      <c r="AH215" s="129">
        <f t="shared" si="321"/>
        <v>1.0881902337580636</v>
      </c>
      <c r="AI215" s="119">
        <f>(F215^2)/2</f>
        <v>18832.964673587529</v>
      </c>
      <c r="AJ215" s="130" t="str">
        <f t="shared" si="322"/>
        <v>-</v>
      </c>
      <c r="AK215" s="119" t="str">
        <f t="shared" si="322"/>
        <v>-</v>
      </c>
      <c r="AL215" s="119">
        <f t="shared" si="322"/>
        <v>6723.7757310335692</v>
      </c>
      <c r="AM215" s="119">
        <f t="shared" si="322"/>
        <v>6531.7896182843779</v>
      </c>
      <c r="AN215" s="119">
        <f t="shared" si="322"/>
        <v>5883.4777034166837</v>
      </c>
      <c r="AO215" s="131">
        <f t="shared" si="322"/>
        <v>5176.0158276116481</v>
      </c>
      <c r="AP215" s="127" t="str">
        <f>IF(AJ215="-","-",(AJ215*AC215/2.04/$I215/$D215/$A215+((AJ215*AC215/2.04/$I215/$D215/$A215)^2+4)^0.5)/2)</f>
        <v>-</v>
      </c>
      <c r="AQ215" s="127" t="str">
        <f>IF(AK215="-","-",(2*AK215*AD215/2.04/$I215/$D215/$A215+((2*AK215*AD215/2.04/$I215/$D215/$A215)^2+4)^0.5)/2)</f>
        <v>-</v>
      </c>
      <c r="AR215" s="127">
        <f>IF(AL215="-","-",(3*AL215*AE215/2.04/$I215/$D215/$A215+((3*AL215*AE215/2.04/$I215/$D215/$A215)^2+4)^0.5)/2)</f>
        <v>1.2142049589871085</v>
      </c>
      <c r="AS215" s="127">
        <f>IF(AM215="-","-",(4*AM215*AF215/2.04/$I215/$D215/$A215+((4*AM215*AF215/2.04/$I215/$D215/$A215)^2+4)^0.5)/2)</f>
        <v>1.5211177000687908</v>
      </c>
      <c r="AT215" s="127">
        <f>IF(AN215="-","-",(5*AN215*AG215/2.04/$I215/$D215/$A215+((5*AN215*AG215/2.04/$I215/$D215/$A215)^2+4)^0.5)/2)</f>
        <v>1.6735595168773312</v>
      </c>
      <c r="AU215" s="128">
        <f>IF(AO215="-","-",(6*AO215*AH215/2.04/$I215/$D215/$A215+((6*AO215*AH215/2.04/$I215/$D215/$A215)^2+4)^0.5)/2)</f>
        <v>1.7431653148412294</v>
      </c>
      <c r="AV215" s="143" t="str">
        <f>IF(AP215="-","-",C215*AP215)</f>
        <v>-</v>
      </c>
      <c r="AW215" s="144" t="str">
        <f>IF(AQ215="-","-",C215*AQ215)</f>
        <v>-</v>
      </c>
      <c r="AX215" s="144">
        <f>IF(AR215="-","-",C215*AR215)</f>
        <v>2.1996180376035444</v>
      </c>
      <c r="AY215" s="120">
        <f>IF(AS215="-","-",C215*AS215)</f>
        <v>2.755612144081891</v>
      </c>
      <c r="AZ215" s="120">
        <f>IF(AT215="-","-",C215*AT215)</f>
        <v>3.0317712615811638</v>
      </c>
      <c r="BA215" s="129">
        <f>IF(AU215="-","-",C215*AU215)</f>
        <v>3.1578670805694999</v>
      </c>
      <c r="BB215" s="138" t="str">
        <f>IF(W215="-","-",D215*AP215^(0.312/(1.312*W215))-273)</f>
        <v>-</v>
      </c>
      <c r="BC215" s="139" t="str">
        <f>IF(X215="-","-",D215*AQ215^(0.312/(1.312*X215))-273)</f>
        <v>-</v>
      </c>
      <c r="BD215" s="139">
        <f>IF(Y215="-","-",D215*AR215^(0.312/(1.312*Y215))-273)</f>
        <v>36.789867425214936</v>
      </c>
      <c r="BE215" s="139">
        <f>IF(Z215="-","-",D215*AS215^(0.312/(1.312*Z215))-273)</f>
        <v>51.587023837295646</v>
      </c>
      <c r="BF215" s="139">
        <f>IF(AA215="-","-",D215*AT215^(0.312/(1.312*AA215))-273)</f>
        <v>61.409076878817984</v>
      </c>
      <c r="BG215" s="140">
        <f>IF(AB215="-","-",D215*AU215^(0.312/(1.312*AB215))-273)</f>
        <v>66.77712466341427</v>
      </c>
      <c r="BH215" s="121"/>
      <c r="BI215" s="121"/>
      <c r="BP215" s="121">
        <v>213</v>
      </c>
    </row>
    <row r="216" spans="1:75" hidden="1" x14ac:dyDescent="0.2">
      <c r="A216" s="145">
        <f>A214</f>
        <v>51.149869396275577</v>
      </c>
      <c r="B216" s="146"/>
      <c r="C216" s="146">
        <f>C214</f>
        <v>1.8115706259662034</v>
      </c>
      <c r="D216" s="147">
        <f>D214</f>
        <v>288</v>
      </c>
      <c r="E216" s="148">
        <v>5150</v>
      </c>
      <c r="F216" s="205">
        <f>PI()*0.862*E216/60</f>
        <v>232.4412044513528</v>
      </c>
      <c r="G216" s="149">
        <f t="shared" ref="G216:P216" si="324">G214</f>
        <v>0.39076156729210598</v>
      </c>
      <c r="H216" s="150">
        <f t="shared" si="324"/>
        <v>1.4891416752843847</v>
      </c>
      <c r="I216" s="151">
        <f t="shared" si="324"/>
        <v>0.96158050222304103</v>
      </c>
      <c r="J216" s="149">
        <f t="shared" si="324"/>
        <v>12.726647483706198</v>
      </c>
      <c r="K216" s="145">
        <f t="shared" si="324"/>
        <v>31.724964631590932</v>
      </c>
      <c r="L216" s="152">
        <f t="shared" si="324"/>
        <v>15.862482315795466</v>
      </c>
      <c r="M216" s="152">
        <f t="shared" si="324"/>
        <v>10.574988210530311</v>
      </c>
      <c r="N216" s="152">
        <f t="shared" si="324"/>
        <v>7.9312411578977331</v>
      </c>
      <c r="O216" s="152">
        <f t="shared" si="324"/>
        <v>6.344992926318187</v>
      </c>
      <c r="P216" s="153">
        <f t="shared" si="324"/>
        <v>5.2874941052651554</v>
      </c>
      <c r="Q216" s="149">
        <f>4*K216/(PI()*0.862^2*F216)</f>
        <v>0.23387490085689688</v>
      </c>
      <c r="R216" s="151">
        <f>4*L216/(PI()*0.862^2*F216)</f>
        <v>0.11693745042844844</v>
      </c>
      <c r="S216" s="151">
        <f>4*M216/(PI()*0.862^2*F216)</f>
        <v>7.7958300285632304E-2</v>
      </c>
      <c r="T216" s="151">
        <f>4*N216/(PI()*0.862^2*F216)</f>
        <v>5.8468725214224221E-2</v>
      </c>
      <c r="U216" s="151">
        <f>4*O216/(PI()*0.862^2*F216)</f>
        <v>4.6774980171379384E-2</v>
      </c>
      <c r="V216" s="154">
        <f>4*P216/(PI()*0.862^2*$F216)</f>
        <v>3.8979150142816152E-2</v>
      </c>
      <c r="W216" s="149" t="str">
        <f>IF(OR(0.0366&gt;Q216,0.0992&lt;Q216),"-",-43518*Q216^4 + 7101.5*Q216^3 - 404.29*Q216^2 + 11.132*Q216 + 0.6449)</f>
        <v>-</v>
      </c>
      <c r="X216" s="151" t="str">
        <f t="shared" si="320"/>
        <v>-</v>
      </c>
      <c r="Y216" s="151">
        <f t="shared" si="320"/>
        <v>0.81291033508260802</v>
      </c>
      <c r="Z216" s="151">
        <f t="shared" si="320"/>
        <v>0.82453933342599739</v>
      </c>
      <c r="AA216" s="151">
        <f t="shared" si="320"/>
        <v>0.79949697823635846</v>
      </c>
      <c r="AB216" s="154">
        <f t="shared" si="320"/>
        <v>0.78466553676059514</v>
      </c>
      <c r="AC216" s="149" t="str">
        <f>IF(W216="-","-",-1957*Q216^3 + 170*Q216^2 - 5.2758*Q216 + 1.1631)</f>
        <v>-</v>
      </c>
      <c r="AD216" s="151" t="str">
        <f t="shared" si="321"/>
        <v>-</v>
      </c>
      <c r="AE216" s="151">
        <f t="shared" si="321"/>
        <v>0.85777243732053543</v>
      </c>
      <c r="AF216" s="151">
        <f t="shared" si="321"/>
        <v>1.0446247682298235</v>
      </c>
      <c r="AG216" s="151">
        <f t="shared" si="321"/>
        <v>1.0879900809750507</v>
      </c>
      <c r="AH216" s="154">
        <f t="shared" si="321"/>
        <v>1.0998462068202421</v>
      </c>
      <c r="AI216" s="155">
        <f>(F216^2)/2</f>
        <v>27014.456763397797</v>
      </c>
      <c r="AJ216" s="156" t="str">
        <f t="shared" si="322"/>
        <v>-</v>
      </c>
      <c r="AK216" s="155" t="str">
        <f t="shared" si="322"/>
        <v>-</v>
      </c>
      <c r="AL216" s="155">
        <f t="shared" si="322"/>
        <v>11509.086176611152</v>
      </c>
      <c r="AM216" s="155">
        <f t="shared" si="322"/>
        <v>10363.861591110513</v>
      </c>
      <c r="AN216" s="155">
        <f t="shared" si="322"/>
        <v>8905.7553354778374</v>
      </c>
      <c r="AO216" s="157">
        <f t="shared" si="322"/>
        <v>7644.1427256122361</v>
      </c>
      <c r="AP216" s="152" t="str">
        <f>IF(AJ216="-","-",(AJ216*AC216/2.04/$I216/$D216/$A216+((AJ216*AC216/2.04/$I216/$D216/$A216)^2+4)^0.5)/2)</f>
        <v>-</v>
      </c>
      <c r="AQ216" s="152" t="str">
        <f>IF(AK216="-","-",(2*AK216*AD216/2.04/$I216/$D216/$A216+((2*AK216*AD216/2.04/$I216/$D216/$A216)^2+4)^0.5)/2)</f>
        <v>-</v>
      </c>
      <c r="AR216" s="152">
        <f>IF(AL216="-","-",(3*AL216*AE216/2.04/$I216/$D216/$A216+((3*AL216*AE216/2.04/$I216/$D216/$A216)^2+4)^0.5)/2)</f>
        <v>1.6361067325226846</v>
      </c>
      <c r="AS216" s="152">
        <f>IF(AM216="-","-",(4*AM216*AF216/2.04/$I216/$D216/$A216+((4*AM216*AF216/2.04/$I216/$D216/$A216)^2+4)^0.5)/2)</f>
        <v>1.9988893802655427</v>
      </c>
      <c r="AT216" s="152">
        <f>IF(AN216="-","-",(5*AN216*AG216/2.04/$I216/$D216/$A216+((5*AN216*AG216/2.04/$I216/$D216/$A216)^2+4)^0.5)/2)</f>
        <v>2.1431408309478455</v>
      </c>
      <c r="AU216" s="153">
        <f>IF(AO216="-","-",(6*AO216*AH216/2.04/$I216/$D216/$A216+((6*AO216*AH216/2.04/$I216/$D216/$A216)^2+4)^0.5)/2)</f>
        <v>2.2001686285831141</v>
      </c>
      <c r="AV216" s="149" t="str">
        <f>IF(AP216="-","-",C216*AP216)</f>
        <v>-</v>
      </c>
      <c r="AW216" s="151" t="str">
        <f>IF(AQ216="-","-",C216*AQ216)</f>
        <v>-</v>
      </c>
      <c r="AX216" s="151">
        <f>IF(AR216="-","-",C216*AR216)</f>
        <v>2.9639228975836396</v>
      </c>
      <c r="AY216" s="151">
        <f>IF(AS216="-","-",C216*AS216)</f>
        <v>3.6211292858448458</v>
      </c>
      <c r="AZ216" s="151">
        <f>IF(AT216="-","-",C216*AT216)</f>
        <v>3.8824509766539177</v>
      </c>
      <c r="BA216" s="154">
        <f>IF(AU216="-","-",C216*AU216)</f>
        <v>3.9857608597135155</v>
      </c>
      <c r="BB216" s="158" t="str">
        <f>IF(W216="-","-",D216*AP216^(0.312/(1.312*W216))-273)</f>
        <v>-</v>
      </c>
      <c r="BC216" s="159" t="str">
        <f>IF(X216="-","-",D216*AQ216^(0.312/(1.312*X216))-273)</f>
        <v>-</v>
      </c>
      <c r="BD216" s="159">
        <f>IF(Y216="-","-",D216*AR216^(0.312/(1.312*Y216))-273)</f>
        <v>59.613531790337106</v>
      </c>
      <c r="BE216" s="159">
        <f>IF(Z216="-","-",D216*AS216^(0.312/(1.312*Z216))-273)</f>
        <v>78.676045924921084</v>
      </c>
      <c r="BF216" s="159">
        <f>IF(AA216="-","-",D216*AT216^(0.312/(1.312*AA216))-273)</f>
        <v>88.294412345826743</v>
      </c>
      <c r="BG216" s="160">
        <f>IF(AB216="-","-",D216*AU216^(0.312/(1.312*AB216))-273)</f>
        <v>92.745507601663689</v>
      </c>
      <c r="BH216" s="161"/>
      <c r="BI216" s="161"/>
      <c r="BP216" s="1">
        <v>214</v>
      </c>
    </row>
    <row r="217" spans="1:75" s="161" customFormat="1" hidden="1" x14ac:dyDescent="0.2">
      <c r="A217" s="126">
        <f>A214</f>
        <v>51.149869396275577</v>
      </c>
      <c r="B217" s="141"/>
      <c r="C217" s="141">
        <f>C214</f>
        <v>1.8115706259662034</v>
      </c>
      <c r="D217" s="142">
        <f>D214</f>
        <v>288</v>
      </c>
      <c r="E217" s="123">
        <v>5300</v>
      </c>
      <c r="F217" s="204">
        <f>PI()*0.862*E217/60</f>
        <v>239.21133661983879</v>
      </c>
      <c r="G217" s="124">
        <f t="shared" ref="G217:P217" si="325">G214</f>
        <v>0.39076156729210598</v>
      </c>
      <c r="H217" s="125">
        <f t="shared" si="325"/>
        <v>1.4891416752843847</v>
      </c>
      <c r="I217" s="120">
        <f t="shared" si="325"/>
        <v>0.96158050222304103</v>
      </c>
      <c r="J217" s="124">
        <f t="shared" si="325"/>
        <v>12.726647483706198</v>
      </c>
      <c r="K217" s="126">
        <f t="shared" si="325"/>
        <v>31.724964631590932</v>
      </c>
      <c r="L217" s="127">
        <f t="shared" si="325"/>
        <v>15.862482315795466</v>
      </c>
      <c r="M217" s="127">
        <f t="shared" si="325"/>
        <v>10.574988210530311</v>
      </c>
      <c r="N217" s="127">
        <f t="shared" si="325"/>
        <v>7.9312411578977331</v>
      </c>
      <c r="O217" s="127">
        <f t="shared" si="325"/>
        <v>6.344992926318187</v>
      </c>
      <c r="P217" s="128">
        <f t="shared" si="325"/>
        <v>5.2874941052651554</v>
      </c>
      <c r="Q217" s="124">
        <f>4*K217/(PI()*0.862^2*F217)</f>
        <v>0.22725579988924885</v>
      </c>
      <c r="R217" s="120">
        <f>4*L217/(PI()*0.862^2*F217)</f>
        <v>0.11362789994462442</v>
      </c>
      <c r="S217" s="120">
        <f>4*M217/(PI()*0.862^2*F217)</f>
        <v>7.5751933296416288E-2</v>
      </c>
      <c r="T217" s="120">
        <f>4*N217/(PI()*0.862^2*F217)</f>
        <v>5.6813949972312212E-2</v>
      </c>
      <c r="U217" s="120">
        <f>4*O217/(PI()*0.862^2*F217)</f>
        <v>4.5451159977849778E-2</v>
      </c>
      <c r="V217" s="129">
        <f>4*P217/(PI()*0.862^2*$F217)</f>
        <v>3.7875966648208144E-2</v>
      </c>
      <c r="W217" s="124" t="str">
        <f>IF(OR(0.0366&gt;Q217,0.0992&lt;Q217),"-",-43518*Q217^4 + 7101.5*Q217^3 - 404.29*Q217^2 + 11.132*Q217 + 0.6449)</f>
        <v>-</v>
      </c>
      <c r="X217" s="120" t="str">
        <f t="shared" si="320"/>
        <v>-</v>
      </c>
      <c r="Y217" s="120">
        <f t="shared" si="320"/>
        <v>0.82218046041889181</v>
      </c>
      <c r="Z217" s="120">
        <f t="shared" si="320"/>
        <v>0.82127989190641904</v>
      </c>
      <c r="AA217" s="120">
        <f t="shared" si="320"/>
        <v>0.79674478437836904</v>
      </c>
      <c r="AB217" s="129">
        <f t="shared" si="320"/>
        <v>0.78285354969555931</v>
      </c>
      <c r="AC217" s="124" t="str">
        <f>IF(W217="-","-",-1957*Q217^3 + 170*Q217^2 - 5.2758*Q217 + 1.1631)</f>
        <v>-</v>
      </c>
      <c r="AD217" s="120" t="str">
        <f t="shared" si="321"/>
        <v>-</v>
      </c>
      <c r="AE217" s="120">
        <f t="shared" si="321"/>
        <v>0.8882770724567004</v>
      </c>
      <c r="AF217" s="120">
        <f t="shared" si="321"/>
        <v>1.0532058073766002</v>
      </c>
      <c r="AG217" s="120">
        <f t="shared" si="321"/>
        <v>1.0907468007181</v>
      </c>
      <c r="AH217" s="129">
        <f t="shared" si="321"/>
        <v>1.1008176676357002</v>
      </c>
      <c r="AI217" s="119">
        <f>(F217^2)/2</f>
        <v>28611.031783724913</v>
      </c>
      <c r="AJ217" s="130" t="str">
        <f t="shared" si="322"/>
        <v>-</v>
      </c>
      <c r="AK217" s="119" t="str">
        <f t="shared" si="322"/>
        <v>-</v>
      </c>
      <c r="AL217" s="119">
        <f t="shared" si="322"/>
        <v>12480.442461109918</v>
      </c>
      <c r="AM217" s="119">
        <f t="shared" si="322"/>
        <v>11110.458970158135</v>
      </c>
      <c r="AN217" s="119">
        <f t="shared" si="322"/>
        <v>9488.6548651369358</v>
      </c>
      <c r="AO217" s="131">
        <f t="shared" si="322"/>
        <v>8121.8235776483198</v>
      </c>
      <c r="AP217" s="127" t="str">
        <f>IF(AJ217="-","-",(AJ217*AC217/2.04/$I217/$D217/$A217+((AJ217*AC217/2.04/$I217/$D217/$A217)^2+4)^0.5)/2)</f>
        <v>-</v>
      </c>
      <c r="AQ217" s="127" t="str">
        <f>IF(AK217="-","-",(2*AK217*AD217/2.04/$I217/$D217/$A217+((2*AK217*AD217/2.04/$I217/$D217/$A217)^2+4)^0.5)/2)</f>
        <v>-</v>
      </c>
      <c r="AR217" s="127">
        <f>IF(AL217="-","-",(3*AL217*AE217/2.04/$I217/$D217/$A217+((3*AL217*AE217/2.04/$I217/$D217/$A217)^2+4)^0.5)/2)</f>
        <v>1.7292199802888462</v>
      </c>
      <c r="AS217" s="127">
        <f>IF(AM217="-","-",(4*AM217*AF217/2.04/$I217/$D217/$A217+((4*AM217*AF217/2.04/$I217/$D217/$A217)^2+4)^0.5)/2)</f>
        <v>2.096705229261683</v>
      </c>
      <c r="AT217" s="127">
        <f>IF(AN217="-","-",(5*AN217*AG217/2.04/$I217/$D217/$A217+((5*AN217*AG217/2.04/$I217/$D217/$A217)^2+4)^0.5)/2)</f>
        <v>2.2376849972301409</v>
      </c>
      <c r="AU217" s="128">
        <f>IF(AO217="-","-",(6*AO217*AH217/2.04/$I217/$D217/$A217+((6*AO217*AH217/2.04/$I217/$D217/$A217)^2+4)^0.5)/2)</f>
        <v>2.2925731473215225</v>
      </c>
      <c r="AV217" s="124" t="str">
        <f>IF(AP217="-","-",C217*AP217)</f>
        <v>-</v>
      </c>
      <c r="AW217" s="120" t="str">
        <f>IF(AQ217="-","-",C217*AQ217)</f>
        <v>-</v>
      </c>
      <c r="AX217" s="120">
        <f>IF(AR217="-","-",C217*AR217)</f>
        <v>3.1326041221251311</v>
      </c>
      <c r="AY217" s="120">
        <f>IF(AS217="-","-",C217*AS217)</f>
        <v>3.7983296046401991</v>
      </c>
      <c r="AZ217" s="120">
        <f>IF(AT217="-","-",C217*AT217)</f>
        <v>4.0537244111473889</v>
      </c>
      <c r="BA217" s="129">
        <f>IF(AU217="-","-",C217*AU217)</f>
        <v>4.1531581715665595</v>
      </c>
      <c r="BB217" s="138" t="str">
        <f>IF(W217="-","-",D217*AP217^(0.312/(1.312*W217))-273)</f>
        <v>-</v>
      </c>
      <c r="BC217" s="139" t="str">
        <f>IF(X217="-","-",D217*AQ217^(0.312/(1.312*X217))-273)</f>
        <v>-</v>
      </c>
      <c r="BD217" s="139">
        <f>IF(Y217="-","-",D217*AR217^(0.312/(1.312*Y217))-273)</f>
        <v>64.432990539289847</v>
      </c>
      <c r="BE217" s="139">
        <f>IF(Z217="-","-",D217*AS217^(0.312/(1.312*Z217))-273)</f>
        <v>83.857576607324006</v>
      </c>
      <c r="BF217" s="139">
        <f>IF(AA217="-","-",D217*AT217^(0.312/(1.312*AA217))-273)</f>
        <v>93.266487298313393</v>
      </c>
      <c r="BG217" s="140">
        <f>IF(AB217="-","-",D217*AU217^(0.312/(1.312*AB217))-273)</f>
        <v>97.549895681193902</v>
      </c>
      <c r="BP217" s="121">
        <v>215</v>
      </c>
    </row>
    <row r="218" spans="1:75" s="161" customFormat="1" hidden="1" x14ac:dyDescent="0.2">
      <c r="A218" s="162">
        <f>A214</f>
        <v>51.149869396275577</v>
      </c>
      <c r="B218" s="163"/>
      <c r="C218" s="163">
        <f>C214</f>
        <v>1.8115706259662034</v>
      </c>
      <c r="D218" s="164">
        <f>D214</f>
        <v>288</v>
      </c>
      <c r="E218" s="165">
        <v>5560</v>
      </c>
      <c r="F218" s="206">
        <f>PI()*0.862*E218/60</f>
        <v>250.94623237854788</v>
      </c>
      <c r="G218" s="166">
        <f t="shared" ref="G218:P218" si="326">G214</f>
        <v>0.39076156729210598</v>
      </c>
      <c r="H218" s="167">
        <f t="shared" si="326"/>
        <v>1.4891416752843847</v>
      </c>
      <c r="I218" s="168">
        <f t="shared" si="326"/>
        <v>0.96158050222304103</v>
      </c>
      <c r="J218" s="166">
        <f t="shared" si="326"/>
        <v>12.726647483706198</v>
      </c>
      <c r="K218" s="162">
        <f t="shared" si="326"/>
        <v>31.724964631590932</v>
      </c>
      <c r="L218" s="169">
        <f t="shared" si="326"/>
        <v>15.862482315795466</v>
      </c>
      <c r="M218" s="169">
        <f t="shared" si="326"/>
        <v>10.574988210530311</v>
      </c>
      <c r="N218" s="169">
        <f t="shared" si="326"/>
        <v>7.9312411578977331</v>
      </c>
      <c r="O218" s="169">
        <f t="shared" si="326"/>
        <v>6.344992926318187</v>
      </c>
      <c r="P218" s="170">
        <f t="shared" si="326"/>
        <v>5.2874941052651554</v>
      </c>
      <c r="Q218" s="166">
        <f>4*K218/(PI()*0.862^2*F218)</f>
        <v>0.21662873011025521</v>
      </c>
      <c r="R218" s="168">
        <f>4*L218/(PI()*0.862^2*F218)</f>
        <v>0.10831436505512761</v>
      </c>
      <c r="S218" s="168">
        <f>4*M218/(PI()*0.862^2*F218)</f>
        <v>7.2209576703418404E-2</v>
      </c>
      <c r="T218" s="168">
        <f>4*N218/(PI()*0.862^2*F218)</f>
        <v>5.4157182527563803E-2</v>
      </c>
      <c r="U218" s="168">
        <f>4*O218/(PI()*0.862^2*F218)</f>
        <v>4.3325746022051047E-2</v>
      </c>
      <c r="V218" s="171">
        <f>4*P218/(PI()*0.862^2*$F218)</f>
        <v>3.6104788351709202E-2</v>
      </c>
      <c r="W218" s="166" t="str">
        <f>IF(OR(0.0366&gt;Q218,0.0992&lt;Q218),"-",-43518*Q218^4 + 7101.5*Q218^3 - 404.29*Q218^2 + 11.132*Q218 + 0.6449)</f>
        <v>-</v>
      </c>
      <c r="X218" s="168" t="str">
        <f t="shared" si="320"/>
        <v>-</v>
      </c>
      <c r="Y218" s="168">
        <f t="shared" si="320"/>
        <v>0.83134043967751092</v>
      </c>
      <c r="Z218" s="168">
        <f t="shared" si="320"/>
        <v>0.81565563492689697</v>
      </c>
      <c r="AA218" s="168">
        <f t="shared" si="320"/>
        <v>0.79251028219180708</v>
      </c>
      <c r="AB218" s="171" t="str">
        <f t="shared" si="320"/>
        <v>-</v>
      </c>
      <c r="AC218" s="166" t="str">
        <f>IF(W218="-","-",-1957*Q218^3 + 170*Q218^2 - 5.2758*Q218 + 1.1631)</f>
        <v>-</v>
      </c>
      <c r="AD218" s="168" t="str">
        <f t="shared" si="321"/>
        <v>-</v>
      </c>
      <c r="AE218" s="168">
        <f t="shared" si="321"/>
        <v>0.93171117690040917</v>
      </c>
      <c r="AF218" s="168">
        <f t="shared" si="321"/>
        <v>1.0651317802603462</v>
      </c>
      <c r="AG218" s="168">
        <f t="shared" si="321"/>
        <v>1.0944742911070553</v>
      </c>
      <c r="AH218" s="171" t="str">
        <f t="shared" si="321"/>
        <v>-</v>
      </c>
      <c r="AI218" s="172">
        <f>(F218^2)/2</f>
        <v>31487.005772494074</v>
      </c>
      <c r="AJ218" s="173" t="str">
        <f t="shared" si="322"/>
        <v>-</v>
      </c>
      <c r="AK218" s="172" t="str">
        <f t="shared" si="322"/>
        <v>-</v>
      </c>
      <c r="AL218" s="172">
        <f t="shared" si="322"/>
        <v>14247.836528506647</v>
      </c>
      <c r="AM218" s="172">
        <f t="shared" si="322"/>
        <v>12451.001645948214</v>
      </c>
      <c r="AN218" s="172">
        <f t="shared" si="322"/>
        <v>10534.12419990462</v>
      </c>
      <c r="AO218" s="174" t="str">
        <f t="shared" si="322"/>
        <v>-</v>
      </c>
      <c r="AP218" s="169" t="str">
        <f>IF(AJ218="-","-",(AJ218*AC218/2.04/$I218/$D218/$A218+((AJ218*AC218/2.04/$I218/$D218/$A218)^2+4)^0.5)/2)</f>
        <v>-</v>
      </c>
      <c r="AQ218" s="169" t="str">
        <f>IF(AK218="-","-",(2*AK218*AD218/2.04/$I218/$D218/$A218+((2*AK218*AD218/2.04/$I218/$D218/$A218)^2+4)^0.5)/2)</f>
        <v>-</v>
      </c>
      <c r="AR218" s="169">
        <f>IF(AL218="-","-",(3*AL218*AE218/2.04/$I218/$D218/$A218+((3*AL218*AE218/2.04/$I218/$D218/$A218)^2+4)^0.5)/2)</f>
        <v>1.9035038414112382</v>
      </c>
      <c r="AS218" s="169">
        <f>IF(AM218="-","-",(4*AM218*AF218/2.04/$I218/$D218/$A218+((4*AM218*AF218/2.04/$I218/$D218/$A218)^2+4)^0.5)/2)</f>
        <v>2.275264621523053</v>
      </c>
      <c r="AT218" s="169">
        <f>IF(AN218="-","-",(5*AN218*AG218/2.04/$I218/$D218/$A218+((5*AN218*AG218/2.04/$I218/$D218/$A218)^2+4)^0.5)/2)</f>
        <v>2.4098617481468301</v>
      </c>
      <c r="AU218" s="170" t="str">
        <f>IF(AO218="-","-",(6*AO218*AH218/2.04/$I218/$D218/$A218+((6*AO218*AH218/2.04/$I218/$D218/$A218)^2+4)^0.5)/2)</f>
        <v>-</v>
      </c>
      <c r="AV218" s="166" t="str">
        <f>IF(AP218="-","-",C218*AP218)</f>
        <v>-</v>
      </c>
      <c r="AW218" s="168" t="str">
        <f>IF(AQ218="-","-",C218*AQ218)</f>
        <v>-</v>
      </c>
      <c r="AX218" s="168">
        <f>IF(AR218="-","-",C218*AR218)</f>
        <v>3.4483316455144295</v>
      </c>
      <c r="AY218" s="168">
        <f>IF(AS218="-","-",C218*AS218)</f>
        <v>4.121802554651274</v>
      </c>
      <c r="AZ218" s="168">
        <f>IF(AT218="-","-",C218*AT218)</f>
        <v>4.365634755582362</v>
      </c>
      <c r="BA218" s="171" t="str">
        <f>IF(AU218="-","-",C218*AU218)</f>
        <v>-</v>
      </c>
      <c r="BB218" s="175" t="str">
        <f>IF(W218="-","-",D218*AP218^(0.312/(1.312*W218))-273)</f>
        <v>-</v>
      </c>
      <c r="BC218" s="176" t="str">
        <f>IF(X218="-","-",D218*AQ218^(0.312/(1.312*X218))-273)</f>
        <v>-</v>
      </c>
      <c r="BD218" s="176">
        <f>IF(Y218="-","-",D218*AR218^(0.312/(1.312*Y218))-273)</f>
        <v>73.225317114272968</v>
      </c>
      <c r="BE218" s="176">
        <f>IF(Z218="-","-",D218*AS218^(0.312/(1.312*Z218))-273)</f>
        <v>93.003595149391117</v>
      </c>
      <c r="BF218" s="176">
        <f>IF(AA218="-","-",D218*AT218^(0.312/(1.312*AA218))-273)</f>
        <v>101.98603194669857</v>
      </c>
      <c r="BG218" s="177" t="str">
        <f>IF(AB218="-","-",D218*AU218^(0.312/(1.312*AB218))-273)</f>
        <v>-</v>
      </c>
      <c r="BH218" s="121"/>
      <c r="BI218" s="121"/>
      <c r="BP218" s="1">
        <v>216</v>
      </c>
    </row>
    <row r="219" spans="1:75" s="7" customFormat="1" ht="15.75" hidden="1" x14ac:dyDescent="0.2">
      <c r="B219" s="1"/>
      <c r="C219" s="2" t="s">
        <v>0</v>
      </c>
      <c r="D219" s="3"/>
      <c r="E219" s="4"/>
      <c r="F219" s="5"/>
      <c r="G219" s="6"/>
      <c r="I219" s="6"/>
      <c r="J219" s="6"/>
      <c r="K219" s="6"/>
      <c r="L219" s="8"/>
      <c r="M219" s="8"/>
      <c r="N219" s="8"/>
      <c r="O219" s="8"/>
      <c r="P219" s="8"/>
      <c r="Q219" s="5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9"/>
      <c r="AJ219" s="10"/>
      <c r="AK219" s="11"/>
      <c r="AL219" s="11"/>
      <c r="AM219" s="12"/>
      <c r="AN219" s="10"/>
      <c r="AO219" s="13"/>
      <c r="AP219" s="14"/>
      <c r="AQ219" s="15"/>
      <c r="AR219" s="16"/>
      <c r="AX219" s="6"/>
      <c r="AY219" s="6"/>
      <c r="AZ219" s="6"/>
      <c r="BA219" s="6"/>
      <c r="BB219" s="5"/>
      <c r="BC219" s="5"/>
      <c r="BD219" s="5"/>
      <c r="BE219" s="5"/>
      <c r="BF219" s="5"/>
      <c r="BG219" s="8"/>
      <c r="BP219" s="121">
        <v>217</v>
      </c>
    </row>
    <row r="220" spans="1:75" s="1" customFormat="1" ht="18" hidden="1" customHeight="1" x14ac:dyDescent="0.2">
      <c r="A220" s="17" t="s">
        <v>1</v>
      </c>
      <c r="B220" s="18" t="s">
        <v>2</v>
      </c>
      <c r="C220" s="18" t="s">
        <v>3</v>
      </c>
      <c r="D220" s="18" t="s">
        <v>4</v>
      </c>
      <c r="E220" s="18" t="s">
        <v>5</v>
      </c>
      <c r="F220" s="19" t="s">
        <v>6</v>
      </c>
      <c r="G220" s="18" t="s">
        <v>7</v>
      </c>
      <c r="H220" s="18" t="s">
        <v>8</v>
      </c>
      <c r="I220" s="18" t="s">
        <v>9</v>
      </c>
      <c r="J220" s="20" t="s">
        <v>10</v>
      </c>
      <c r="K220" s="21" t="s">
        <v>11</v>
      </c>
      <c r="L220" s="22" t="s">
        <v>12</v>
      </c>
      <c r="M220" s="22" t="s">
        <v>13</v>
      </c>
      <c r="N220" s="22" t="s">
        <v>14</v>
      </c>
      <c r="O220" s="22" t="s">
        <v>15</v>
      </c>
      <c r="P220" s="23" t="s">
        <v>16</v>
      </c>
      <c r="Q220" s="24" t="s">
        <v>17</v>
      </c>
      <c r="R220" s="25" t="s">
        <v>18</v>
      </c>
      <c r="S220" s="25" t="s">
        <v>19</v>
      </c>
      <c r="T220" s="25" t="s">
        <v>20</v>
      </c>
      <c r="U220" s="25" t="s">
        <v>21</v>
      </c>
      <c r="V220" s="26" t="s">
        <v>22</v>
      </c>
      <c r="W220" s="24" t="s">
        <v>23</v>
      </c>
      <c r="X220" s="25" t="s">
        <v>24</v>
      </c>
      <c r="Y220" s="25" t="s">
        <v>25</v>
      </c>
      <c r="Z220" s="25" t="s">
        <v>26</v>
      </c>
      <c r="AA220" s="25" t="s">
        <v>27</v>
      </c>
      <c r="AB220" s="26" t="s">
        <v>28</v>
      </c>
      <c r="AC220" s="27" t="s">
        <v>29</v>
      </c>
      <c r="AD220" s="28" t="s">
        <v>30</v>
      </c>
      <c r="AE220" s="28" t="s">
        <v>31</v>
      </c>
      <c r="AF220" s="28" t="s">
        <v>32</v>
      </c>
      <c r="AG220" s="28" t="s">
        <v>33</v>
      </c>
      <c r="AH220" s="29" t="s">
        <v>34</v>
      </c>
      <c r="AI220" s="30" t="s">
        <v>35</v>
      </c>
      <c r="AJ220" s="21" t="s">
        <v>36</v>
      </c>
      <c r="AK220" s="22" t="s">
        <v>37</v>
      </c>
      <c r="AL220" s="22" t="s">
        <v>38</v>
      </c>
      <c r="AM220" s="22" t="s">
        <v>39</v>
      </c>
      <c r="AN220" s="22" t="s">
        <v>40</v>
      </c>
      <c r="AO220" s="23" t="s">
        <v>41</v>
      </c>
      <c r="AP220" s="28" t="s">
        <v>42</v>
      </c>
      <c r="AQ220" s="28" t="s">
        <v>43</v>
      </c>
      <c r="AR220" s="28" t="s">
        <v>44</v>
      </c>
      <c r="AS220" s="28" t="s">
        <v>45</v>
      </c>
      <c r="AT220" s="28" t="s">
        <v>46</v>
      </c>
      <c r="AU220" s="29" t="s">
        <v>47</v>
      </c>
      <c r="AV220" s="31" t="s">
        <v>48</v>
      </c>
      <c r="AW220" s="32" t="s">
        <v>49</v>
      </c>
      <c r="AX220" s="32" t="s">
        <v>50</v>
      </c>
      <c r="AY220" s="32" t="s">
        <v>51</v>
      </c>
      <c r="AZ220" s="32" t="s">
        <v>52</v>
      </c>
      <c r="BA220" s="33" t="s">
        <v>53</v>
      </c>
      <c r="BB220" s="21" t="s">
        <v>54</v>
      </c>
      <c r="BC220" s="22" t="s">
        <v>55</v>
      </c>
      <c r="BD220" s="22" t="s">
        <v>56</v>
      </c>
      <c r="BE220" s="22" t="s">
        <v>57</v>
      </c>
      <c r="BF220" s="22" t="s">
        <v>58</v>
      </c>
      <c r="BG220" s="23" t="s">
        <v>59</v>
      </c>
      <c r="BH220" s="34"/>
      <c r="BM220" s="50"/>
      <c r="BP220" s="1">
        <v>218</v>
      </c>
    </row>
    <row r="221" spans="1:75" s="61" customFormat="1" ht="12.75" customHeight="1" x14ac:dyDescent="0.2">
      <c r="A221" s="35">
        <v>68.44093567869632</v>
      </c>
      <c r="B221" s="35">
        <f>AX216</f>
        <v>2.9639228975836396</v>
      </c>
      <c r="C221" s="141">
        <f>B221-0.06</f>
        <v>2.9039228975836395</v>
      </c>
      <c r="D221" s="36">
        <v>288</v>
      </c>
      <c r="E221" s="37">
        <v>3710</v>
      </c>
      <c r="F221" s="38">
        <f>PI()*0.805*E221/60</f>
        <v>156.37539232630996</v>
      </c>
      <c r="G221" s="39">
        <f>C221/4.636</f>
        <v>0.62638543951329584</v>
      </c>
      <c r="H221" s="40">
        <f>D221/193.4</f>
        <v>1.4891416752843847</v>
      </c>
      <c r="I221" s="41">
        <f>1-0.427*G221*H221^(-3.688)</f>
        <v>0.93841407135387267</v>
      </c>
      <c r="J221" s="40">
        <f>C221*10^6/(I221*511*D221)</f>
        <v>21.026993572803267</v>
      </c>
      <c r="K221" s="42">
        <f>A221*0.682*10^6/(3600*24*J221)</f>
        <v>25.692678857489224</v>
      </c>
      <c r="L221" s="43">
        <f>A221*0.682*10^6/(3600*24*J221*2)</f>
        <v>12.846339428744612</v>
      </c>
      <c r="M221" s="43">
        <f>A221*0.682*10^6/(3600*24*J221*3)</f>
        <v>8.5642262858297418</v>
      </c>
      <c r="N221" s="43">
        <f>A221*0.682*10^6/(3600*24*J221*4)</f>
        <v>6.4231697143723059</v>
      </c>
      <c r="O221" s="43">
        <f>A221*0.682*10^6/(3600*24*J221*5)</f>
        <v>5.1385357714978452</v>
      </c>
      <c r="P221" s="44">
        <f>A221*0.682*10^6/(3600*24*J221*6)</f>
        <v>4.2821131429148709</v>
      </c>
      <c r="Q221" s="39">
        <f>4*K221/(PI()*0.805^2*F221)</f>
        <v>0.32281918304989565</v>
      </c>
      <c r="R221" s="41">
        <f>4*L221/(PI()*0.805^2*F221)</f>
        <v>0.16140959152494783</v>
      </c>
      <c r="S221" s="41">
        <f>4*M221/(PI()*0.805^2*F221)</f>
        <v>0.10760639434996522</v>
      </c>
      <c r="T221" s="41">
        <f>4*N221/(PI()*0.805^2*F221)</f>
        <v>8.0704795762473913E-2</v>
      </c>
      <c r="U221" s="41">
        <f>4*O221/(PI()*0.805^2*F221)</f>
        <v>6.4563836609979136E-2</v>
      </c>
      <c r="V221" s="45">
        <f>4*P221/(PI()*0.805^2*F221)</f>
        <v>5.3803197174982609E-2</v>
      </c>
      <c r="W221" s="46" t="str">
        <f>IF(OR(0.0344&gt;Q221,0.0739&lt;Q221),"-",296863066.116789*Q221^(6)+-107812010.926391*Q221^(5)+ 15691057.2875856*Q221^(4)+-1178721.4640784*Q221^(3)+ 48205.3447935692*Q221^(2)+-1012.39184418295*Q221+ 9.28608011129995)</f>
        <v>-</v>
      </c>
      <c r="X221" s="47" t="str">
        <f t="shared" ref="X221:AB225" si="327">IF(OR(0.0344&gt;R221,0.0739&lt;R221),"-",296863066.116789*R221^(6)+-107812010.926391*R221^(5)+ 15691057.2875856*R221^(4)+-1178721.4640784*R221^(3)+ 48205.3447935692*R221^(2)+-1012.39184418295*R221+ 9.28608011129995)</f>
        <v>-</v>
      </c>
      <c r="Y221" s="47" t="str">
        <f t="shared" si="327"/>
        <v>-</v>
      </c>
      <c r="Z221" s="47" t="str">
        <f t="shared" si="327"/>
        <v>-</v>
      </c>
      <c r="AA221" s="47">
        <f t="shared" si="327"/>
        <v>0.83500516372619238</v>
      </c>
      <c r="AB221" s="48">
        <f t="shared" si="327"/>
        <v>0.85670446279151058</v>
      </c>
      <c r="AC221" s="46" t="str">
        <f>IF(W221="-","-",798988351.621543*Q221^(6)+-280371531.586419*Q221^(5)+ 39883138.3982318*Q221^(4)+-2943110.23585554*Q221^(3)+ 118497.513034966*Q221^(2)+-2463.54413936218*Q221+ 21.5852365235991)</f>
        <v>-</v>
      </c>
      <c r="AD221" s="47" t="str">
        <f t="shared" ref="AD221:AH225" si="328">IF(X221="-","-",798988351.621543*R221^(6)+-280371531.586419*R221^(5)+ 39883138.3982318*R221^(4)+-2943110.23585554*R221^(3)+ 118497.513034966*R221^(2)+-2463.54413936218*R221+ 21.5852365235991)</f>
        <v>-</v>
      </c>
      <c r="AE221" s="47" t="str">
        <f t="shared" si="328"/>
        <v>-</v>
      </c>
      <c r="AF221" s="47" t="str">
        <f t="shared" si="328"/>
        <v>-</v>
      </c>
      <c r="AG221" s="47">
        <f t="shared" si="328"/>
        <v>0.74604249975437398</v>
      </c>
      <c r="AH221" s="48">
        <f t="shared" si="328"/>
        <v>0.86333371339657816</v>
      </c>
      <c r="AI221" s="49">
        <f>(F221^2)/2</f>
        <v>12226.631662603681</v>
      </c>
      <c r="AJ221" s="49" t="str">
        <f t="shared" ref="AJ221:AO225" si="329">IF(W221="-","-",4*$AI221*$J221*K221*AC221/(W221*1000))</f>
        <v>-</v>
      </c>
      <c r="AK221" s="50" t="str">
        <f t="shared" si="329"/>
        <v>-</v>
      </c>
      <c r="AL221" s="50" t="str">
        <f t="shared" si="329"/>
        <v>-</v>
      </c>
      <c r="AM221" s="50" t="str">
        <f t="shared" si="329"/>
        <v>-</v>
      </c>
      <c r="AN221" s="50">
        <f t="shared" si="329"/>
        <v>4721.2586529057744</v>
      </c>
      <c r="AO221" s="51">
        <f t="shared" si="329"/>
        <v>4437.616949162817</v>
      </c>
      <c r="AP221" s="52" t="str">
        <f>IF(AJ221="-","-",(AJ221*W221/2.04/$I221/$D221/$A221+((AJ221*W221/2.04/$I221/$D221/$A221)^2+4)^0.5)/2)</f>
        <v>-</v>
      </c>
      <c r="AQ221" s="52" t="str">
        <f>IF(AK221="-","-",(2*AK221*X221/2.04/$I221/$D221/$A221+((2*AK221*X221/2.04/$I221/$D221/$A221)^2+4)^0.5)/2)</f>
        <v>-</v>
      </c>
      <c r="AR221" s="52" t="str">
        <f>IF(AL221="-","-",(3*AL221*Y221/2.04/$I221/$D221/$A221+((3*AL221*Y221/2.04/$I221/$D221/$A221)^2+4)^0.5)/2)</f>
        <v>-</v>
      </c>
      <c r="AS221" s="52" t="str">
        <f>IF(AM221="-","-",(4*AM221*Z221/2.04/$I221/$D221/$A221+((4*AM221*Z221/2.04/$I221/$D221/$A221)^2+4)^0.5)/2)</f>
        <v>-</v>
      </c>
      <c r="AT221" s="52">
        <f>IF(AN221="-","-",(5*AN221*AA221/2.04/$I221/$D221/$A221+((5*AN221*AA221/2.04/$I221/$D221/$A221)^2+4)^0.5)/2)</f>
        <v>1.2947353702030147</v>
      </c>
      <c r="AU221" s="53">
        <f>IF(AO221="-","-",(6*AO221*AB221/2.04/$I221/$D221/$A221+((6*AO221*AB221/2.04/$I221/$D221/$A221)^2+4)^0.5)/2)</f>
        <v>1.3469318125117575</v>
      </c>
      <c r="AV221" s="54" t="str">
        <f>IF(AP221="-","-",C221*AP221)</f>
        <v>-</v>
      </c>
      <c r="AW221" s="55" t="str">
        <f>IF(AQ221="-","-",C221*AQ221)</f>
        <v>-</v>
      </c>
      <c r="AX221" s="55" t="str">
        <f>IF(AR221="-","-",C221*AR221)</f>
        <v>-</v>
      </c>
      <c r="AY221" s="56" t="str">
        <f>IF(AS221="-","-",C221*AS221)</f>
        <v>-</v>
      </c>
      <c r="AZ221" s="56">
        <f>IF(AT221="-","-",C221*AT221)</f>
        <v>3.7598116878439645</v>
      </c>
      <c r="BA221" s="57">
        <f>IF(AU221="-","-",C221*AU221)</f>
        <v>3.9113861318367262</v>
      </c>
      <c r="BB221" s="58" t="str">
        <f>IF(W221="-","-",D221*AP221^(0.312/(1.312*W221))-273)</f>
        <v>-</v>
      </c>
      <c r="BC221" s="59" t="str">
        <f>IF(X221="-","-",D221*AQ221^(0.312/(1.312*X221))-273)</f>
        <v>-</v>
      </c>
      <c r="BD221" s="59" t="str">
        <f>IF(Y221="-","-",D221*AR221^(0.312/(1.312*Y221))-273)</f>
        <v>-</v>
      </c>
      <c r="BE221" s="59" t="str">
        <f>IF(Z221="-","-",D221*AS221^(0.312/(1.312*Z221))-273)</f>
        <v>-</v>
      </c>
      <c r="BF221" s="59">
        <f>IF(AA221="-","-",D221*AT221^(0.312/(1.312*AA221))-273)</f>
        <v>36.985245549985848</v>
      </c>
      <c r="BG221" s="60">
        <f>IF(AB221="-","-",D221*AU221^(0.312/(1.312*AB221))-273)</f>
        <v>39.821339345793604</v>
      </c>
      <c r="BI221" s="43">
        <f>A221</f>
        <v>68.44093567869632</v>
      </c>
      <c r="BJ221" s="43">
        <f>C221</f>
        <v>2.9039228975836395</v>
      </c>
      <c r="BK221" s="43">
        <f>AW226</f>
        <v>4.9762119966983054</v>
      </c>
      <c r="BL221" s="50">
        <f>AT226</f>
        <v>5195</v>
      </c>
      <c r="BM221" s="50">
        <f t="shared" ref="BM221" si="330">AU226</f>
        <v>12486.703939972664</v>
      </c>
      <c r="BN221" s="43">
        <f>AV226</f>
        <v>1.7136171214597407</v>
      </c>
      <c r="BO221" s="61">
        <f>AS226</f>
        <v>4</v>
      </c>
      <c r="BP221" s="121">
        <v>219</v>
      </c>
      <c r="BQ221" s="43">
        <f>AI226</f>
        <v>51.149869396275577</v>
      </c>
      <c r="BR221" s="43">
        <f>AJ226</f>
        <v>1.8115706259662034</v>
      </c>
      <c r="BS221" s="43">
        <f>AO226</f>
        <v>2.9639228975836396</v>
      </c>
      <c r="BT221" s="50">
        <f>AL226</f>
        <v>5150</v>
      </c>
      <c r="BU221" s="50">
        <f>AM226</f>
        <v>11509.086176611152</v>
      </c>
      <c r="BV221" s="43">
        <f>AN226</f>
        <v>1.6361067325226846</v>
      </c>
      <c r="BW221" s="61">
        <f>AK226</f>
        <v>3</v>
      </c>
    </row>
    <row r="222" spans="1:75" s="69" customFormat="1" hidden="1" x14ac:dyDescent="0.2">
      <c r="A222" s="42">
        <f>A221</f>
        <v>68.44093567869632</v>
      </c>
      <c r="B222" s="62">
        <f>B221</f>
        <v>2.9639228975836396</v>
      </c>
      <c r="C222" s="62">
        <f>C221</f>
        <v>2.9039228975836395</v>
      </c>
      <c r="D222" s="63">
        <f>D221</f>
        <v>288</v>
      </c>
      <c r="E222" s="37">
        <v>4000</v>
      </c>
      <c r="F222" s="62">
        <f>PI()*0.805*E222/60</f>
        <v>168.59880574265225</v>
      </c>
      <c r="G222" s="39">
        <f t="shared" ref="G222:P222" si="331">G221</f>
        <v>0.62638543951329584</v>
      </c>
      <c r="H222" s="40">
        <f t="shared" si="331"/>
        <v>1.4891416752843847</v>
      </c>
      <c r="I222" s="41">
        <f t="shared" si="331"/>
        <v>0.93841407135387267</v>
      </c>
      <c r="J222" s="40">
        <f t="shared" si="331"/>
        <v>21.026993572803267</v>
      </c>
      <c r="K222" s="42">
        <f t="shared" si="331"/>
        <v>25.692678857489224</v>
      </c>
      <c r="L222" s="43">
        <f t="shared" si="331"/>
        <v>12.846339428744612</v>
      </c>
      <c r="M222" s="43">
        <f t="shared" si="331"/>
        <v>8.5642262858297418</v>
      </c>
      <c r="N222" s="43">
        <f t="shared" si="331"/>
        <v>6.4231697143723059</v>
      </c>
      <c r="O222" s="43">
        <f t="shared" si="331"/>
        <v>5.1385357714978452</v>
      </c>
      <c r="P222" s="44">
        <f t="shared" si="331"/>
        <v>4.2821131429148709</v>
      </c>
      <c r="Q222" s="39">
        <f t="shared" ref="Q222:Q225" si="332">4*K222/(PI()*0.805^2*F222)</f>
        <v>0.29941479227877821</v>
      </c>
      <c r="R222" s="41">
        <f t="shared" ref="R222:R225" si="333">4*L222/(PI()*0.805^2*F222)</f>
        <v>0.1497073961393891</v>
      </c>
      <c r="S222" s="41">
        <f t="shared" ref="S222:S225" si="334">4*M222/(PI()*0.805^2*F222)</f>
        <v>9.980493075959275E-2</v>
      </c>
      <c r="T222" s="41">
        <f t="shared" ref="T222:T225" si="335">4*N222/(PI()*0.805^2*F222)</f>
        <v>7.4853698069694552E-2</v>
      </c>
      <c r="U222" s="41">
        <f t="shared" ref="U222:U225" si="336">4*O222/(PI()*0.805^2*F222)</f>
        <v>5.9882958455755649E-2</v>
      </c>
      <c r="V222" s="45">
        <f t="shared" ref="V222:V225" si="337">4*P222/(PI()*0.805^2*F222)</f>
        <v>4.9902465379796375E-2</v>
      </c>
      <c r="W222" s="64" t="str">
        <f t="shared" ref="W222:W225" si="338">IF(OR(0.0344&gt;Q222,0.0739&lt;Q222),"-",296863066.116789*Q222^(6)+-107812010.926391*Q222^(5)+ 15691057.2875856*Q222^(4)+-1178721.4640784*Q222^(3)+ 48205.3447935692*Q222^(2)+-1012.39184418295*Q222+ 9.28608011129995)</f>
        <v>-</v>
      </c>
      <c r="X222" s="65" t="str">
        <f t="shared" si="327"/>
        <v>-</v>
      </c>
      <c r="Y222" s="65" t="str">
        <f t="shared" si="327"/>
        <v>-</v>
      </c>
      <c r="Z222" s="65" t="str">
        <f t="shared" si="327"/>
        <v>-</v>
      </c>
      <c r="AA222" s="65">
        <f t="shared" si="327"/>
        <v>0.85013678786288516</v>
      </c>
      <c r="AB222" s="66">
        <f t="shared" si="327"/>
        <v>0.85593181987726119</v>
      </c>
      <c r="AC222" s="64" t="str">
        <f t="shared" ref="AC222:AC225" si="339">IF(W222="-","-",798988351.621543*Q222^(6)+-280371531.586419*Q222^(5)+ 39883138.3982318*Q222^(4)+-2943110.23585554*Q222^(3)+ 118497.513034966*Q222^(2)+-2463.54413936218*Q222+ 21.5852365235991)</f>
        <v>-</v>
      </c>
      <c r="AD222" s="65" t="str">
        <f t="shared" si="328"/>
        <v>-</v>
      </c>
      <c r="AE222" s="65" t="str">
        <f t="shared" si="328"/>
        <v>-</v>
      </c>
      <c r="AF222" s="65" t="str">
        <f t="shared" si="328"/>
        <v>-</v>
      </c>
      <c r="AG222" s="65">
        <f t="shared" si="328"/>
        <v>0.79924877976865361</v>
      </c>
      <c r="AH222" s="66">
        <f t="shared" si="328"/>
        <v>0.90161775840227421</v>
      </c>
      <c r="AI222" s="49">
        <f>(F222^2)/2</f>
        <v>14212.778648924294</v>
      </c>
      <c r="AJ222" s="49" t="str">
        <f t="shared" si="329"/>
        <v>-</v>
      </c>
      <c r="AK222" s="50" t="str">
        <f t="shared" si="329"/>
        <v>-</v>
      </c>
      <c r="AL222" s="50" t="str">
        <f t="shared" si="329"/>
        <v>-</v>
      </c>
      <c r="AM222" s="50" t="str">
        <f t="shared" si="329"/>
        <v>-</v>
      </c>
      <c r="AN222" s="50">
        <f t="shared" si="329"/>
        <v>5774.9565626406611</v>
      </c>
      <c r="AO222" s="51">
        <f t="shared" si="329"/>
        <v>5392.0956676070582</v>
      </c>
      <c r="AP222" s="43" t="str">
        <f>IF(AJ222="-","-",(AJ222*W222/2.04/$I222/$D222/$A222+((AJ222*W222/2.04/$I222/$D222/$A222)^2+4)^0.5)/2)</f>
        <v>-</v>
      </c>
      <c r="AQ222" s="43" t="str">
        <f>IF(AK222="-","-",(2*AK222*X222/2.04/$I222/$D222/$A222+((2*AK222*X222/2.04/$I222/$D222/$A222)^2+4)^0.5)/2)</f>
        <v>-</v>
      </c>
      <c r="AR222" s="43" t="str">
        <f>IF(AL222="-","-",(3*AL222*Y222/2.04/$I222/$D222/$A222+((3*AL222*Y222/2.04/$I222/$D222/$A222)^2+4)^0.5)/2)</f>
        <v>-</v>
      </c>
      <c r="AS222" s="43" t="str">
        <f>IF(AM222="-","-",(4*AM222*Z222/2.04/$I222/$D222/$A222+((4*AM222*Z222/2.04/$I222/$D222/$A222)^2+4)^0.5)/2)</f>
        <v>-</v>
      </c>
      <c r="AT222" s="43">
        <f>IF(AN222="-","-",(5*AN222*AA222/2.04/$I222/$D222/$A222+((5*AN222*AA222/2.04/$I222/$D222/$A222)^2+4)^0.5)/2)</f>
        <v>1.3768409444737246</v>
      </c>
      <c r="AU222" s="44">
        <f>IF(AO222="-","-",(6*AO222*AB222/2.04/$I222/$D222/$A222+((6*AO222*AB222/2.04/$I222/$D222/$A222)^2+4)^0.5)/2)</f>
        <v>1.4321256225377381</v>
      </c>
      <c r="AV222" s="67" t="str">
        <f>IF(AP222="-","-",C222*AP222)</f>
        <v>-</v>
      </c>
      <c r="AW222" s="68" t="str">
        <f>IF(AQ222="-","-",C222*AQ222)</f>
        <v>-</v>
      </c>
      <c r="AX222" s="68" t="str">
        <f>IF(AR222="-","-",C222*AR222)</f>
        <v>-</v>
      </c>
      <c r="AY222" s="41" t="str">
        <f>IF(AS222="-","-",C222*AS222)</f>
        <v>-</v>
      </c>
      <c r="AZ222" s="41">
        <f>IF(AT222="-","-",C222*AT222)</f>
        <v>3.9982399449879336</v>
      </c>
      <c r="BA222" s="45">
        <f>IF(AU222="-","-",C222*AU222)</f>
        <v>4.1587823875035621</v>
      </c>
      <c r="BB222" s="58" t="str">
        <f>IF(W222="-","-",D222*AP222^(0.312/(1.312*W222))-273)</f>
        <v>-</v>
      </c>
      <c r="BC222" s="59" t="str">
        <f>IF(X222="-","-",D222*AQ222^(0.312/(1.312*X222))-273)</f>
        <v>-</v>
      </c>
      <c r="BD222" s="59" t="str">
        <f>IF(Y222="-","-",D222*AR222^(0.312/(1.312*Y222))-273)</f>
        <v>-</v>
      </c>
      <c r="BE222" s="59" t="str">
        <f>IF(Z222="-","-",D222*AS222^(0.312/(1.312*Z222))-273)</f>
        <v>-</v>
      </c>
      <c r="BF222" s="59">
        <f>IF(AA222="-","-",D222*AT222^(0.312/(1.312*AA222))-273)</f>
        <v>41.950143582300029</v>
      </c>
      <c r="BG222" s="60">
        <f>IF(AB222="-","-",D222*AU222^(0.312/(1.312*AB222))-273)</f>
        <v>45.221094550064095</v>
      </c>
      <c r="BP222" s="1">
        <v>220</v>
      </c>
    </row>
    <row r="223" spans="1:75" s="89" customFormat="1" hidden="1" x14ac:dyDescent="0.2">
      <c r="A223" s="70">
        <f>A221</f>
        <v>68.44093567869632</v>
      </c>
      <c r="B223" s="71">
        <f>B221</f>
        <v>2.9639228975836396</v>
      </c>
      <c r="C223" s="71">
        <f>C221</f>
        <v>2.9039228975836395</v>
      </c>
      <c r="D223" s="72">
        <f>D221</f>
        <v>288</v>
      </c>
      <c r="E223" s="73">
        <v>5195</v>
      </c>
      <c r="F223" s="71">
        <f>PI()*0.805*E223/60</f>
        <v>218.96769895826961</v>
      </c>
      <c r="G223" s="74">
        <f t="shared" ref="G223:P223" si="340">G221</f>
        <v>0.62638543951329584</v>
      </c>
      <c r="H223" s="75">
        <f t="shared" si="340"/>
        <v>1.4891416752843847</v>
      </c>
      <c r="I223" s="76">
        <f t="shared" si="340"/>
        <v>0.93841407135387267</v>
      </c>
      <c r="J223" s="75">
        <f t="shared" si="340"/>
        <v>21.026993572803267</v>
      </c>
      <c r="K223" s="70">
        <f t="shared" si="340"/>
        <v>25.692678857489224</v>
      </c>
      <c r="L223" s="77">
        <f t="shared" si="340"/>
        <v>12.846339428744612</v>
      </c>
      <c r="M223" s="77">
        <f t="shared" si="340"/>
        <v>8.5642262858297418</v>
      </c>
      <c r="N223" s="77">
        <f t="shared" si="340"/>
        <v>6.4231697143723059</v>
      </c>
      <c r="O223" s="77">
        <f t="shared" si="340"/>
        <v>5.1385357714978452</v>
      </c>
      <c r="P223" s="78">
        <f t="shared" si="340"/>
        <v>4.2821131429148709</v>
      </c>
      <c r="Q223" s="74">
        <f t="shared" si="332"/>
        <v>0.23054074477673009</v>
      </c>
      <c r="R223" s="76">
        <f t="shared" si="333"/>
        <v>0.11527037238836504</v>
      </c>
      <c r="S223" s="76">
        <f t="shared" si="334"/>
        <v>7.6846914925576701E-2</v>
      </c>
      <c r="T223" s="76">
        <f t="shared" si="335"/>
        <v>5.7635186194182522E-2</v>
      </c>
      <c r="U223" s="76">
        <f t="shared" si="336"/>
        <v>4.6108148955346019E-2</v>
      </c>
      <c r="V223" s="79">
        <f t="shared" si="337"/>
        <v>3.842345746278835E-2</v>
      </c>
      <c r="W223" s="80" t="str">
        <f t="shared" si="338"/>
        <v>-</v>
      </c>
      <c r="X223" s="81" t="str">
        <f t="shared" si="327"/>
        <v>-</v>
      </c>
      <c r="Y223" s="81" t="str">
        <f t="shared" si="327"/>
        <v>-</v>
      </c>
      <c r="Z223" s="81">
        <f t="shared" si="327"/>
        <v>0.85373942665329672</v>
      </c>
      <c r="AA223" s="81">
        <f t="shared" si="327"/>
        <v>0.85009761415728313</v>
      </c>
      <c r="AB223" s="82">
        <f t="shared" si="327"/>
        <v>0.8167936931334534</v>
      </c>
      <c r="AC223" s="80" t="str">
        <f t="shared" si="339"/>
        <v>-</v>
      </c>
      <c r="AD223" s="81" t="str">
        <f t="shared" si="328"/>
        <v>-</v>
      </c>
      <c r="AE223" s="81" t="str">
        <f t="shared" si="328"/>
        <v>-</v>
      </c>
      <c r="AF223" s="81">
        <f t="shared" si="328"/>
        <v>0.82310732930697128</v>
      </c>
      <c r="AG223" s="81">
        <f t="shared" si="328"/>
        <v>0.9304317441590868</v>
      </c>
      <c r="AH223" s="82">
        <f t="shared" si="328"/>
        <v>0.94017242218466635</v>
      </c>
      <c r="AI223" s="83">
        <f>(F223^2)/2</f>
        <v>23973.426593539694</v>
      </c>
      <c r="AJ223" s="83" t="str">
        <f t="shared" si="329"/>
        <v>-</v>
      </c>
      <c r="AK223" s="84" t="str">
        <f t="shared" si="329"/>
        <v>-</v>
      </c>
      <c r="AL223" s="84" t="str">
        <f t="shared" si="329"/>
        <v>-</v>
      </c>
      <c r="AM223" s="84">
        <f t="shared" si="329"/>
        <v>12486.703939972664</v>
      </c>
      <c r="AN223" s="84">
        <f t="shared" si="329"/>
        <v>11340.243834330797</v>
      </c>
      <c r="AO223" s="85">
        <f t="shared" si="329"/>
        <v>9938.493481409063</v>
      </c>
      <c r="AP223" s="77" t="str">
        <f>IF(AJ223="-","-",(AJ223*W223/2.04/$I223/$D223/$A223+((AJ223*W223/2.04/$I223/$D223/$A223)^2+4)^0.5)/2)</f>
        <v>-</v>
      </c>
      <c r="AQ223" s="77" t="str">
        <f>IF(AK223="-","-",(2*AK223*X223/2.04/$I223/$D223/$A223+((2*AK223*X223/2.04/$I223/$D223/$A223)^2+4)^0.5)/2)</f>
        <v>-</v>
      </c>
      <c r="AR223" s="77" t="str">
        <f>IF(AL223="-","-",(3*AL223*Y223/2.04/$I223/$D223/$A223+((3*AL223*Y223/2.04/$I223/$D223/$A223)^2+4)^0.5)/2)</f>
        <v>-</v>
      </c>
      <c r="AS223" s="77">
        <f>IF(AM223="-","-",(4*AM223*Z223/2.04/$I223/$D223/$A223+((4*AM223*Z223/2.04/$I223/$D223/$A223)^2+4)^0.5)/2)</f>
        <v>1.7136171214597407</v>
      </c>
      <c r="AT223" s="77">
        <f>IF(AN223="-","-",(5*AN223*AA223/2.04/$I223/$D223/$A223+((5*AN223*AA223/2.04/$I223/$D223/$A223)^2+4)^0.5)/2)</f>
        <v>1.8252681661573615</v>
      </c>
      <c r="AU223" s="78">
        <f>IF(AO223="-","-",(6*AO223*AB223/2.04/$I223/$D223/$A223+((6*AO223*AB223/2.04/$I223/$D223/$A223)^2+4)^0.5)/2)</f>
        <v>1.8355672905629286</v>
      </c>
      <c r="AV223" s="74" t="str">
        <f>IF(AP223="-","-",C223*AP223)</f>
        <v>-</v>
      </c>
      <c r="AW223" s="76" t="str">
        <f>IF(AQ223="-","-",C223*AQ223)</f>
        <v>-</v>
      </c>
      <c r="AX223" s="76" t="str">
        <f>IF(AR223="-","-",C223*AR223)</f>
        <v>-</v>
      </c>
      <c r="AY223" s="76">
        <f>IF(AS223="-","-",C223*AS223)</f>
        <v>4.9762119966983054</v>
      </c>
      <c r="AZ223" s="76">
        <f>IF(AT223="-","-",C223*AT223)</f>
        <v>5.3004380219348617</v>
      </c>
      <c r="BA223" s="79">
        <f>IF(AU223="-","-",C223*AU223)</f>
        <v>5.3303458851212495</v>
      </c>
      <c r="BB223" s="86" t="str">
        <f>IF(W223="-","-",D223*AP223^(0.312/(1.312*W223))-273)</f>
        <v>-</v>
      </c>
      <c r="BC223" s="87" t="str">
        <f>IF(X223="-","-",D223*AQ223^(0.312/(1.312*X223))-273)</f>
        <v>-</v>
      </c>
      <c r="BD223" s="87" t="str">
        <f>IF(Y223="-","-",D223*AR223^(0.312/(1.312*Y223))-273)</f>
        <v>-</v>
      </c>
      <c r="BE223" s="87">
        <f>IF(Z223="-","-",D223*AS223^(0.312/(1.312*Z223))-273)</f>
        <v>61.617009235512569</v>
      </c>
      <c r="BF223" s="87">
        <f>IF(AA223="-","-",D223*AT223^(0.312/(1.312*AA223))-273)</f>
        <v>67.796851590391441</v>
      </c>
      <c r="BG223" s="88">
        <f>IF(AB223="-","-",D223*AU223^(0.312/(1.312*AB223))-273)</f>
        <v>70.706484824021118</v>
      </c>
      <c r="BP223" s="121">
        <v>221</v>
      </c>
    </row>
    <row r="224" spans="1:75" s="89" customFormat="1" hidden="1" x14ac:dyDescent="0.2">
      <c r="A224" s="42">
        <f>A221</f>
        <v>68.44093567869632</v>
      </c>
      <c r="B224" s="62">
        <f>B221</f>
        <v>2.9639228975836396</v>
      </c>
      <c r="C224" s="62">
        <f>C221</f>
        <v>2.9039228975836395</v>
      </c>
      <c r="D224" s="63">
        <f>D221</f>
        <v>288</v>
      </c>
      <c r="E224" s="37">
        <v>5300</v>
      </c>
      <c r="F224" s="62">
        <f>PI()*0.805*E224/60</f>
        <v>223.39341760901425</v>
      </c>
      <c r="G224" s="39">
        <f t="shared" ref="G224:P224" si="341">G221</f>
        <v>0.62638543951329584</v>
      </c>
      <c r="H224" s="40">
        <f t="shared" si="341"/>
        <v>1.4891416752843847</v>
      </c>
      <c r="I224" s="41">
        <f t="shared" si="341"/>
        <v>0.93841407135387267</v>
      </c>
      <c r="J224" s="40">
        <f t="shared" si="341"/>
        <v>21.026993572803267</v>
      </c>
      <c r="K224" s="42">
        <f t="shared" si="341"/>
        <v>25.692678857489224</v>
      </c>
      <c r="L224" s="43">
        <f t="shared" si="341"/>
        <v>12.846339428744612</v>
      </c>
      <c r="M224" s="43">
        <f t="shared" si="341"/>
        <v>8.5642262858297418</v>
      </c>
      <c r="N224" s="43">
        <f t="shared" si="341"/>
        <v>6.4231697143723059</v>
      </c>
      <c r="O224" s="43">
        <f t="shared" si="341"/>
        <v>5.1385357714978452</v>
      </c>
      <c r="P224" s="44">
        <f t="shared" si="341"/>
        <v>4.2821131429148709</v>
      </c>
      <c r="Q224" s="39">
        <f t="shared" si="332"/>
        <v>0.22597342813492693</v>
      </c>
      <c r="R224" s="41">
        <f t="shared" si="333"/>
        <v>0.11298671406746347</v>
      </c>
      <c r="S224" s="41">
        <f t="shared" si="334"/>
        <v>7.532447604497565E-2</v>
      </c>
      <c r="T224" s="41">
        <f t="shared" si="335"/>
        <v>5.6493357033731734E-2</v>
      </c>
      <c r="U224" s="41">
        <f t="shared" si="336"/>
        <v>4.5194685626985392E-2</v>
      </c>
      <c r="V224" s="45">
        <f t="shared" si="337"/>
        <v>3.7662238022487825E-2</v>
      </c>
      <c r="W224" s="64" t="str">
        <f t="shared" si="338"/>
        <v>-</v>
      </c>
      <c r="X224" s="65" t="str">
        <f t="shared" si="327"/>
        <v>-</v>
      </c>
      <c r="Y224" s="65" t="str">
        <f t="shared" si="327"/>
        <v>-</v>
      </c>
      <c r="Z224" s="65">
        <f t="shared" si="327"/>
        <v>0.8549960588139367</v>
      </c>
      <c r="AA224" s="65">
        <f t="shared" si="327"/>
        <v>0.84771456983984272</v>
      </c>
      <c r="AB224" s="66">
        <f t="shared" si="327"/>
        <v>0.81215149363975847</v>
      </c>
      <c r="AC224" s="64" t="str">
        <f t="shared" si="339"/>
        <v>-</v>
      </c>
      <c r="AD224" s="65" t="str">
        <f t="shared" si="328"/>
        <v>-</v>
      </c>
      <c r="AE224" s="65" t="str">
        <f t="shared" si="328"/>
        <v>-</v>
      </c>
      <c r="AF224" s="65">
        <f t="shared" si="328"/>
        <v>0.83515733293896943</v>
      </c>
      <c r="AG224" s="65">
        <f t="shared" si="328"/>
        <v>0.93534257146369981</v>
      </c>
      <c r="AH224" s="66">
        <f t="shared" si="328"/>
        <v>0.93763610518038121</v>
      </c>
      <c r="AI224" s="49">
        <f>(F224^2)/2</f>
        <v>24952.309515517718</v>
      </c>
      <c r="AJ224" s="49" t="str">
        <f t="shared" si="329"/>
        <v>-</v>
      </c>
      <c r="AK224" s="50" t="str">
        <f t="shared" si="329"/>
        <v>-</v>
      </c>
      <c r="AL224" s="50" t="str">
        <f t="shared" si="329"/>
        <v>-</v>
      </c>
      <c r="AM224" s="50">
        <f t="shared" si="329"/>
        <v>13167.444765369237</v>
      </c>
      <c r="AN224" s="50">
        <f t="shared" si="329"/>
        <v>11898.942345845275</v>
      </c>
      <c r="AO224" s="51">
        <f t="shared" si="329"/>
        <v>10375.363835065767</v>
      </c>
      <c r="AP224" s="43" t="str">
        <f>IF(AJ224="-","-",(AJ224*W224/2.04/$I224/$D224/$A224+((AJ224*W224/2.04/$I224/$D224/$A224)^2+4)^0.5)/2)</f>
        <v>-</v>
      </c>
      <c r="AQ224" s="43" t="str">
        <f>IF(AK224="-","-",(2*AK224*X224/2.04/$I224/$D224/$A224+((2*AK224*X224/2.04/$I224/$D224/$A224)^2+4)^0.5)/2)</f>
        <v>-</v>
      </c>
      <c r="AR224" s="43" t="str">
        <f>IF(AL224="-","-",(3*AL224*Y224/2.04/$I224/$D224/$A224+((3*AL224*Y224/2.04/$I224/$D224/$A224)^2+4)^0.5)/2)</f>
        <v>-</v>
      </c>
      <c r="AS224" s="43">
        <f>IF(AM224="-","-",(4*AM224*Z224/2.04/$I224/$D224/$A224+((4*AM224*Z224/2.04/$I224/$D224/$A224)^2+4)^0.5)/2)</f>
        <v>1.7612094280170862</v>
      </c>
      <c r="AT224" s="43">
        <f>IF(AN224="-","-",(5*AN224*AA224/2.04/$I224/$D224/$A224+((5*AN224*AA224/2.04/$I224/$D224/$A224)^2+4)^0.5)/2)</f>
        <v>1.8710415249300285</v>
      </c>
      <c r="AU224" s="44">
        <f>IF(AO224="-","-",(6*AO224*AB224/2.04/$I224/$D224/$A224+((6*AO224*AB224/2.04/$I224/$D224/$A224)^2+4)^0.5)/2)</f>
        <v>1.8735915131192948</v>
      </c>
      <c r="AV224" s="39" t="str">
        <f>IF(AP224="-","-",C224*AP224)</f>
        <v>-</v>
      </c>
      <c r="AW224" s="41" t="str">
        <f>IF(AQ224="-","-",C224*AQ224)</f>
        <v>-</v>
      </c>
      <c r="AX224" s="41" t="str">
        <f>IF(AR224="-","-",C224*AR224)</f>
        <v>-</v>
      </c>
      <c r="AY224" s="41">
        <f>IF(AS224="-","-",C224*AS224)</f>
        <v>5.1144163854590019</v>
      </c>
      <c r="AZ224" s="41">
        <f>IF(AT224="-","-",C224*AT224)</f>
        <v>5.4333603265741202</v>
      </c>
      <c r="BA224" s="45">
        <f>IF(AU224="-","-",C224*AU224)</f>
        <v>5.4407652956654982</v>
      </c>
      <c r="BB224" s="58" t="str">
        <f>IF(W224="-","-",D224*AP224^(0.312/(1.312*W224))-273)</f>
        <v>-</v>
      </c>
      <c r="BC224" s="59" t="str">
        <f>IF(X224="-","-",D224*AQ224^(0.312/(1.312*X224))-273)</f>
        <v>-</v>
      </c>
      <c r="BD224" s="59" t="str">
        <f>IF(Y224="-","-",D224*AR224^(0.312/(1.312*Y224))-273)</f>
        <v>-</v>
      </c>
      <c r="BE224" s="59">
        <f>IF(Z224="-","-",D224*AS224^(0.312/(1.312*Z224))-273)</f>
        <v>64.101968516312127</v>
      </c>
      <c r="BF224" s="59">
        <f>IF(AA224="-","-",D224*AT224^(0.312/(1.312*AA224))-273)</f>
        <v>70.335420492031915</v>
      </c>
      <c r="BG224" s="60">
        <f>IF(AB224="-","-",D224*AU224^(0.312/(1.312*AB224))-273)</f>
        <v>73.125841920497237</v>
      </c>
      <c r="BP224" s="1">
        <v>222</v>
      </c>
    </row>
    <row r="225" spans="1:75" s="69" customFormat="1" hidden="1" x14ac:dyDescent="0.2">
      <c r="A225" s="90">
        <f>A221</f>
        <v>68.44093567869632</v>
      </c>
      <c r="B225" s="91">
        <f>B221</f>
        <v>2.9639228975836396</v>
      </c>
      <c r="C225" s="91">
        <f>C221</f>
        <v>2.9039228975836395</v>
      </c>
      <c r="D225" s="92">
        <f>D221</f>
        <v>288</v>
      </c>
      <c r="E225" s="93">
        <v>5565</v>
      </c>
      <c r="F225" s="91">
        <f>PI()*0.805*E225/60</f>
        <v>234.56308848946495</v>
      </c>
      <c r="G225" s="94">
        <f t="shared" ref="G225:P225" si="342">G221</f>
        <v>0.62638543951329584</v>
      </c>
      <c r="H225" s="95">
        <f t="shared" si="342"/>
        <v>1.4891416752843847</v>
      </c>
      <c r="I225" s="96">
        <f t="shared" si="342"/>
        <v>0.93841407135387267</v>
      </c>
      <c r="J225" s="95">
        <f t="shared" si="342"/>
        <v>21.026993572803267</v>
      </c>
      <c r="K225" s="90">
        <f t="shared" si="342"/>
        <v>25.692678857489224</v>
      </c>
      <c r="L225" s="97">
        <f t="shared" si="342"/>
        <v>12.846339428744612</v>
      </c>
      <c r="M225" s="97">
        <f t="shared" si="342"/>
        <v>8.5642262858297418</v>
      </c>
      <c r="N225" s="97">
        <f t="shared" si="342"/>
        <v>6.4231697143723059</v>
      </c>
      <c r="O225" s="97">
        <f t="shared" si="342"/>
        <v>5.1385357714978452</v>
      </c>
      <c r="P225" s="98">
        <f t="shared" si="342"/>
        <v>4.2821131429148709</v>
      </c>
      <c r="Q225" s="94">
        <f t="shared" si="332"/>
        <v>0.21521278869993041</v>
      </c>
      <c r="R225" s="96">
        <f t="shared" si="333"/>
        <v>0.1076063943499652</v>
      </c>
      <c r="S225" s="96">
        <f t="shared" si="334"/>
        <v>7.1737596233310136E-2</v>
      </c>
      <c r="T225" s="96">
        <f t="shared" si="335"/>
        <v>5.3803197174982602E-2</v>
      </c>
      <c r="U225" s="96">
        <f t="shared" si="336"/>
        <v>4.3042557739986088E-2</v>
      </c>
      <c r="V225" s="99">
        <f t="shared" si="337"/>
        <v>3.5868798116655068E-2</v>
      </c>
      <c r="W225" s="100" t="str">
        <f t="shared" si="338"/>
        <v>-</v>
      </c>
      <c r="X225" s="101" t="str">
        <f t="shared" si="327"/>
        <v>-</v>
      </c>
      <c r="Y225" s="101">
        <f t="shared" si="327"/>
        <v>0.76808959275108002</v>
      </c>
      <c r="Z225" s="101">
        <f t="shared" si="327"/>
        <v>0.85670446279154611</v>
      </c>
      <c r="AA225" s="101">
        <f t="shared" si="327"/>
        <v>0.84038153302138419</v>
      </c>
      <c r="AB225" s="102">
        <f t="shared" si="327"/>
        <v>0.80104536501848678</v>
      </c>
      <c r="AC225" s="100" t="str">
        <f t="shared" si="339"/>
        <v>-</v>
      </c>
      <c r="AD225" s="101" t="str">
        <f t="shared" si="328"/>
        <v>-</v>
      </c>
      <c r="AE225" s="101">
        <f t="shared" si="328"/>
        <v>0.62544106746370431</v>
      </c>
      <c r="AF225" s="101">
        <f t="shared" si="328"/>
        <v>0.86333371339663501</v>
      </c>
      <c r="AG225" s="101">
        <f t="shared" si="328"/>
        <v>0.94300808922201185</v>
      </c>
      <c r="AH225" s="102">
        <f t="shared" si="328"/>
        <v>0.93074967797037544</v>
      </c>
      <c r="AI225" s="103">
        <f>(F225^2)/2</f>
        <v>27509.921240858283</v>
      </c>
      <c r="AJ225" s="103" t="str">
        <f t="shared" si="329"/>
        <v>-</v>
      </c>
      <c r="AK225" s="104" t="str">
        <f t="shared" si="329"/>
        <v>-</v>
      </c>
      <c r="AL225" s="104">
        <f t="shared" si="329"/>
        <v>16135.750418613261</v>
      </c>
      <c r="AM225" s="104">
        <f t="shared" si="329"/>
        <v>14976.957203424872</v>
      </c>
      <c r="AN225" s="104">
        <f t="shared" si="329"/>
        <v>13341.504967388966</v>
      </c>
      <c r="AO225" s="105">
        <f t="shared" si="329"/>
        <v>11512.256071531869</v>
      </c>
      <c r="AP225" s="97" t="str">
        <f>IF(AJ225="-","-",(AJ225*W225/2.04/$I225/$D225/$A225+((AJ225*W225/2.04/$I225/$D225/$A225)^2+4)^0.5)/2)</f>
        <v>-</v>
      </c>
      <c r="AQ225" s="97" t="str">
        <f>IF(AK225="-","-",(2*AK225*X225/2.04/$I225/$D225/$A225+((2*AK225*X225/2.04/$I225/$D225/$A225)^2+4)^0.5)/2)</f>
        <v>-</v>
      </c>
      <c r="AR225" s="97">
        <f>IF(AL225="-","-",(3*AL225*Y225/2.04/$I225/$D225/$A225+((3*AL225*Y225/2.04/$I225/$D225/$A225)^2+4)^0.5)/2)</f>
        <v>1.6074502383768128</v>
      </c>
      <c r="AS225" s="97">
        <f>IF(AM225="-","-",(4*AM225*Z225/2.04/$I225/$D225/$A225+((4*AM225*Z225/2.04/$I225/$D225/$A225)^2+4)^0.5)/2)</f>
        <v>1.8894015218062767</v>
      </c>
      <c r="AT225" s="97">
        <f>IF(AN225="-","-",(5*AN225*AA225/2.04/$I225/$D225/$A225+((5*AN225*AA225/2.04/$I225/$D225/$A225)^2+4)^0.5)/2)</f>
        <v>1.9885379068518383</v>
      </c>
      <c r="AU225" s="98">
        <f>IF(AO225="-","-",(6*AO225*AB225/2.04/$I225/$D225/$A225+((6*AO225*AB225/2.04/$I225/$D225/$A225)^2+4)^0.5)/2)</f>
        <v>1.9731478318656293</v>
      </c>
      <c r="AV225" s="94" t="str">
        <f>IF(AP225="-","-",C225*AP225)</f>
        <v>-</v>
      </c>
      <c r="AW225" s="96" t="str">
        <f>IF(AQ225="-","-",C225*AQ225)</f>
        <v>-</v>
      </c>
      <c r="AX225" s="96">
        <f>IF(AR225="-","-",C225*AR225)</f>
        <v>4.6679115539487066</v>
      </c>
      <c r="AY225" s="96">
        <f>IF(AS225="-","-",C225*AS225)</f>
        <v>5.486676341902621</v>
      </c>
      <c r="AZ225" s="96">
        <f>IF(AT225="-","-",C225*AT225)</f>
        <v>5.7745607604200959</v>
      </c>
      <c r="BA225" s="99">
        <f>IF(AU225="-","-",C225*AU225)</f>
        <v>5.7298691692721144</v>
      </c>
      <c r="BB225" s="106" t="str">
        <f>IF(W225="-","-",D225*AP225^(0.312/(1.312*W225))-273)</f>
        <v>-</v>
      </c>
      <c r="BC225" s="107" t="str">
        <f>IF(X225="-","-",D225*AQ225^(0.312/(1.312*X225))-273)</f>
        <v>-</v>
      </c>
      <c r="BD225" s="107">
        <f>IF(Y225="-","-",D225*AR225^(0.312/(1.312*Y225))-273)</f>
        <v>60.590622777540318</v>
      </c>
      <c r="BE225" s="107">
        <f>IF(Z225="-","-",D225*AS225^(0.312/(1.312*Z225))-273)</f>
        <v>70.632990240527647</v>
      </c>
      <c r="BF225" s="107">
        <f>IF(AA225="-","-",D225*AT225^(0.312/(1.312*AA225))-273)</f>
        <v>76.839923767572259</v>
      </c>
      <c r="BG225" s="108">
        <f>IF(AB225="-","-",D225*AU225^(0.312/(1.312*AB225))-273)</f>
        <v>79.383843166360577</v>
      </c>
      <c r="BP225" s="121">
        <v>223</v>
      </c>
    </row>
    <row r="226" spans="1:75" s="7" customFormat="1" ht="13.5" hidden="1" customHeight="1" x14ac:dyDescent="0.2">
      <c r="A226" s="8"/>
      <c r="B226" s="8"/>
      <c r="C226" s="8"/>
      <c r="D226" s="3"/>
      <c r="E226" s="4"/>
      <c r="F226" s="5"/>
      <c r="G226" s="6"/>
      <c r="I226" s="6"/>
      <c r="J226" s="6"/>
      <c r="K226" s="6"/>
      <c r="L226" s="8"/>
      <c r="M226" s="8"/>
      <c r="N226" s="8"/>
      <c r="O226" s="8"/>
      <c r="P226" s="8"/>
      <c r="Q226" s="5" t="s">
        <v>60</v>
      </c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178">
        <f>A214</f>
        <v>51.149869396275577</v>
      </c>
      <c r="AJ226" s="179">
        <f>C214</f>
        <v>1.8115706259662034</v>
      </c>
      <c r="AK226" s="180">
        <v>3</v>
      </c>
      <c r="AL226" s="181">
        <f>E216</f>
        <v>5150</v>
      </c>
      <c r="AM226" s="181">
        <f>$AL216</f>
        <v>11509.086176611152</v>
      </c>
      <c r="AN226" s="182">
        <f>$AR216</f>
        <v>1.6361067325226846</v>
      </c>
      <c r="AO226" s="113">
        <f>$AX216</f>
        <v>2.9639228975836396</v>
      </c>
      <c r="AP226" s="114">
        <f>$BD216</f>
        <v>59.613531790337106</v>
      </c>
      <c r="AQ226" s="114">
        <f>A221</f>
        <v>68.44093567869632</v>
      </c>
      <c r="AR226" s="109">
        <f>C221</f>
        <v>2.9039228975836395</v>
      </c>
      <c r="AS226" s="110">
        <v>4</v>
      </c>
      <c r="AT226" s="111">
        <f>E223</f>
        <v>5195</v>
      </c>
      <c r="AU226" s="111">
        <f>AM223</f>
        <v>12486.703939972664</v>
      </c>
      <c r="AV226" s="112">
        <f>AS223</f>
        <v>1.7136171214597407</v>
      </c>
      <c r="AW226" s="113">
        <f>AY223</f>
        <v>4.9762119966983054</v>
      </c>
      <c r="AX226" s="114">
        <f>BE223</f>
        <v>61.617009235512569</v>
      </c>
      <c r="AZ226" s="115">
        <v>4.9789188385009764</v>
      </c>
      <c r="BB226" s="183">
        <f>M216*60</f>
        <v>634.49929263181866</v>
      </c>
      <c r="BC226" s="184">
        <f>AN226</f>
        <v>1.6361067325226846</v>
      </c>
      <c r="BD226" s="185">
        <f>N223*60</f>
        <v>385.39018286233835</v>
      </c>
      <c r="BE226" s="186">
        <f>AV226</f>
        <v>1.7136171214597407</v>
      </c>
      <c r="BG226" s="187">
        <f>AL226/5300</f>
        <v>0.97169811320754718</v>
      </c>
      <c r="BH226" s="188">
        <f>AT226/5300</f>
        <v>0.98018867924528297</v>
      </c>
      <c r="BI226" s="115"/>
      <c r="BJ226" s="115"/>
      <c r="BP226" s="1">
        <v>224</v>
      </c>
    </row>
    <row r="227" spans="1:75" ht="15.75" hidden="1" x14ac:dyDescent="0.2">
      <c r="A227" s="116" t="s">
        <v>76</v>
      </c>
      <c r="B227" s="1"/>
      <c r="C227" s="2" t="s">
        <v>88</v>
      </c>
      <c r="D227" s="2"/>
      <c r="E227" s="117"/>
      <c r="F227" s="117"/>
      <c r="G227" s="117"/>
      <c r="H227" s="117"/>
      <c r="I227" s="117"/>
      <c r="J227" s="117"/>
      <c r="K227" s="117"/>
      <c r="L227" s="117"/>
      <c r="M227" s="117"/>
      <c r="N227" s="117"/>
      <c r="O227" s="117"/>
      <c r="P227" s="117"/>
      <c r="Q227" s="117"/>
      <c r="R227" s="117"/>
      <c r="S227" s="117"/>
      <c r="T227" s="117"/>
      <c r="U227" s="117"/>
      <c r="V227" s="117"/>
      <c r="W227" s="117"/>
      <c r="X227" s="117"/>
      <c r="Y227" s="117"/>
      <c r="Z227" s="117"/>
      <c r="AA227" s="117"/>
      <c r="AB227" s="117"/>
      <c r="AC227" s="118"/>
      <c r="AD227" s="117"/>
      <c r="AE227" s="117"/>
      <c r="AF227" s="117"/>
      <c r="AG227" s="117"/>
      <c r="AH227" s="117"/>
      <c r="AI227" s="119"/>
      <c r="AJ227" s="117"/>
      <c r="AK227" s="117"/>
      <c r="AL227" s="117"/>
      <c r="AM227" s="117"/>
      <c r="AN227" s="117"/>
      <c r="AO227" s="117"/>
      <c r="AP227" s="117"/>
      <c r="AQ227" s="117"/>
      <c r="AR227" s="117"/>
      <c r="AS227" s="117"/>
      <c r="AT227" s="117"/>
      <c r="AU227" s="117"/>
      <c r="AV227" s="120"/>
      <c r="AW227" s="120"/>
      <c r="AX227" s="120"/>
      <c r="AY227" s="120"/>
      <c r="AZ227" s="120"/>
      <c r="BA227" s="120"/>
      <c r="BB227" s="117"/>
      <c r="BC227" s="117"/>
      <c r="BD227" s="117"/>
      <c r="BE227" s="117"/>
      <c r="BF227" s="117"/>
      <c r="BG227" s="117"/>
      <c r="BP227" s="121">
        <v>225</v>
      </c>
    </row>
    <row r="228" spans="1:75" ht="14.25" hidden="1" x14ac:dyDescent="0.2">
      <c r="A228" s="17" t="s">
        <v>1</v>
      </c>
      <c r="B228" s="18" t="s">
        <v>2</v>
      </c>
      <c r="C228" s="18" t="s">
        <v>3</v>
      </c>
      <c r="D228" s="18" t="s">
        <v>4</v>
      </c>
      <c r="E228" s="18" t="s">
        <v>5</v>
      </c>
      <c r="F228" s="18" t="s">
        <v>6</v>
      </c>
      <c r="G228" s="18" t="s">
        <v>7</v>
      </c>
      <c r="H228" s="18" t="s">
        <v>8</v>
      </c>
      <c r="I228" s="18" t="s">
        <v>9</v>
      </c>
      <c r="J228" s="24" t="s">
        <v>10</v>
      </c>
      <c r="K228" s="21" t="s">
        <v>11</v>
      </c>
      <c r="L228" s="22" t="s">
        <v>12</v>
      </c>
      <c r="M228" s="22" t="s">
        <v>13</v>
      </c>
      <c r="N228" s="22" t="s">
        <v>14</v>
      </c>
      <c r="O228" s="22" t="s">
        <v>15</v>
      </c>
      <c r="P228" s="23" t="s">
        <v>16</v>
      </c>
      <c r="Q228" s="24" t="s">
        <v>17</v>
      </c>
      <c r="R228" s="25" t="s">
        <v>18</v>
      </c>
      <c r="S228" s="25" t="s">
        <v>19</v>
      </c>
      <c r="T228" s="25" t="s">
        <v>20</v>
      </c>
      <c r="U228" s="25" t="s">
        <v>21</v>
      </c>
      <c r="V228" s="26" t="s">
        <v>22</v>
      </c>
      <c r="W228" s="24" t="s">
        <v>23</v>
      </c>
      <c r="X228" s="25" t="s">
        <v>24</v>
      </c>
      <c r="Y228" s="25" t="s">
        <v>25</v>
      </c>
      <c r="Z228" s="25" t="s">
        <v>26</v>
      </c>
      <c r="AA228" s="25" t="s">
        <v>27</v>
      </c>
      <c r="AB228" s="26" t="s">
        <v>28</v>
      </c>
      <c r="AC228" s="27" t="s">
        <v>29</v>
      </c>
      <c r="AD228" s="28" t="s">
        <v>30</v>
      </c>
      <c r="AE228" s="28" t="s">
        <v>31</v>
      </c>
      <c r="AF228" s="28" t="s">
        <v>32</v>
      </c>
      <c r="AG228" s="28" t="s">
        <v>33</v>
      </c>
      <c r="AH228" s="29" t="s">
        <v>34</v>
      </c>
      <c r="AI228" s="122" t="s">
        <v>35</v>
      </c>
      <c r="AJ228" s="21" t="s">
        <v>36</v>
      </c>
      <c r="AK228" s="22" t="s">
        <v>37</v>
      </c>
      <c r="AL228" s="22" t="s">
        <v>38</v>
      </c>
      <c r="AM228" s="22" t="s">
        <v>39</v>
      </c>
      <c r="AN228" s="22" t="s">
        <v>40</v>
      </c>
      <c r="AO228" s="23" t="s">
        <v>41</v>
      </c>
      <c r="AP228" s="28" t="s">
        <v>42</v>
      </c>
      <c r="AQ228" s="28" t="s">
        <v>43</v>
      </c>
      <c r="AR228" s="28" t="s">
        <v>44</v>
      </c>
      <c r="AS228" s="28" t="s">
        <v>45</v>
      </c>
      <c r="AT228" s="28" t="s">
        <v>46</v>
      </c>
      <c r="AU228" s="29" t="s">
        <v>47</v>
      </c>
      <c r="AV228" s="31" t="s">
        <v>48</v>
      </c>
      <c r="AW228" s="32" t="s">
        <v>49</v>
      </c>
      <c r="AX228" s="32" t="s">
        <v>50</v>
      </c>
      <c r="AY228" s="32" t="s">
        <v>51</v>
      </c>
      <c r="AZ228" s="32" t="s">
        <v>52</v>
      </c>
      <c r="BA228" s="33" t="s">
        <v>53</v>
      </c>
      <c r="BB228" s="21" t="s">
        <v>54</v>
      </c>
      <c r="BC228" s="22" t="s">
        <v>55</v>
      </c>
      <c r="BD228" s="22" t="s">
        <v>56</v>
      </c>
      <c r="BE228" s="22" t="s">
        <v>57</v>
      </c>
      <c r="BF228" s="22" t="s">
        <v>58</v>
      </c>
      <c r="BG228" s="23" t="s">
        <v>59</v>
      </c>
      <c r="BH228" s="207"/>
      <c r="BI228" s="117"/>
      <c r="BP228" s="1">
        <v>226</v>
      </c>
    </row>
    <row r="229" spans="1:75" s="1" customFormat="1" ht="18" hidden="1" customHeight="1" x14ac:dyDescent="0.2">
      <c r="A229" s="126">
        <v>49.044229396275576</v>
      </c>
      <c r="B229" s="141">
        <v>1.8772727966308593</v>
      </c>
      <c r="C229" s="141">
        <v>1.8292329901742113</v>
      </c>
      <c r="D229" s="142">
        <v>283</v>
      </c>
      <c r="E229" s="123">
        <v>3700</v>
      </c>
      <c r="F229" s="203">
        <f>PI()*0.862*E229/60</f>
        <v>166.99659348932144</v>
      </c>
      <c r="G229" s="124">
        <f>C229/4.636</f>
        <v>0.39457139563723281</v>
      </c>
      <c r="H229" s="125">
        <f>D229/193.4</f>
        <v>1.4632885211995863</v>
      </c>
      <c r="I229" s="120">
        <f>1-0.427*G229*H229^(-3.688)</f>
        <v>0.95861751567541997</v>
      </c>
      <c r="J229" s="124">
        <f>C229*10^6/(I229*514*D229)</f>
        <v>13.118195856045803</v>
      </c>
      <c r="K229" s="126">
        <f>A229*0.682*10^6/(3600*24*J229)</f>
        <v>29.511034689084454</v>
      </c>
      <c r="L229" s="127">
        <f>A229*0.682*10^6/(3600*24*J229*2)</f>
        <v>14.755517344542227</v>
      </c>
      <c r="M229" s="127">
        <f>A229*0.682*10^6/(3600*24*J229*3)</f>
        <v>9.8370115630281507</v>
      </c>
      <c r="N229" s="127">
        <f>A229*0.682*10^6/(3600*24*J229*4)</f>
        <v>7.3777586722711135</v>
      </c>
      <c r="O229" s="127">
        <f>A229*0.682*10^6/(3600*24*J229*5)</f>
        <v>5.9022069378168904</v>
      </c>
      <c r="P229" s="128">
        <f>A229*0.682*10^6/(3600*24*J229*6)</f>
        <v>4.9185057815140754</v>
      </c>
      <c r="Q229" s="124">
        <f>4*K229/(PI()*0.862^2*F229)</f>
        <v>0.3028115326743292</v>
      </c>
      <c r="R229" s="120">
        <f>4*L229/(PI()*0.862^2*F229)</f>
        <v>0.1514057663371646</v>
      </c>
      <c r="S229" s="120">
        <f>4*M229/(PI()*0.862^2*F229)</f>
        <v>0.10093717755810973</v>
      </c>
      <c r="T229" s="120">
        <f>4*N229/(PI()*0.862^2*F229)</f>
        <v>7.5702883168582299E-2</v>
      </c>
      <c r="U229" s="120">
        <f>4*O229/(PI()*0.862^2*$F229)</f>
        <v>6.0562306534865842E-2</v>
      </c>
      <c r="V229" s="129">
        <f>4*P229/(PI()*0.862^2*$F229)</f>
        <v>5.0468588779054864E-2</v>
      </c>
      <c r="W229" s="124" t="str">
        <f>IF(OR(0.0366&gt;Q229,0.0992&lt;Q229),"-",-43518*Q229^4 + 7101.5*Q229^3 - 404.29*Q229^2 + 11.132*Q229 + 0.6449)</f>
        <v>-</v>
      </c>
      <c r="X229" s="120" t="str">
        <f t="shared" ref="X229:AB233" si="343">IF(OR(0.0366&gt;R229,0.0992&lt;R229),"-",-43518*R229^4 + 7101.5*R229^3 - 404.29*R229^2 + 11.132*R229 + 0.6449)</f>
        <v>-</v>
      </c>
      <c r="Y229" s="120" t="str">
        <f t="shared" si="343"/>
        <v>-</v>
      </c>
      <c r="Z229" s="120">
        <f t="shared" si="343"/>
        <v>0.82235312559273133</v>
      </c>
      <c r="AA229" s="120">
        <f t="shared" si="343"/>
        <v>0.8282489580103245</v>
      </c>
      <c r="AB229" s="129">
        <f t="shared" si="343"/>
        <v>0.80750998129934715</v>
      </c>
      <c r="AC229" s="124" t="str">
        <f>IF(W229="-","-",-1957*Q229^3 + 170*Q229^2 - 5.2758*Q229 + 1.1631)</f>
        <v>-</v>
      </c>
      <c r="AD229" s="120" t="str">
        <f t="shared" ref="AD229:AH233" si="344">IF(X229="-","-",-1957*R229^3 + 170*R229^2 - 5.2758*R229 + 1.1631)</f>
        <v>-</v>
      </c>
      <c r="AE229" s="120" t="str">
        <f t="shared" si="344"/>
        <v>-</v>
      </c>
      <c r="AF229" s="120">
        <f t="shared" si="344"/>
        <v>0.88892436521142604</v>
      </c>
      <c r="AG229" s="120">
        <f t="shared" si="344"/>
        <v>1.0324017740102418</v>
      </c>
      <c r="AH229" s="129">
        <f t="shared" si="344"/>
        <v>1.0782737868558459</v>
      </c>
      <c r="AI229" s="119">
        <f>(F229^2)/2</f>
        <v>13943.931118518838</v>
      </c>
      <c r="AJ229" s="130" t="str">
        <f t="shared" ref="AJ229:AO233" si="345">IF(W229="-","-",3*$AI229*$J229*K229*AC229/(W229*1000))</f>
        <v>-</v>
      </c>
      <c r="AK229" s="119" t="str">
        <f t="shared" si="345"/>
        <v>-</v>
      </c>
      <c r="AL229" s="119" t="str">
        <f t="shared" si="345"/>
        <v>-</v>
      </c>
      <c r="AM229" s="119">
        <f t="shared" si="345"/>
        <v>4376.344505154776</v>
      </c>
      <c r="AN229" s="119">
        <f t="shared" si="345"/>
        <v>4037.2242233554121</v>
      </c>
      <c r="AO229" s="131">
        <f t="shared" si="345"/>
        <v>3604.084201005559</v>
      </c>
      <c r="AP229" s="132" t="str">
        <f>IF(AJ229="-","-",(AJ229*AC229/2.04/$I229/$D229/$A229+((AJ229*AC229/2.04/$I229/$D229/$A229)^2+4)^0.5)/2)</f>
        <v>-</v>
      </c>
      <c r="AQ229" s="132" t="str">
        <f>IF(AK229="-","-",(2*AK229*AD229/2.04/$I229/$D229/$A229+((2*AK229*AD229/2.04/$I229/$D229/$A229)^2+4)^0.5)/2)</f>
        <v>-</v>
      </c>
      <c r="AR229" s="132" t="str">
        <f>IF(AL229="-","-",(3*AL229*AE229/2.04/$I229/$D229/$A229+((3*AL229*AE229/2.04/$I229/$D229/$A229)^2+4)^0.5)/2)</f>
        <v>-</v>
      </c>
      <c r="AS229" s="132">
        <f>IF(AM229="-","-",(4*AM229*AF229/2.04/$I229/$D229/$A229+((4*AM229*AF229/2.04/$I229/$D229/$A229)^2+4)^0.5)/2)</f>
        <v>1.3269269231444076</v>
      </c>
      <c r="AT229" s="132">
        <f>IF(AN229="-","-",(5*AN229*AG229/2.04/$I229/$D229/$A229+((5*AN229*AG229/2.04/$I229/$D229/$A229)^2+4)^0.5)/2)</f>
        <v>1.4550622427814641</v>
      </c>
      <c r="AU229" s="133">
        <f>IF(AO229="-","-",(6*AO229*AH229/2.04/$I229/$D229/$A229+((6*AO229*AH229/2.04/$I229/$D229/$A229)^2+4)^0.5)/2)</f>
        <v>1.5178780959157625</v>
      </c>
      <c r="AV229" s="134" t="str">
        <f>IF(AP229="-","-",C229*AP229)</f>
        <v>-</v>
      </c>
      <c r="AW229" s="135" t="str">
        <f>IF(AQ229="-","-",C229*AQ229)</f>
        <v>-</v>
      </c>
      <c r="AX229" s="135" t="str">
        <f>IF(AR229="-","-",C229*AR229)</f>
        <v>-</v>
      </c>
      <c r="AY229" s="136">
        <f>IF(AS229="-","-",C229*AS229)</f>
        <v>2.4272585033661107</v>
      </c>
      <c r="AZ229" s="136">
        <f>IF(AT229="-","-",C229*AT229)</f>
        <v>2.6616478572527318</v>
      </c>
      <c r="BA229" s="137">
        <f>IF(AU229="-","-",C229*AU229)</f>
        <v>2.7765526881119285</v>
      </c>
      <c r="BB229" s="138" t="str">
        <f>IF(W229="-","-",D229*AP229^(0.312/(1.312*W229))-273)</f>
        <v>-</v>
      </c>
      <c r="BC229" s="139" t="str">
        <f>IF(X229="-","-",D229*AQ229^(0.312/(1.312*X229))-273)</f>
        <v>-</v>
      </c>
      <c r="BD229" s="139" t="str">
        <f>IF(Y229="-","-",D229*AR229^(0.312/(1.312*Y229))-273)</f>
        <v>-</v>
      </c>
      <c r="BE229" s="139">
        <f>IF(Z229="-","-",D229*AS229^(0.312/(1.312*Z229))-273)</f>
        <v>34.121948783626124</v>
      </c>
      <c r="BF229" s="139">
        <f>IF(AA229="-","-",D229*AT229^(0.312/(1.312*AA229))-273)</f>
        <v>42.175613091477942</v>
      </c>
      <c r="BG229" s="140">
        <f>IF(AB229="-","-",D229*AU229^(0.312/(1.312*AB229))-273)</f>
        <v>47.006774226642278</v>
      </c>
      <c r="BH229" s="117"/>
      <c r="BI229" s="117"/>
      <c r="BP229" s="121">
        <v>227</v>
      </c>
    </row>
    <row r="230" spans="1:75" s="117" customFormat="1" ht="12.75" hidden="1" customHeight="1" x14ac:dyDescent="0.2">
      <c r="A230" s="126">
        <f>A229</f>
        <v>49.044229396275576</v>
      </c>
      <c r="B230" s="141"/>
      <c r="C230" s="141">
        <f>C229</f>
        <v>1.8292329901742113</v>
      </c>
      <c r="D230" s="142">
        <f>D229</f>
        <v>283</v>
      </c>
      <c r="E230" s="123">
        <v>4300</v>
      </c>
      <c r="F230" s="204">
        <f>PI()*0.862*E230/60</f>
        <v>194.07712216326544</v>
      </c>
      <c r="G230" s="124">
        <f t="shared" ref="G230:P230" si="346">G229</f>
        <v>0.39457139563723281</v>
      </c>
      <c r="H230" s="125">
        <f t="shared" si="346"/>
        <v>1.4632885211995863</v>
      </c>
      <c r="I230" s="120">
        <f t="shared" si="346"/>
        <v>0.95861751567541997</v>
      </c>
      <c r="J230" s="124">
        <f t="shared" si="346"/>
        <v>13.118195856045803</v>
      </c>
      <c r="K230" s="126">
        <f t="shared" si="346"/>
        <v>29.511034689084454</v>
      </c>
      <c r="L230" s="127">
        <f t="shared" si="346"/>
        <v>14.755517344542227</v>
      </c>
      <c r="M230" s="127">
        <f t="shared" si="346"/>
        <v>9.8370115630281507</v>
      </c>
      <c r="N230" s="127">
        <f t="shared" si="346"/>
        <v>7.3777586722711135</v>
      </c>
      <c r="O230" s="127">
        <f t="shared" si="346"/>
        <v>5.9022069378168904</v>
      </c>
      <c r="P230" s="128">
        <f t="shared" si="346"/>
        <v>4.9185057815140754</v>
      </c>
      <c r="Q230" s="124">
        <f>4*K230/(PI()*0.862^2*F230)</f>
        <v>0.26055876067326006</v>
      </c>
      <c r="R230" s="120">
        <f>4*L230/(PI()*0.862^2*F230)</f>
        <v>0.13027938033663003</v>
      </c>
      <c r="S230" s="120">
        <f>4*M230/(PI()*0.862^2*F230)</f>
        <v>8.685292022442001E-2</v>
      </c>
      <c r="T230" s="120">
        <f>4*N230/(PI()*0.862^2*F230)</f>
        <v>6.5139690168315015E-2</v>
      </c>
      <c r="U230" s="120">
        <f>4*O230/(PI()*0.862^2*F230)</f>
        <v>5.2111752134652009E-2</v>
      </c>
      <c r="V230" s="129">
        <f>4*P230/(PI()*0.862^2*$F230)</f>
        <v>4.3426460112210005E-2</v>
      </c>
      <c r="W230" s="124" t="str">
        <f>IF(OR(0.0366&gt;Q230,0.0992&lt;Q230),"-",-43518*Q230^4 + 7101.5*Q230^3 - 404.29*Q230^2 + 11.132*Q230 + 0.6449)</f>
        <v>-</v>
      </c>
      <c r="X230" s="120" t="str">
        <f t="shared" si="343"/>
        <v>-</v>
      </c>
      <c r="Y230" s="120">
        <f t="shared" si="343"/>
        <v>0.73837623420366671</v>
      </c>
      <c r="Z230" s="120">
        <f t="shared" si="343"/>
        <v>0.83388742183728926</v>
      </c>
      <c r="AA230" s="120">
        <f t="shared" si="343"/>
        <v>0.8111524002007503</v>
      </c>
      <c r="AB230" s="129">
        <f t="shared" si="343"/>
        <v>0.79270534422743366</v>
      </c>
      <c r="AC230" s="124" t="str">
        <f>IF(W230="-","-",-1957*Q230^3 + 170*Q230^2 - 5.2758*Q230 + 1.1631)</f>
        <v>-</v>
      </c>
      <c r="AD230" s="120" t="str">
        <f t="shared" si="344"/>
        <v>-</v>
      </c>
      <c r="AE230" s="120">
        <f t="shared" si="344"/>
        <v>0.70509887918821179</v>
      </c>
      <c r="AF230" s="120">
        <f t="shared" si="344"/>
        <v>0.99986290454642668</v>
      </c>
      <c r="AG230" s="120">
        <f t="shared" si="344"/>
        <v>1.0728789617979273</v>
      </c>
      <c r="AH230" s="129">
        <f t="shared" si="344"/>
        <v>1.0943157534231045</v>
      </c>
      <c r="AI230" s="119">
        <f>(F230^2)/2</f>
        <v>18832.964673587529</v>
      </c>
      <c r="AJ230" s="130" t="str">
        <f t="shared" si="345"/>
        <v>-</v>
      </c>
      <c r="AK230" s="119" t="str">
        <f t="shared" si="345"/>
        <v>-</v>
      </c>
      <c r="AL230" s="119">
        <f t="shared" si="345"/>
        <v>6962.2490339593915</v>
      </c>
      <c r="AM230" s="119">
        <f t="shared" si="345"/>
        <v>6556.491997496918</v>
      </c>
      <c r="AN230" s="119">
        <f t="shared" si="345"/>
        <v>5785.9777745633273</v>
      </c>
      <c r="AO230" s="131">
        <f t="shared" si="345"/>
        <v>5032.4342392526396</v>
      </c>
      <c r="AP230" s="127" t="str">
        <f>IF(AJ230="-","-",(AJ230*AC230/2.04/$I230/$D230/$A230+((AJ230*AC230/2.04/$I230/$D230/$A230)^2+4)^0.5)/2)</f>
        <v>-</v>
      </c>
      <c r="AQ230" s="127" t="str">
        <f>IF(AK230="-","-",(2*AK230*AD230/2.04/$I230/$D230/$A230+((2*AK230*AD230/2.04/$I230/$D230/$A230)^2+4)^0.5)/2)</f>
        <v>-</v>
      </c>
      <c r="AR230" s="127">
        <f>IF(AL230="-","-",(3*AL230*AE230/2.04/$I230/$D230/$A230+((3*AL230*AE230/2.04/$I230/$D230/$A230)^2+4)^0.5)/2)</f>
        <v>1.3074415242880075</v>
      </c>
      <c r="AS230" s="127">
        <f>IF(AM230="-","-",(4*AM230*AF230/2.04/$I230/$D230/$A230+((4*AM230*AF230/2.04/$I230/$D230/$A230)^2+4)^0.5)/2)</f>
        <v>1.5936072398102452</v>
      </c>
      <c r="AT230" s="127">
        <f>IF(AN230="-","-",(5*AN230*AG230/2.04/$I230/$D230/$A230+((5*AN230*AG230/2.04/$I230/$D230/$A230)^2+4)^0.5)/2)</f>
        <v>1.723683165466587</v>
      </c>
      <c r="AU230" s="128">
        <f>IF(AO230="-","-",(6*AO230*AH230/2.04/$I230/$D230/$A230+((6*AO230*AH230/2.04/$I230/$D230/$A230)^2+4)^0.5)/2)</f>
        <v>1.7793664764690575</v>
      </c>
      <c r="AV230" s="143" t="str">
        <f>IF(AP230="-","-",C230*AP230)</f>
        <v>-</v>
      </c>
      <c r="AW230" s="144" t="str">
        <f>IF(AQ230="-","-",C230*AQ230)</f>
        <v>-</v>
      </c>
      <c r="AX230" s="144">
        <f>IF(AR230="-","-",C230*AR230)</f>
        <v>2.3916151689512808</v>
      </c>
      <c r="AY230" s="120">
        <f>IF(AS230="-","-",C230*AS230)</f>
        <v>2.9150789364413661</v>
      </c>
      <c r="AZ230" s="120">
        <f>IF(AT230="-","-",C230*AT230)</f>
        <v>3.1530181108793944</v>
      </c>
      <c r="BA230" s="129">
        <f>IF(AU230="-","-",C230*AU230)</f>
        <v>3.2548758603672443</v>
      </c>
      <c r="BB230" s="138" t="str">
        <f>IF(W230="-","-",D230*AP230^(0.312/(1.312*W230))-273)</f>
        <v>-</v>
      </c>
      <c r="BC230" s="139" t="str">
        <f>IF(X230="-","-",D230*AQ230^(0.312/(1.312*X230))-273)</f>
        <v>-</v>
      </c>
      <c r="BD230" s="139">
        <f>IF(Y230="-","-",D230*AR230^(0.312/(1.312*Y230))-273)</f>
        <v>35.51901320794758</v>
      </c>
      <c r="BE230" s="139">
        <f>IF(Z230="-","-",D230*AS230^(0.312/(1.312*Z230))-273)</f>
        <v>50.221894643128678</v>
      </c>
      <c r="BF230" s="139">
        <f>IF(AA230="-","-",D230*AT230^(0.312/(1.312*AA230))-273)</f>
        <v>58.977360490540548</v>
      </c>
      <c r="BG230" s="140">
        <f>IF(AB230="-","-",D230*AU230^(0.312/(1.312*AB230))-273)</f>
        <v>63.406155268370014</v>
      </c>
      <c r="BH230" s="121"/>
      <c r="BI230" s="121"/>
      <c r="BP230" s="1">
        <v>228</v>
      </c>
    </row>
    <row r="231" spans="1:75" hidden="1" x14ac:dyDescent="0.2">
      <c r="A231" s="145">
        <f>A229</f>
        <v>49.044229396275576</v>
      </c>
      <c r="B231" s="146"/>
      <c r="C231" s="146">
        <f>C229</f>
        <v>1.8292329901742113</v>
      </c>
      <c r="D231" s="147">
        <f>D229</f>
        <v>283</v>
      </c>
      <c r="E231" s="148">
        <v>5000</v>
      </c>
      <c r="F231" s="205">
        <f>PI()*0.862*E231/60</f>
        <v>225.67107228286679</v>
      </c>
      <c r="G231" s="149">
        <f t="shared" ref="G231:P231" si="347">G229</f>
        <v>0.39457139563723281</v>
      </c>
      <c r="H231" s="150">
        <f t="shared" si="347"/>
        <v>1.4632885211995863</v>
      </c>
      <c r="I231" s="151">
        <f t="shared" si="347"/>
        <v>0.95861751567541997</v>
      </c>
      <c r="J231" s="149">
        <f t="shared" si="347"/>
        <v>13.118195856045803</v>
      </c>
      <c r="K231" s="145">
        <f t="shared" si="347"/>
        <v>29.511034689084454</v>
      </c>
      <c r="L231" s="152">
        <f t="shared" si="347"/>
        <v>14.755517344542227</v>
      </c>
      <c r="M231" s="152">
        <f t="shared" si="347"/>
        <v>9.8370115630281507</v>
      </c>
      <c r="N231" s="152">
        <f t="shared" si="347"/>
        <v>7.3777586722711135</v>
      </c>
      <c r="O231" s="152">
        <f t="shared" si="347"/>
        <v>5.9022069378168904</v>
      </c>
      <c r="P231" s="153">
        <f t="shared" si="347"/>
        <v>4.9185057815140754</v>
      </c>
      <c r="Q231" s="149">
        <f>4*K231/(PI()*0.862^2*F231)</f>
        <v>0.22408053417900367</v>
      </c>
      <c r="R231" s="151">
        <f>4*L231/(PI()*0.862^2*F231)</f>
        <v>0.11204026708950184</v>
      </c>
      <c r="S231" s="151">
        <f>4*M231/(PI()*0.862^2*F231)</f>
        <v>7.4693511393001219E-2</v>
      </c>
      <c r="T231" s="151">
        <f>4*N231/(PI()*0.862^2*F231)</f>
        <v>5.6020133544750918E-2</v>
      </c>
      <c r="U231" s="151">
        <f>4*O231/(PI()*0.862^2*F231)</f>
        <v>4.4816106835800729E-2</v>
      </c>
      <c r="V231" s="154">
        <f>4*P231/(PI()*0.862^2*$F231)</f>
        <v>3.734675569650061E-2</v>
      </c>
      <c r="W231" s="149" t="str">
        <f>IF(OR(0.0366&gt;Q231,0.0992&lt;Q231),"-",-43518*Q231^4 + 7101.5*Q231^3 - 404.29*Q231^2 + 11.132*Q231 + 0.6449)</f>
        <v>-</v>
      </c>
      <c r="X231" s="151" t="str">
        <f t="shared" si="343"/>
        <v>-</v>
      </c>
      <c r="Y231" s="151">
        <f t="shared" si="343"/>
        <v>0.8256049405485355</v>
      </c>
      <c r="Z231" s="151">
        <f t="shared" si="343"/>
        <v>0.81964010638933305</v>
      </c>
      <c r="AA231" s="151">
        <f t="shared" si="343"/>
        <v>0.79545439057270184</v>
      </c>
      <c r="AB231" s="154">
        <f t="shared" si="343"/>
        <v>0.78200877148157688</v>
      </c>
      <c r="AC231" s="149" t="str">
        <f>IF(W231="-","-",-1957*Q231^3 + 170*Q231^2 - 5.2758*Q231 + 1.1631)</f>
        <v>-</v>
      </c>
      <c r="AD231" s="151" t="str">
        <f t="shared" si="344"/>
        <v>-</v>
      </c>
      <c r="AE231" s="151">
        <f t="shared" si="344"/>
        <v>0.90195339609645364</v>
      </c>
      <c r="AF231" s="151">
        <f t="shared" si="344"/>
        <v>1.0570010578860036</v>
      </c>
      <c r="AG231" s="151">
        <f t="shared" si="344"/>
        <v>1.0919470844028885</v>
      </c>
      <c r="AH231" s="154">
        <f t="shared" si="344"/>
        <v>1.1012374779239569</v>
      </c>
      <c r="AI231" s="155">
        <f>(F231^2)/2</f>
        <v>25463.716432649442</v>
      </c>
      <c r="AJ231" s="156" t="str">
        <f t="shared" si="345"/>
        <v>-</v>
      </c>
      <c r="AK231" s="155" t="str">
        <f t="shared" si="345"/>
        <v>-</v>
      </c>
      <c r="AL231" s="155">
        <f t="shared" si="345"/>
        <v>10769.41595911281</v>
      </c>
      <c r="AM231" s="155">
        <f t="shared" si="345"/>
        <v>9534.409941067317</v>
      </c>
      <c r="AN231" s="155">
        <f t="shared" si="345"/>
        <v>8119.2870670027196</v>
      </c>
      <c r="AO231" s="157">
        <f t="shared" si="345"/>
        <v>6940.9625252855867</v>
      </c>
      <c r="AP231" s="152" t="str">
        <f>IF(AJ231="-","-",(AJ231*AC231/2.04/$I231/$D231/$A231+((AJ231*AC231/2.04/$I231/$D231/$A231)^2+4)^0.5)/2)</f>
        <v>-</v>
      </c>
      <c r="AQ231" s="152" t="str">
        <f>IF(AK231="-","-",(2*AK231*AD231/2.04/$I231/$D231/$A231+((2*AK231*AD231/2.04/$I231/$D231/$A231)^2+4)^0.5)/2)</f>
        <v>-</v>
      </c>
      <c r="AR231" s="152">
        <f>IF(AL231="-","-",(3*AL231*AE231/2.04/$I231/$D231/$A231+((3*AL231*AE231/2.04/$I231/$D231/$A231)^2+4)^0.5)/2)</f>
        <v>1.6717781556771691</v>
      </c>
      <c r="AS231" s="152">
        <f>IF(AM231="-","-",(4*AM231*AF231/2.04/$I231/$D231/$A231+((4*AM231*AF231/2.04/$I231/$D231/$A231)^2+4)^0.5)/2)</f>
        <v>1.9881588266767816</v>
      </c>
      <c r="AT231" s="152">
        <f>IF(AN231="-","-",(5*AN231*AG231/2.04/$I231/$D231/$A231+((5*AN231*AG231/2.04/$I231/$D231/$A231)^2+4)^0.5)/2)</f>
        <v>2.1076606101891469</v>
      </c>
      <c r="AU231" s="153">
        <f>IF(AO231="-","-",(6*AO231*AH231/2.04/$I231/$D231/$A231+((6*AO231*AH231/2.04/$I231/$D231/$A231)^2+4)^0.5)/2)</f>
        <v>2.1539368037479241</v>
      </c>
      <c r="AV231" s="149" t="str">
        <f>IF(AP231="-","-",C231*AP231)</f>
        <v>-</v>
      </c>
      <c r="AW231" s="151" t="str">
        <f>IF(AQ231="-","-",C231*AQ231)</f>
        <v>-</v>
      </c>
      <c r="AX231" s="151">
        <f>IF(AR231="-","-",C231*AR231)</f>
        <v>3.0580717546172762</v>
      </c>
      <c r="AY231" s="151">
        <f>IF(AS231="-","-",C231*AS231)</f>
        <v>3.6368057154632205</v>
      </c>
      <c r="AZ231" s="151">
        <f>IF(AT231="-","-",C231*AT231)</f>
        <v>3.8554023202486958</v>
      </c>
      <c r="BA231" s="154">
        <f>IF(AU231="-","-",C231*AU231)</f>
        <v>3.9400522601660986</v>
      </c>
      <c r="BB231" s="158" t="str">
        <f>IF(W231="-","-",D231*AP231^(0.312/(1.312*W231))-273)</f>
        <v>-</v>
      </c>
      <c r="BC231" s="159" t="str">
        <f>IF(X231="-","-",D231*AQ231^(0.312/(1.312*X231))-273)</f>
        <v>-</v>
      </c>
      <c r="BD231" s="159">
        <f>IF(Y231="-","-",D231*AR231^(0.312/(1.312*Y231))-273)</f>
        <v>55.148310337886983</v>
      </c>
      <c r="BE231" s="159">
        <f>IF(Z231="-","-",D231*AS231^(0.312/(1.312*Z231))-273)</f>
        <v>72.443501432004439</v>
      </c>
      <c r="BF231" s="159">
        <f>IF(AA231="-","-",D231*AT231^(0.312/(1.312*AA231))-273)</f>
        <v>80.66183054984208</v>
      </c>
      <c r="BG231" s="160">
        <f>IF(AB231="-","-",D231*AU231^(0.312/(1.312*AB231))-273)</f>
        <v>84.372292236186524</v>
      </c>
      <c r="BH231" s="161"/>
      <c r="BI231" s="161"/>
      <c r="BP231" s="121">
        <v>229</v>
      </c>
    </row>
    <row r="232" spans="1:75" s="161" customFormat="1" hidden="1" x14ac:dyDescent="0.2">
      <c r="A232" s="126">
        <f>A229</f>
        <v>49.044229396275576</v>
      </c>
      <c r="B232" s="141"/>
      <c r="C232" s="141">
        <f>C229</f>
        <v>1.8292329901742113</v>
      </c>
      <c r="D232" s="142">
        <f>D229</f>
        <v>283</v>
      </c>
      <c r="E232" s="123">
        <v>5300</v>
      </c>
      <c r="F232" s="204">
        <f>PI()*0.862*E232/60</f>
        <v>239.21133661983879</v>
      </c>
      <c r="G232" s="124">
        <f t="shared" ref="G232:P232" si="348">G229</f>
        <v>0.39457139563723281</v>
      </c>
      <c r="H232" s="125">
        <f t="shared" si="348"/>
        <v>1.4632885211995863</v>
      </c>
      <c r="I232" s="120">
        <f t="shared" si="348"/>
        <v>0.95861751567541997</v>
      </c>
      <c r="J232" s="124">
        <f t="shared" si="348"/>
        <v>13.118195856045803</v>
      </c>
      <c r="K232" s="126">
        <f t="shared" si="348"/>
        <v>29.511034689084454</v>
      </c>
      <c r="L232" s="127">
        <f t="shared" si="348"/>
        <v>14.755517344542227</v>
      </c>
      <c r="M232" s="127">
        <f t="shared" si="348"/>
        <v>9.8370115630281507</v>
      </c>
      <c r="N232" s="127">
        <f t="shared" si="348"/>
        <v>7.3777586722711135</v>
      </c>
      <c r="O232" s="127">
        <f t="shared" si="348"/>
        <v>5.9022069378168904</v>
      </c>
      <c r="P232" s="128">
        <f t="shared" si="348"/>
        <v>4.9185057815140754</v>
      </c>
      <c r="Q232" s="124">
        <f>4*K232/(PI()*0.862^2*F232)</f>
        <v>0.21139673035755061</v>
      </c>
      <c r="R232" s="120">
        <f>4*L232/(PI()*0.862^2*F232)</f>
        <v>0.1056983651787753</v>
      </c>
      <c r="S232" s="120">
        <f>4*M232/(PI()*0.862^2*F232)</f>
        <v>7.0465576785850192E-2</v>
      </c>
      <c r="T232" s="120">
        <f>4*N232/(PI()*0.862^2*F232)</f>
        <v>5.2849182589387651E-2</v>
      </c>
      <c r="U232" s="120">
        <f>4*O232/(PI()*0.862^2*F232)</f>
        <v>4.227934607151012E-2</v>
      </c>
      <c r="V232" s="129">
        <f>4*P232/(PI()*0.862^2*$F232)</f>
        <v>3.5232788392925096E-2</v>
      </c>
      <c r="W232" s="124" t="str">
        <f>IF(OR(0.0366&gt;Q232,0.0992&lt;Q232),"-",-43518*Q232^4 + 7101.5*Q232^3 - 404.29*Q232^2 + 11.132*Q232 + 0.6449)</f>
        <v>-</v>
      </c>
      <c r="X232" s="120" t="str">
        <f t="shared" si="343"/>
        <v>-</v>
      </c>
      <c r="Y232" s="120">
        <f t="shared" si="343"/>
        <v>0.83365943790324326</v>
      </c>
      <c r="Z232" s="120">
        <f t="shared" si="343"/>
        <v>0.81278451896133397</v>
      </c>
      <c r="AA232" s="120">
        <f t="shared" si="343"/>
        <v>0.79051841730185246</v>
      </c>
      <c r="AB232" s="129" t="str">
        <f t="shared" si="343"/>
        <v>-</v>
      </c>
      <c r="AC232" s="124" t="str">
        <f>IF(W232="-","-",-1957*Q232^3 + 170*Q232^2 - 5.2758*Q232 + 1.1631)</f>
        <v>-</v>
      </c>
      <c r="AD232" s="120" t="str">
        <f t="shared" si="344"/>
        <v>-</v>
      </c>
      <c r="AE232" s="120">
        <f t="shared" si="344"/>
        <v>0.95072134050250523</v>
      </c>
      <c r="AF232" s="120">
        <f t="shared" si="344"/>
        <v>1.0702222858815904</v>
      </c>
      <c r="AG232" s="120">
        <f t="shared" si="344"/>
        <v>1.0960224212738816</v>
      </c>
      <c r="AH232" s="129" t="str">
        <f t="shared" si="344"/>
        <v>-</v>
      </c>
      <c r="AI232" s="119">
        <f>(F232^2)/2</f>
        <v>28611.031783724913</v>
      </c>
      <c r="AJ232" s="130" t="str">
        <f t="shared" si="345"/>
        <v>-</v>
      </c>
      <c r="AK232" s="119" t="str">
        <f t="shared" si="345"/>
        <v>-</v>
      </c>
      <c r="AL232" s="119">
        <f t="shared" si="345"/>
        <v>12631.549792243239</v>
      </c>
      <c r="AM232" s="119">
        <f t="shared" si="345"/>
        <v>10938.352068736674</v>
      </c>
      <c r="AN232" s="119">
        <f t="shared" si="345"/>
        <v>9214.0542211968186</v>
      </c>
      <c r="AO232" s="131" t="str">
        <f t="shared" si="345"/>
        <v>-</v>
      </c>
      <c r="AP232" s="127" t="str">
        <f>IF(AJ232="-","-",(AJ232*AC232/2.04/$I232/$D232/$A232+((AJ232*AC232/2.04/$I232/$D232/$A232)^2+4)^0.5)/2)</f>
        <v>-</v>
      </c>
      <c r="AQ232" s="127" t="str">
        <f>IF(AK232="-","-",(2*AK232*AD232/2.04/$I232/$D232/$A232+((2*AK232*AD232/2.04/$I232/$D232/$A232)^2+4)^0.5)/2)</f>
        <v>-</v>
      </c>
      <c r="AR232" s="127">
        <f>IF(AL232="-","-",(3*AL232*AE232/2.04/$I232/$D232/$A232+((3*AL232*AE232/2.04/$I232/$D232/$A232)^2+4)^0.5)/2)</f>
        <v>1.8638585687480482</v>
      </c>
      <c r="AS232" s="127">
        <f>IF(AM232="-","-",(4*AM232*AF232/2.04/$I232/$D232/$A232+((4*AM232*AF232/2.04/$I232/$D232/$A232)^2+4)^0.5)/2)</f>
        <v>2.1832244185022569</v>
      </c>
      <c r="AT232" s="127">
        <f>IF(AN232="-","-",(5*AN232*AG232/2.04/$I232/$D232/$A232+((5*AN232*AG232/2.04/$I232/$D232/$A232)^2+4)^0.5)/2)</f>
        <v>2.2958920073409921</v>
      </c>
      <c r="AU232" s="128" t="str">
        <f>IF(AO232="-","-",(6*AO232*AH232/2.04/$I232/$D232/$A232+((6*AO232*AH232/2.04/$I232/$D232/$A232)^2+4)^0.5)/2)</f>
        <v>-</v>
      </c>
      <c r="AV232" s="124" t="str">
        <f>IF(AP232="-","-",C232*AP232)</f>
        <v>-</v>
      </c>
      <c r="AW232" s="120" t="str">
        <f>IF(AQ232="-","-",C232*AQ232)</f>
        <v>-</v>
      </c>
      <c r="AX232" s="120">
        <f>IF(AR232="-","-",C232*AR232)</f>
        <v>3.4094315829728181</v>
      </c>
      <c r="AY232" s="120">
        <f>IF(AS232="-","-",C232*AS232)</f>
        <v>3.9936261312782371</v>
      </c>
      <c r="AZ232" s="120">
        <f>IF(AT232="-","-",C232*AT232)</f>
        <v>4.1997214017054354</v>
      </c>
      <c r="BA232" s="129" t="str">
        <f>IF(AU232="-","-",C232*AU232)</f>
        <v>-</v>
      </c>
      <c r="BB232" s="138" t="str">
        <f>IF(W232="-","-",D232*AP232^(0.312/(1.312*W232))-273)</f>
        <v>-</v>
      </c>
      <c r="BC232" s="139" t="str">
        <f>IF(X232="-","-",D232*AQ232^(0.312/(1.312*X232))-273)</f>
        <v>-</v>
      </c>
      <c r="BD232" s="139">
        <f>IF(Y232="-","-",D232*AR232^(0.312/(1.312*Y232))-273)</f>
        <v>65.004804650205585</v>
      </c>
      <c r="BE232" s="139">
        <f>IF(Z232="-","-",D232*AS232^(0.312/(1.312*Z232))-273)</f>
        <v>82.631318216023374</v>
      </c>
      <c r="BF232" s="139">
        <f>IF(AA232="-","-",D232*AT232^(0.312/(1.312*AA232))-273)</f>
        <v>90.386147314491552</v>
      </c>
      <c r="BG232" s="140" t="str">
        <f>IF(AB232="-","-",D232*AU232^(0.312/(1.312*AB232))-273)</f>
        <v>-</v>
      </c>
      <c r="BP232" s="1">
        <v>230</v>
      </c>
    </row>
    <row r="233" spans="1:75" s="161" customFormat="1" hidden="1" x14ac:dyDescent="0.2">
      <c r="A233" s="162">
        <f>A229</f>
        <v>49.044229396275576</v>
      </c>
      <c r="B233" s="163"/>
      <c r="C233" s="163">
        <f>C229</f>
        <v>1.8292329901742113</v>
      </c>
      <c r="D233" s="164">
        <f>D229</f>
        <v>283</v>
      </c>
      <c r="E233" s="165">
        <v>5560</v>
      </c>
      <c r="F233" s="206">
        <f>PI()*0.862*E233/60</f>
        <v>250.94623237854788</v>
      </c>
      <c r="G233" s="166">
        <f t="shared" ref="G233:P233" si="349">G229</f>
        <v>0.39457139563723281</v>
      </c>
      <c r="H233" s="167">
        <f t="shared" si="349"/>
        <v>1.4632885211995863</v>
      </c>
      <c r="I233" s="168">
        <f t="shared" si="349"/>
        <v>0.95861751567541997</v>
      </c>
      <c r="J233" s="166">
        <f t="shared" si="349"/>
        <v>13.118195856045803</v>
      </c>
      <c r="K233" s="162">
        <f t="shared" si="349"/>
        <v>29.511034689084454</v>
      </c>
      <c r="L233" s="169">
        <f t="shared" si="349"/>
        <v>14.755517344542227</v>
      </c>
      <c r="M233" s="169">
        <f t="shared" si="349"/>
        <v>9.8370115630281507</v>
      </c>
      <c r="N233" s="169">
        <f t="shared" si="349"/>
        <v>7.3777586722711135</v>
      </c>
      <c r="O233" s="169">
        <f t="shared" si="349"/>
        <v>5.9022069378168904</v>
      </c>
      <c r="P233" s="170">
        <f t="shared" si="349"/>
        <v>4.9185057815140754</v>
      </c>
      <c r="Q233" s="166">
        <f>4*K233/(PI()*0.862^2*F233)</f>
        <v>0.20151127174370831</v>
      </c>
      <c r="R233" s="168">
        <f>4*L233/(PI()*0.862^2*F233)</f>
        <v>0.10075563587185415</v>
      </c>
      <c r="S233" s="168">
        <f>4*M233/(PI()*0.862^2*F233)</f>
        <v>6.7170423914569427E-2</v>
      </c>
      <c r="T233" s="168">
        <f>4*N233/(PI()*0.862^2*F233)</f>
        <v>5.0377817935927077E-2</v>
      </c>
      <c r="U233" s="168">
        <f>4*O233/(PI()*0.862^2*F233)</f>
        <v>4.0302254348741663E-2</v>
      </c>
      <c r="V233" s="171">
        <f>4*P233/(PI()*0.862^2*$F233)</f>
        <v>3.3585211957284714E-2</v>
      </c>
      <c r="W233" s="166" t="str">
        <f>IF(OR(0.0366&gt;Q233,0.0992&lt;Q233),"-",-43518*Q233^4 + 7101.5*Q233^3 - 404.29*Q233^2 + 11.132*Q233 + 0.6449)</f>
        <v>-</v>
      </c>
      <c r="X233" s="168" t="str">
        <f t="shared" si="343"/>
        <v>-</v>
      </c>
      <c r="Y233" s="168">
        <f t="shared" si="343"/>
        <v>0.83485446769988891</v>
      </c>
      <c r="Z233" s="168">
        <f t="shared" si="343"/>
        <v>0.80730926123606017</v>
      </c>
      <c r="AA233" s="168">
        <f t="shared" si="343"/>
        <v>0.78693320468117189</v>
      </c>
      <c r="AB233" s="171" t="str">
        <f t="shared" si="343"/>
        <v>-</v>
      </c>
      <c r="AC233" s="166" t="str">
        <f>IF(W233="-","-",-1957*Q233^3 + 170*Q233^2 - 5.2758*Q233 + 1.1631)</f>
        <v>-</v>
      </c>
      <c r="AD233" s="168" t="str">
        <f t="shared" si="344"/>
        <v>-</v>
      </c>
      <c r="AE233" s="168">
        <f t="shared" si="344"/>
        <v>0.98264333788432368</v>
      </c>
      <c r="AF233" s="168">
        <f t="shared" si="344"/>
        <v>1.0785514484277949</v>
      </c>
      <c r="AG233" s="168">
        <f t="shared" si="344"/>
        <v>1.0984907915276008</v>
      </c>
      <c r="AH233" s="171" t="str">
        <f t="shared" si="344"/>
        <v>-</v>
      </c>
      <c r="AI233" s="172">
        <f>(F233^2)/2</f>
        <v>31487.005772494074</v>
      </c>
      <c r="AJ233" s="173" t="str">
        <f t="shared" si="345"/>
        <v>-</v>
      </c>
      <c r="AK233" s="172" t="str">
        <f t="shared" si="345"/>
        <v>-</v>
      </c>
      <c r="AL233" s="172">
        <f t="shared" si="345"/>
        <v>14347.460887757967</v>
      </c>
      <c r="AM233" s="172">
        <f t="shared" si="345"/>
        <v>12213.836617583778</v>
      </c>
      <c r="AN233" s="172">
        <f t="shared" si="345"/>
        <v>10209.388050687883</v>
      </c>
      <c r="AO233" s="174" t="str">
        <f t="shared" si="345"/>
        <v>-</v>
      </c>
      <c r="AP233" s="169" t="str">
        <f>IF(AJ233="-","-",(AJ233*AC233/2.04/$I233/$D233/$A233+((AJ233*AC233/2.04/$I233/$D233/$A233)^2+4)^0.5)/2)</f>
        <v>-</v>
      </c>
      <c r="AQ233" s="169" t="str">
        <f>IF(AK233="-","-",(2*AK233*AD233/2.04/$I233/$D233/$A233+((2*AK233*AD233/2.04/$I233/$D233/$A233)^2+4)^0.5)/2)</f>
        <v>-</v>
      </c>
      <c r="AR233" s="169">
        <f>IF(AL233="-","-",(3*AL233*AE233/2.04/$I233/$D233/$A233+((3*AL233*AE233/2.04/$I233/$D233/$A233)^2+4)^0.5)/2)</f>
        <v>2.0468292196813582</v>
      </c>
      <c r="AS233" s="169">
        <f>IF(AM233="-","-",(4*AM233*AF233/2.04/$I233/$D233/$A233+((4*AM233*AF233/2.04/$I233/$D233/$A233)^2+4)^0.5)/2)</f>
        <v>2.3643040697857067</v>
      </c>
      <c r="AT233" s="169">
        <f>IF(AN233="-","-",(5*AN233*AG233/2.04/$I233/$D233/$A233+((5*AN233*AG233/2.04/$I233/$D233/$A233)^2+4)^0.5)/2)</f>
        <v>2.4706799928684484</v>
      </c>
      <c r="AU233" s="170" t="str">
        <f>IF(AO233="-","-",(6*AO233*AH233/2.04/$I233/$D233/$A233+((6*AO233*AH233/2.04/$I233/$D233/$A233)^2+4)^0.5)/2)</f>
        <v>-</v>
      </c>
      <c r="AV233" s="166" t="str">
        <f>IF(AP233="-","-",C233*AP233)</f>
        <v>-</v>
      </c>
      <c r="AW233" s="168" t="str">
        <f>IF(AQ233="-","-",C233*AQ233)</f>
        <v>-</v>
      </c>
      <c r="AX233" s="168">
        <f>IF(AR233="-","-",C233*AR233)</f>
        <v>3.7441275338936784</v>
      </c>
      <c r="AY233" s="168">
        <f>IF(AS233="-","-",C233*AS233)</f>
        <v>4.3248630032551656</v>
      </c>
      <c r="AZ233" s="168">
        <f>IF(AT233="-","-",C233*AT233)</f>
        <v>4.5194493511183511</v>
      </c>
      <c r="BA233" s="171" t="str">
        <f>IF(AU233="-","-",C233*AU233)</f>
        <v>-</v>
      </c>
      <c r="BB233" s="175" t="str">
        <f>IF(W233="-","-",D233*AP233^(0.312/(1.312*W233))-273)</f>
        <v>-</v>
      </c>
      <c r="BC233" s="176" t="str">
        <f>IF(X233="-","-",D233*AQ233^(0.312/(1.312*X233))-273)</f>
        <v>-</v>
      </c>
      <c r="BD233" s="176">
        <f>IF(Y233="-","-",D233*AR233^(0.312/(1.312*Y233))-273)</f>
        <v>74.05376352285208</v>
      </c>
      <c r="BE233" s="176">
        <f>IF(Z233="-","-",D233*AS233^(0.312/(1.312*Z233))-273)</f>
        <v>91.641652583286941</v>
      </c>
      <c r="BF233" s="176">
        <f>IF(AA233="-","-",D233*AT233^(0.312/(1.312*AA233))-273)</f>
        <v>98.956727730423609</v>
      </c>
      <c r="BG233" s="177" t="str">
        <f>IF(AB233="-","-",D233*AU233^(0.312/(1.312*AB233))-273)</f>
        <v>-</v>
      </c>
      <c r="BH233" s="121"/>
      <c r="BI233" s="121"/>
      <c r="BP233" s="121">
        <v>231</v>
      </c>
    </row>
    <row r="234" spans="1:75" s="7" customFormat="1" ht="15.75" hidden="1" x14ac:dyDescent="0.2">
      <c r="B234" s="1"/>
      <c r="C234" s="2" t="s">
        <v>0</v>
      </c>
      <c r="D234" s="3"/>
      <c r="E234" s="4"/>
      <c r="F234" s="5"/>
      <c r="G234" s="6"/>
      <c r="I234" s="6"/>
      <c r="J234" s="6"/>
      <c r="K234" s="6"/>
      <c r="L234" s="8"/>
      <c r="M234" s="8"/>
      <c r="N234" s="8"/>
      <c r="O234" s="8"/>
      <c r="P234" s="8"/>
      <c r="Q234" s="5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9"/>
      <c r="AJ234" s="10"/>
      <c r="AK234" s="11"/>
      <c r="AL234" s="11"/>
      <c r="AM234" s="12"/>
      <c r="AN234" s="10"/>
      <c r="AO234" s="13"/>
      <c r="AP234" s="14"/>
      <c r="AQ234" s="15"/>
      <c r="AR234" s="16"/>
      <c r="AX234" s="6"/>
      <c r="AY234" s="6"/>
      <c r="AZ234" s="6"/>
      <c r="BA234" s="6"/>
      <c r="BB234" s="5"/>
      <c r="BC234" s="5"/>
      <c r="BD234" s="5"/>
      <c r="BE234" s="5"/>
      <c r="BF234" s="5"/>
      <c r="BG234" s="8"/>
      <c r="BP234" s="1">
        <v>232</v>
      </c>
    </row>
    <row r="235" spans="1:75" s="1" customFormat="1" ht="18" hidden="1" customHeight="1" x14ac:dyDescent="0.2">
      <c r="A235" s="17" t="s">
        <v>1</v>
      </c>
      <c r="B235" s="18" t="s">
        <v>2</v>
      </c>
      <c r="C235" s="18" t="s">
        <v>3</v>
      </c>
      <c r="D235" s="18" t="s">
        <v>4</v>
      </c>
      <c r="E235" s="18" t="s">
        <v>5</v>
      </c>
      <c r="F235" s="19" t="s">
        <v>6</v>
      </c>
      <c r="G235" s="18" t="s">
        <v>7</v>
      </c>
      <c r="H235" s="18" t="s">
        <v>8</v>
      </c>
      <c r="I235" s="18" t="s">
        <v>9</v>
      </c>
      <c r="J235" s="20" t="s">
        <v>10</v>
      </c>
      <c r="K235" s="21" t="s">
        <v>11</v>
      </c>
      <c r="L235" s="22" t="s">
        <v>12</v>
      </c>
      <c r="M235" s="22" t="s">
        <v>13</v>
      </c>
      <c r="N235" s="22" t="s">
        <v>14</v>
      </c>
      <c r="O235" s="22" t="s">
        <v>15</v>
      </c>
      <c r="P235" s="23" t="s">
        <v>16</v>
      </c>
      <c r="Q235" s="24" t="s">
        <v>17</v>
      </c>
      <c r="R235" s="25" t="s">
        <v>18</v>
      </c>
      <c r="S235" s="25" t="s">
        <v>19</v>
      </c>
      <c r="T235" s="25" t="s">
        <v>20</v>
      </c>
      <c r="U235" s="25" t="s">
        <v>21</v>
      </c>
      <c r="V235" s="26" t="s">
        <v>22</v>
      </c>
      <c r="W235" s="24" t="s">
        <v>23</v>
      </c>
      <c r="X235" s="25" t="s">
        <v>24</v>
      </c>
      <c r="Y235" s="25" t="s">
        <v>25</v>
      </c>
      <c r="Z235" s="25" t="s">
        <v>26</v>
      </c>
      <c r="AA235" s="25" t="s">
        <v>27</v>
      </c>
      <c r="AB235" s="26" t="s">
        <v>28</v>
      </c>
      <c r="AC235" s="27" t="s">
        <v>29</v>
      </c>
      <c r="AD235" s="28" t="s">
        <v>30</v>
      </c>
      <c r="AE235" s="28" t="s">
        <v>31</v>
      </c>
      <c r="AF235" s="28" t="s">
        <v>32</v>
      </c>
      <c r="AG235" s="28" t="s">
        <v>33</v>
      </c>
      <c r="AH235" s="29" t="s">
        <v>34</v>
      </c>
      <c r="AI235" s="30" t="s">
        <v>35</v>
      </c>
      <c r="AJ235" s="21" t="s">
        <v>36</v>
      </c>
      <c r="AK235" s="22" t="s">
        <v>37</v>
      </c>
      <c r="AL235" s="22" t="s">
        <v>38</v>
      </c>
      <c r="AM235" s="22" t="s">
        <v>39</v>
      </c>
      <c r="AN235" s="22" t="s">
        <v>40</v>
      </c>
      <c r="AO235" s="23" t="s">
        <v>41</v>
      </c>
      <c r="AP235" s="28" t="s">
        <v>42</v>
      </c>
      <c r="AQ235" s="28" t="s">
        <v>43</v>
      </c>
      <c r="AR235" s="28" t="s">
        <v>44</v>
      </c>
      <c r="AS235" s="28" t="s">
        <v>45</v>
      </c>
      <c r="AT235" s="28" t="s">
        <v>46</v>
      </c>
      <c r="AU235" s="29" t="s">
        <v>47</v>
      </c>
      <c r="AV235" s="31" t="s">
        <v>48</v>
      </c>
      <c r="AW235" s="32" t="s">
        <v>49</v>
      </c>
      <c r="AX235" s="32" t="s">
        <v>50</v>
      </c>
      <c r="AY235" s="32" t="s">
        <v>51</v>
      </c>
      <c r="AZ235" s="32" t="s">
        <v>52</v>
      </c>
      <c r="BA235" s="33" t="s">
        <v>53</v>
      </c>
      <c r="BB235" s="21" t="s">
        <v>54</v>
      </c>
      <c r="BC235" s="22" t="s">
        <v>55</v>
      </c>
      <c r="BD235" s="22" t="s">
        <v>56</v>
      </c>
      <c r="BE235" s="22" t="s">
        <v>57</v>
      </c>
      <c r="BF235" s="22" t="s">
        <v>58</v>
      </c>
      <c r="BG235" s="23" t="s">
        <v>59</v>
      </c>
      <c r="BH235" s="34"/>
      <c r="BM235" s="50"/>
      <c r="BP235" s="121">
        <v>233</v>
      </c>
    </row>
    <row r="236" spans="1:75" s="61" customFormat="1" ht="12.75" customHeight="1" x14ac:dyDescent="0.2">
      <c r="A236" s="35">
        <v>66.335295678696326</v>
      </c>
      <c r="B236" s="35">
        <f>AX231</f>
        <v>3.0580717546172762</v>
      </c>
      <c r="C236" s="141">
        <f>B236-0.06</f>
        <v>2.9980717546172762</v>
      </c>
      <c r="D236" s="36">
        <v>288</v>
      </c>
      <c r="E236" s="37">
        <v>3710</v>
      </c>
      <c r="F236" s="38">
        <f>PI()*0.805*E236/60</f>
        <v>156.37539232630996</v>
      </c>
      <c r="G236" s="39">
        <f>C236/4.636</f>
        <v>0.64669364853694478</v>
      </c>
      <c r="H236" s="40">
        <f>D236/193.4</f>
        <v>1.4891416752843847</v>
      </c>
      <c r="I236" s="41">
        <f>1-0.427*G236*H236^(-3.688)</f>
        <v>0.93641737757243215</v>
      </c>
      <c r="J236" s="40">
        <f>C236*10^6/(I236*511*D236)</f>
        <v>21.755004148539761</v>
      </c>
      <c r="K236" s="42">
        <f>A236*0.682*10^6/(3600*24*J236)</f>
        <v>24.068893818452217</v>
      </c>
      <c r="L236" s="43">
        <f>A236*0.682*10^6/(3600*24*J236*2)</f>
        <v>12.034446909226109</v>
      </c>
      <c r="M236" s="43">
        <f>A236*0.682*10^6/(3600*24*J236*3)</f>
        <v>8.0229646061507385</v>
      </c>
      <c r="N236" s="43">
        <f>A236*0.682*10^6/(3600*24*J236*4)</f>
        <v>6.0172234546130543</v>
      </c>
      <c r="O236" s="43">
        <f>A236*0.682*10^6/(3600*24*J236*5)</f>
        <v>4.8137787636904426</v>
      </c>
      <c r="P236" s="44">
        <f>A236*0.682*10^6/(3600*24*J236*6)</f>
        <v>4.0114823030753692</v>
      </c>
      <c r="Q236" s="39">
        <f>4*K236/(PI()*0.805^2*F236)</f>
        <v>0.30241691349061328</v>
      </c>
      <c r="R236" s="41">
        <f>4*L236/(PI()*0.805^2*F236)</f>
        <v>0.15120845674530664</v>
      </c>
      <c r="S236" s="41">
        <f>4*M236/(PI()*0.805^2*F236)</f>
        <v>0.10080563783020442</v>
      </c>
      <c r="T236" s="41">
        <f>4*N236/(PI()*0.805^2*F236)</f>
        <v>7.560422837265332E-2</v>
      </c>
      <c r="U236" s="41">
        <f>4*O236/(PI()*0.805^2*F236)</f>
        <v>6.0483382698122645E-2</v>
      </c>
      <c r="V236" s="45">
        <f>4*P236/(PI()*0.805^2*F236)</f>
        <v>5.0402818915102211E-2</v>
      </c>
      <c r="W236" s="46" t="str">
        <f>IF(OR(0.0344&gt;Q236,0.0739&lt;Q236),"-",296863066.116789*Q236^(6)+-107812010.926391*Q236^(5)+ 15691057.2875856*Q236^(4)+-1178721.4640784*Q236^(3)+ 48205.3447935692*Q236^(2)+-1012.39184418295*Q236+ 9.28608011129995)</f>
        <v>-</v>
      </c>
      <c r="X236" s="47" t="str">
        <f t="shared" ref="X236:AB240" si="350">IF(OR(0.0344&gt;R236,0.0739&lt;R236),"-",296863066.116789*R236^(6)+-107812010.926391*R236^(5)+ 15691057.2875856*R236^(4)+-1178721.4640784*R236^(3)+ 48205.3447935692*R236^(2)+-1012.39184418295*R236+ 9.28608011129995)</f>
        <v>-</v>
      </c>
      <c r="Y236" s="47" t="str">
        <f t="shared" si="350"/>
        <v>-</v>
      </c>
      <c r="Z236" s="47" t="str">
        <f t="shared" si="350"/>
        <v>-</v>
      </c>
      <c r="AA236" s="47">
        <f t="shared" si="350"/>
        <v>0.84886458006818621</v>
      </c>
      <c r="AB236" s="48">
        <f t="shared" si="350"/>
        <v>0.85628296819348826</v>
      </c>
      <c r="AC236" s="46" t="str">
        <f>IF(W236="-","-",798988351.621543*Q236^(6)+-280371531.586419*Q236^(5)+ 39883138.3982318*Q236^(4)+-2943110.23585554*Q236^(3)+ 118497.513034966*Q236^(2)+-2463.54413936218*Q236+ 21.5852365235991)</f>
        <v>-</v>
      </c>
      <c r="AD236" s="47" t="str">
        <f t="shared" ref="AD236:AH240" si="351">IF(X236="-","-",798988351.621543*R236^(6)+-280371531.586419*R236^(5)+ 39883138.3982318*R236^(4)+-2943110.23585554*R236^(3)+ 118497.513034966*R236^(2)+-2463.54413936218*R236+ 21.5852365235991)</f>
        <v>-</v>
      </c>
      <c r="AE236" s="47" t="str">
        <f t="shared" si="351"/>
        <v>-</v>
      </c>
      <c r="AF236" s="47" t="str">
        <f t="shared" si="351"/>
        <v>-</v>
      </c>
      <c r="AG236" s="47">
        <f t="shared" si="351"/>
        <v>0.79279819852013844</v>
      </c>
      <c r="AH236" s="48">
        <f t="shared" si="351"/>
        <v>0.89704422980805276</v>
      </c>
      <c r="AI236" s="49">
        <f>(F236^2)/2</f>
        <v>12226.631662603681</v>
      </c>
      <c r="AJ236" s="49" t="str">
        <f t="shared" ref="AJ236:AO240" si="352">IF(W236="-","-",4*$AI236*$J236*K236*AC236/(W236*1000))</f>
        <v>-</v>
      </c>
      <c r="AK236" s="50" t="str">
        <f t="shared" si="352"/>
        <v>-</v>
      </c>
      <c r="AL236" s="50" t="str">
        <f t="shared" si="352"/>
        <v>-</v>
      </c>
      <c r="AM236" s="50" t="str">
        <f t="shared" si="352"/>
        <v>-</v>
      </c>
      <c r="AN236" s="50">
        <f t="shared" si="352"/>
        <v>4783.396258718788</v>
      </c>
      <c r="AO236" s="51">
        <f t="shared" si="352"/>
        <v>4471.2342409127996</v>
      </c>
      <c r="AP236" s="52" t="str">
        <f>IF(AJ236="-","-",(AJ236*W236/2.04/$I236/$D236/$A236+((AJ236*W236/2.04/$I236/$D236/$A236)^2+4)^0.5)/2)</f>
        <v>-</v>
      </c>
      <c r="AQ236" s="52" t="str">
        <f>IF(AK236="-","-",(2*AK236*X236/2.04/$I236/$D236/$A236+((2*AK236*X236/2.04/$I236/$D236/$A236)^2+4)^0.5)/2)</f>
        <v>-</v>
      </c>
      <c r="AR236" s="52" t="str">
        <f>IF(AL236="-","-",(3*AL236*Y236/2.04/$I236/$D236/$A236+((3*AL236*Y236/2.04/$I236/$D236/$A236)^2+4)^0.5)/2)</f>
        <v>-</v>
      </c>
      <c r="AS236" s="52" t="str">
        <f>IF(AM236="-","-",(4*AM236*Z236/2.04/$I236/$D236/$A236+((4*AM236*Z236/2.04/$I236/$D236/$A236)^2+4)^0.5)/2)</f>
        <v>-</v>
      </c>
      <c r="AT236" s="52">
        <f>IF(AN236="-","-",(5*AN236*AA236/2.04/$I236/$D236/$A236+((5*AN236*AA236/2.04/$I236/$D236/$A236)^2+4)^0.5)/2)</f>
        <v>1.3161122412588335</v>
      </c>
      <c r="AU236" s="53">
        <f>IF(AO236="-","-",(6*AO236*AB236/2.04/$I236/$D236/$A236+((6*AO236*AB236/2.04/$I236/$D236/$A236)^2+4)^0.5)/2)</f>
        <v>1.3630797964455348</v>
      </c>
      <c r="AV236" s="54" t="str">
        <f>IF(AP236="-","-",C236*AP236)</f>
        <v>-</v>
      </c>
      <c r="AW236" s="55" t="str">
        <f>IF(AQ236="-","-",C236*AQ236)</f>
        <v>-</v>
      </c>
      <c r="AX236" s="55" t="str">
        <f>IF(AR236="-","-",C236*AR236)</f>
        <v>-</v>
      </c>
      <c r="AY236" s="56" t="str">
        <f>IF(AS236="-","-",C236*AS236)</f>
        <v>-</v>
      </c>
      <c r="AZ236" s="56">
        <f>IF(AT236="-","-",C236*AT236)</f>
        <v>3.945798936424147</v>
      </c>
      <c r="BA236" s="57">
        <f>IF(AU236="-","-",C236*AU236)</f>
        <v>4.0866110370128244</v>
      </c>
      <c r="BB236" s="58" t="str">
        <f>IF(W236="-","-",D236*AP236^(0.312/(1.312*W236))-273)</f>
        <v>-</v>
      </c>
      <c r="BC236" s="59" t="str">
        <f>IF(X236="-","-",D236*AQ236^(0.312/(1.312*X236))-273)</f>
        <v>-</v>
      </c>
      <c r="BD236" s="59" t="str">
        <f>IF(Y236="-","-",D236*AR236^(0.312/(1.312*Y236))-273)</f>
        <v>-</v>
      </c>
      <c r="BE236" s="59" t="str">
        <f>IF(Z236="-","-",D236*AS236^(0.312/(1.312*Z236))-273)</f>
        <v>-</v>
      </c>
      <c r="BF236" s="59">
        <f>IF(AA236="-","-",D236*AT236^(0.312/(1.312*AA236))-273)</f>
        <v>38.036792363681911</v>
      </c>
      <c r="BG236" s="60">
        <f>IF(AB236="-","-",D236*AU236^(0.312/(1.312*AB236))-273)</f>
        <v>40.871164922813591</v>
      </c>
      <c r="BI236" s="43">
        <f>A236</f>
        <v>66.335295678696326</v>
      </c>
      <c r="BJ236" s="43">
        <f>C236</f>
        <v>2.9980717546172762</v>
      </c>
      <c r="BK236" s="43">
        <f>AW241</f>
        <v>5.0098783938097711</v>
      </c>
      <c r="BL236" s="50">
        <f>AT241</f>
        <v>5005</v>
      </c>
      <c r="BM236" s="50">
        <f t="shared" ref="BM236" si="353">AU241</f>
        <v>11440.503618055713</v>
      </c>
      <c r="BN236" s="43">
        <f>AV241</f>
        <v>1.6710335188256078</v>
      </c>
      <c r="BO236" s="61">
        <f>AS241</f>
        <v>4</v>
      </c>
      <c r="BP236" s="1">
        <v>234</v>
      </c>
      <c r="BQ236" s="43">
        <f>AI241</f>
        <v>49.044229396275576</v>
      </c>
      <c r="BR236" s="43">
        <f>AJ241</f>
        <v>1.8292329901742113</v>
      </c>
      <c r="BS236" s="43">
        <f>AO241</f>
        <v>3.0580717546172762</v>
      </c>
      <c r="BT236" s="50">
        <f>AL241</f>
        <v>5000</v>
      </c>
      <c r="BU236" s="50">
        <f>AM241</f>
        <v>10769.41595911281</v>
      </c>
      <c r="BV236" s="43">
        <f>AN241</f>
        <v>1.6717781556771691</v>
      </c>
      <c r="BW236" s="61">
        <f>AK241</f>
        <v>3</v>
      </c>
    </row>
    <row r="237" spans="1:75" s="69" customFormat="1" hidden="1" x14ac:dyDescent="0.2">
      <c r="A237" s="42">
        <f>A236</f>
        <v>66.335295678696326</v>
      </c>
      <c r="B237" s="62">
        <f>B236</f>
        <v>3.0580717546172762</v>
      </c>
      <c r="C237" s="62">
        <f>C236</f>
        <v>2.9980717546172762</v>
      </c>
      <c r="D237" s="63">
        <f>D236</f>
        <v>288</v>
      </c>
      <c r="E237" s="37">
        <v>4000</v>
      </c>
      <c r="F237" s="62">
        <f>PI()*0.805*E237/60</f>
        <v>168.59880574265225</v>
      </c>
      <c r="G237" s="39">
        <f t="shared" ref="G237:P237" si="354">G236</f>
        <v>0.64669364853694478</v>
      </c>
      <c r="H237" s="40">
        <f t="shared" si="354"/>
        <v>1.4891416752843847</v>
      </c>
      <c r="I237" s="41">
        <f t="shared" si="354"/>
        <v>0.93641737757243215</v>
      </c>
      <c r="J237" s="40">
        <f t="shared" si="354"/>
        <v>21.755004148539761</v>
      </c>
      <c r="K237" s="42">
        <f t="shared" si="354"/>
        <v>24.068893818452217</v>
      </c>
      <c r="L237" s="43">
        <f t="shared" si="354"/>
        <v>12.034446909226109</v>
      </c>
      <c r="M237" s="43">
        <f t="shared" si="354"/>
        <v>8.0229646061507385</v>
      </c>
      <c r="N237" s="43">
        <f t="shared" si="354"/>
        <v>6.0172234546130543</v>
      </c>
      <c r="O237" s="43">
        <f t="shared" si="354"/>
        <v>4.8137787636904426</v>
      </c>
      <c r="P237" s="44">
        <f t="shared" si="354"/>
        <v>4.0114823030753692</v>
      </c>
      <c r="Q237" s="39">
        <f t="shared" ref="Q237:Q240" si="355">4*K237/(PI()*0.805^2*F237)</f>
        <v>0.28049168726254387</v>
      </c>
      <c r="R237" s="41">
        <f t="shared" ref="R237:R240" si="356">4*L237/(PI()*0.805^2*F237)</f>
        <v>0.14024584363127193</v>
      </c>
      <c r="S237" s="41">
        <f t="shared" ref="S237:S240" si="357">4*M237/(PI()*0.805^2*F237)</f>
        <v>9.3497229087514608E-2</v>
      </c>
      <c r="T237" s="41">
        <f t="shared" ref="T237:T240" si="358">4*N237/(PI()*0.805^2*F237)</f>
        <v>7.0122921815635966E-2</v>
      </c>
      <c r="U237" s="41">
        <f t="shared" ref="U237:U240" si="359">4*O237/(PI()*0.805^2*F237)</f>
        <v>5.6098337452508758E-2</v>
      </c>
      <c r="V237" s="45">
        <f t="shared" ref="V237:V240" si="360">4*P237/(PI()*0.805^2*F237)</f>
        <v>4.6748614543757304E-2</v>
      </c>
      <c r="W237" s="64" t="str">
        <f t="shared" ref="W237:W240" si="361">IF(OR(0.0344&gt;Q237,0.0739&lt;Q237),"-",296863066.116789*Q237^(6)+-107812010.926391*Q237^(5)+ 15691057.2875856*Q237^(4)+-1178721.4640784*Q237^(3)+ 48205.3447935692*Q237^(2)+-1012.39184418295*Q237+ 9.28608011129995)</f>
        <v>-</v>
      </c>
      <c r="X237" s="65" t="str">
        <f t="shared" si="350"/>
        <v>-</v>
      </c>
      <c r="Y237" s="65" t="str">
        <f t="shared" si="350"/>
        <v>-</v>
      </c>
      <c r="Z237" s="65">
        <f t="shared" si="350"/>
        <v>0.79018070816873198</v>
      </c>
      <c r="AA237" s="65">
        <f t="shared" si="350"/>
        <v>0.8553538743880349</v>
      </c>
      <c r="AB237" s="66">
        <f t="shared" si="350"/>
        <v>0.85152350376629293</v>
      </c>
      <c r="AC237" s="64" t="str">
        <f t="shared" ref="AC237:AC240" si="362">IF(W237="-","-",798988351.621543*Q237^(6)+-280371531.586419*Q237^(5)+ 39883138.3982318*Q237^(4)+-2943110.23585554*Q237^(3)+ 118497.513034966*Q237^(2)+-2463.54413936218*Q237+ 21.5852365235991)</f>
        <v>-</v>
      </c>
      <c r="AD237" s="65" t="str">
        <f t="shared" si="351"/>
        <v>-</v>
      </c>
      <c r="AE237" s="65" t="str">
        <f t="shared" si="351"/>
        <v>-</v>
      </c>
      <c r="AF237" s="65">
        <f t="shared" si="351"/>
        <v>0.65965274486655545</v>
      </c>
      <c r="AG237" s="65">
        <f t="shared" si="351"/>
        <v>0.83931974596720949</v>
      </c>
      <c r="AH237" s="66">
        <f t="shared" si="351"/>
        <v>0.92645623043845404</v>
      </c>
      <c r="AI237" s="49">
        <f>(F237^2)/2</f>
        <v>14212.778648924294</v>
      </c>
      <c r="AJ237" s="49" t="str">
        <f t="shared" si="352"/>
        <v>-</v>
      </c>
      <c r="AK237" s="50" t="str">
        <f t="shared" si="352"/>
        <v>-</v>
      </c>
      <c r="AL237" s="50" t="str">
        <f t="shared" si="352"/>
        <v>-</v>
      </c>
      <c r="AM237" s="50">
        <f t="shared" si="352"/>
        <v>6212.7409485876306</v>
      </c>
      <c r="AN237" s="50">
        <f t="shared" si="352"/>
        <v>5842.0584046081922</v>
      </c>
      <c r="AO237" s="51">
        <f t="shared" si="352"/>
        <v>5397.9803735753494</v>
      </c>
      <c r="AP237" s="43" t="str">
        <f>IF(AJ237="-","-",(AJ237*W237/2.04/$I237/$D237/$A237+((AJ237*W237/2.04/$I237/$D237/$A237)^2+4)^0.5)/2)</f>
        <v>-</v>
      </c>
      <c r="AQ237" s="43" t="str">
        <f>IF(AK237="-","-",(2*AK237*X237/2.04/$I237/$D237/$A237+((2*AK237*X237/2.04/$I237/$D237/$A237)^2+4)^0.5)/2)</f>
        <v>-</v>
      </c>
      <c r="AR237" s="43" t="str">
        <f>IF(AL237="-","-",(3*AL237*Y237/2.04/$I237/$D237/$A237+((3*AL237*Y237/2.04/$I237/$D237/$A237)^2+4)^0.5)/2)</f>
        <v>-</v>
      </c>
      <c r="AS237" s="43">
        <f>IF(AM237="-","-",(4*AM237*Z237/2.04/$I237/$D237/$A237+((4*AM237*Z237/2.04/$I237/$D237/$A237)^2+4)^0.5)/2)</f>
        <v>1.3045881280475171</v>
      </c>
      <c r="AT237" s="43">
        <f>IF(AN237="-","-",(5*AN237*AA237/2.04/$I237/$D237/$A237+((5*AN237*AA237/2.04/$I237/$D237/$A237)^2+4)^0.5)/2)</f>
        <v>1.3992706847456073</v>
      </c>
      <c r="AU237" s="44">
        <f>IF(AO237="-","-",(6*AO237*AB237/2.04/$I237/$D237/$A237+((6*AO237*AB237/2.04/$I237/$D237/$A237)^2+4)^0.5)/2)</f>
        <v>1.4468462346236417</v>
      </c>
      <c r="AV237" s="67" t="str">
        <f>IF(AP237="-","-",C237*AP237)</f>
        <v>-</v>
      </c>
      <c r="AW237" s="68" t="str">
        <f>IF(AQ237="-","-",C237*AQ237)</f>
        <v>-</v>
      </c>
      <c r="AX237" s="68" t="str">
        <f>IF(AR237="-","-",C237*AR237)</f>
        <v>-</v>
      </c>
      <c r="AY237" s="41">
        <f>IF(AS237="-","-",C237*AS237)</f>
        <v>3.9112488181082874</v>
      </c>
      <c r="AZ237" s="41">
        <f>IF(AT237="-","-",C237*AT237)</f>
        <v>4.1951139169997802</v>
      </c>
      <c r="BA237" s="45">
        <f>IF(AU237="-","-",C237*AU237)</f>
        <v>4.3377488292995006</v>
      </c>
      <c r="BB237" s="58" t="str">
        <f>IF(W237="-","-",D237*AP237^(0.312/(1.312*W237))-273)</f>
        <v>-</v>
      </c>
      <c r="BC237" s="59" t="str">
        <f>IF(X237="-","-",D237*AQ237^(0.312/(1.312*X237))-273)</f>
        <v>-</v>
      </c>
      <c r="BD237" s="59" t="str">
        <f>IF(Y237="-","-",D237*AR237^(0.312/(1.312*Y237))-273)</f>
        <v>-</v>
      </c>
      <c r="BE237" s="59">
        <f>IF(Z237="-","-",D237*AS237^(0.312/(1.312*Z237))-273)</f>
        <v>38.992542469799616</v>
      </c>
      <c r="BF237" s="59">
        <f>IF(AA237="-","-",D237*AT237^(0.312/(1.312*AA237))-273)</f>
        <v>43.195718428353757</v>
      </c>
      <c r="BG237" s="60">
        <f>IF(AB237="-","-",D237*AU237^(0.312/(1.312*AB237))-273)</f>
        <v>46.296110525848803</v>
      </c>
      <c r="BP237" s="121">
        <v>235</v>
      </c>
    </row>
    <row r="238" spans="1:75" s="89" customFormat="1" hidden="1" x14ac:dyDescent="0.2">
      <c r="A238" s="70">
        <f>A236</f>
        <v>66.335295678696326</v>
      </c>
      <c r="B238" s="71">
        <f>B236</f>
        <v>3.0580717546172762</v>
      </c>
      <c r="C238" s="71">
        <f>C236</f>
        <v>2.9980717546172762</v>
      </c>
      <c r="D238" s="72">
        <f>D236</f>
        <v>288</v>
      </c>
      <c r="E238" s="73">
        <v>5005</v>
      </c>
      <c r="F238" s="71">
        <f>PI()*0.805*E238/60</f>
        <v>210.95925568549364</v>
      </c>
      <c r="G238" s="74">
        <f t="shared" ref="G238:P238" si="363">G236</f>
        <v>0.64669364853694478</v>
      </c>
      <c r="H238" s="75">
        <f t="shared" si="363"/>
        <v>1.4891416752843847</v>
      </c>
      <c r="I238" s="76">
        <f t="shared" si="363"/>
        <v>0.93641737757243215</v>
      </c>
      <c r="J238" s="75">
        <f t="shared" si="363"/>
        <v>21.755004148539761</v>
      </c>
      <c r="K238" s="70">
        <f t="shared" si="363"/>
        <v>24.068893818452217</v>
      </c>
      <c r="L238" s="77">
        <f t="shared" si="363"/>
        <v>12.034446909226109</v>
      </c>
      <c r="M238" s="77">
        <f t="shared" si="363"/>
        <v>8.0229646061507385</v>
      </c>
      <c r="N238" s="77">
        <f t="shared" si="363"/>
        <v>6.0172234546130543</v>
      </c>
      <c r="O238" s="77">
        <f t="shared" si="363"/>
        <v>4.8137787636904426</v>
      </c>
      <c r="P238" s="78">
        <f t="shared" si="363"/>
        <v>4.0114823030753692</v>
      </c>
      <c r="Q238" s="74">
        <f t="shared" si="355"/>
        <v>0.22416918062940563</v>
      </c>
      <c r="R238" s="76">
        <f t="shared" si="356"/>
        <v>0.11208459031470282</v>
      </c>
      <c r="S238" s="76">
        <f t="shared" si="357"/>
        <v>7.4723060209801878E-2</v>
      </c>
      <c r="T238" s="76">
        <f t="shared" si="358"/>
        <v>5.6042295157351409E-2</v>
      </c>
      <c r="U238" s="76">
        <f t="shared" si="359"/>
        <v>4.483383612588112E-2</v>
      </c>
      <c r="V238" s="79">
        <f t="shared" si="360"/>
        <v>3.7361530104900939E-2</v>
      </c>
      <c r="W238" s="80" t="str">
        <f t="shared" si="361"/>
        <v>-</v>
      </c>
      <c r="X238" s="81" t="str">
        <f t="shared" si="350"/>
        <v>-</v>
      </c>
      <c r="Y238" s="81" t="str">
        <f t="shared" si="350"/>
        <v>-</v>
      </c>
      <c r="Z238" s="81">
        <f t="shared" si="350"/>
        <v>0.85540157523189286</v>
      </c>
      <c r="AA238" s="81">
        <f t="shared" si="350"/>
        <v>0.84665592320546601</v>
      </c>
      <c r="AB238" s="82">
        <f t="shared" si="350"/>
        <v>0.81029189397476209</v>
      </c>
      <c r="AC238" s="80" t="str">
        <f t="shared" si="362"/>
        <v>-</v>
      </c>
      <c r="AD238" s="81" t="str">
        <f t="shared" si="351"/>
        <v>-</v>
      </c>
      <c r="AE238" s="81" t="str">
        <f t="shared" si="351"/>
        <v>-</v>
      </c>
      <c r="AF238" s="81">
        <f t="shared" si="351"/>
        <v>0.83990992588298496</v>
      </c>
      <c r="AG238" s="81">
        <f t="shared" si="351"/>
        <v>0.93702143987226094</v>
      </c>
      <c r="AH238" s="82">
        <f t="shared" si="351"/>
        <v>0.93654030756267304</v>
      </c>
      <c r="AI238" s="83">
        <f>(F238^2)/2</f>
        <v>22251.903779688742</v>
      </c>
      <c r="AJ238" s="83" t="str">
        <f t="shared" si="352"/>
        <v>-</v>
      </c>
      <c r="AK238" s="84" t="str">
        <f t="shared" si="352"/>
        <v>-</v>
      </c>
      <c r="AL238" s="84" t="str">
        <f t="shared" si="352"/>
        <v>-</v>
      </c>
      <c r="AM238" s="84">
        <f t="shared" si="352"/>
        <v>11440.503618055713</v>
      </c>
      <c r="AN238" s="84">
        <f t="shared" si="352"/>
        <v>10316.088013984083</v>
      </c>
      <c r="AO238" s="85">
        <f t="shared" si="352"/>
        <v>8977.9295885195843</v>
      </c>
      <c r="AP238" s="77" t="str">
        <f>IF(AJ238="-","-",(AJ238*W238/2.04/$I238/$D238/$A238+((AJ238*W238/2.04/$I238/$D238/$A238)^2+4)^0.5)/2)</f>
        <v>-</v>
      </c>
      <c r="AQ238" s="77" t="str">
        <f>IF(AK238="-","-",(2*AK238*X238/2.04/$I238/$D238/$A238+((2*AK238*X238/2.04/$I238/$D238/$A238)^2+4)^0.5)/2)</f>
        <v>-</v>
      </c>
      <c r="AR238" s="77" t="str">
        <f>IF(AL238="-","-",(3*AL238*Y238/2.04/$I238/$D238/$A238+((3*AL238*Y238/2.04/$I238/$D238/$A238)^2+4)^0.5)/2)</f>
        <v>-</v>
      </c>
      <c r="AS238" s="77">
        <f>IF(AM238="-","-",(4*AM238*Z238/2.04/$I238/$D238/$A238+((4*AM238*Z238/2.04/$I238/$D238/$A238)^2+4)^0.5)/2)</f>
        <v>1.6710335188256078</v>
      </c>
      <c r="AT238" s="77">
        <f>IF(AN238="-","-",(5*AN238*AA238/2.04/$I238/$D238/$A238+((5*AN238*AA238/2.04/$I238/$D238/$A238)^2+4)^0.5)/2)</f>
        <v>1.7636295886150606</v>
      </c>
      <c r="AU238" s="78">
        <f>IF(AO238="-","-",(6*AO238*AB238/2.04/$I238/$D238/$A238+((6*AO238*AB238/2.04/$I238/$D238/$A238)^2+4)^0.5)/2)</f>
        <v>1.7631646729991566</v>
      </c>
      <c r="AV238" s="74" t="str">
        <f>IF(AP238="-","-",C238*AP238)</f>
        <v>-</v>
      </c>
      <c r="AW238" s="76" t="str">
        <f>IF(AQ238="-","-",C238*AQ238)</f>
        <v>-</v>
      </c>
      <c r="AX238" s="76" t="str">
        <f>IF(AR238="-","-",C238*AR238)</f>
        <v>-</v>
      </c>
      <c r="AY238" s="76">
        <f>IF(AS238="-","-",C238*AS238)</f>
        <v>5.0098783938097711</v>
      </c>
      <c r="AZ238" s="76">
        <f>IF(AT238="-","-",C238*AT238)</f>
        <v>5.2874880552340997</v>
      </c>
      <c r="BA238" s="79">
        <f>IF(AU238="-","-",C238*AU238)</f>
        <v>5.2860942048577773</v>
      </c>
      <c r="BB238" s="86" t="str">
        <f>IF(W238="-","-",D238*AP238^(0.312/(1.312*W238))-273)</f>
        <v>-</v>
      </c>
      <c r="BC238" s="87" t="str">
        <f>IF(X238="-","-",D238*AQ238^(0.312/(1.312*X238))-273)</f>
        <v>-</v>
      </c>
      <c r="BD238" s="87" t="str">
        <f>IF(Y238="-","-",D238*AR238^(0.312/(1.312*Y238))-273)</f>
        <v>-</v>
      </c>
      <c r="BE238" s="87">
        <f>IF(Z238="-","-",D238*AS238^(0.312/(1.312*Z238))-273)</f>
        <v>59.187439615268261</v>
      </c>
      <c r="BF238" s="87">
        <f>IF(AA238="-","-",D238*AT238^(0.312/(1.312*AA238))-273)</f>
        <v>64.755379425298315</v>
      </c>
      <c r="BG238" s="88">
        <f>IF(AB238="-","-",D238*AU238^(0.312/(1.312*AB238))-273)</f>
        <v>67.153266963083809</v>
      </c>
      <c r="BP238" s="1">
        <v>236</v>
      </c>
    </row>
    <row r="239" spans="1:75" s="89" customFormat="1" hidden="1" x14ac:dyDescent="0.2">
      <c r="A239" s="42">
        <f>A236</f>
        <v>66.335295678696326</v>
      </c>
      <c r="B239" s="62">
        <f>B236</f>
        <v>3.0580717546172762</v>
      </c>
      <c r="C239" s="62">
        <f>C236</f>
        <v>2.9980717546172762</v>
      </c>
      <c r="D239" s="63">
        <f>D236</f>
        <v>288</v>
      </c>
      <c r="E239" s="37">
        <v>5300</v>
      </c>
      <c r="F239" s="62">
        <f>PI()*0.805*E239/60</f>
        <v>223.39341760901425</v>
      </c>
      <c r="G239" s="39">
        <f t="shared" ref="G239:P239" si="364">G236</f>
        <v>0.64669364853694478</v>
      </c>
      <c r="H239" s="40">
        <f t="shared" si="364"/>
        <v>1.4891416752843847</v>
      </c>
      <c r="I239" s="41">
        <f t="shared" si="364"/>
        <v>0.93641737757243215</v>
      </c>
      <c r="J239" s="40">
        <f t="shared" si="364"/>
        <v>21.755004148539761</v>
      </c>
      <c r="K239" s="42">
        <f t="shared" si="364"/>
        <v>24.068893818452217</v>
      </c>
      <c r="L239" s="43">
        <f t="shared" si="364"/>
        <v>12.034446909226109</v>
      </c>
      <c r="M239" s="43">
        <f t="shared" si="364"/>
        <v>8.0229646061507385</v>
      </c>
      <c r="N239" s="43">
        <f t="shared" si="364"/>
        <v>6.0172234546130543</v>
      </c>
      <c r="O239" s="43">
        <f t="shared" si="364"/>
        <v>4.8137787636904426</v>
      </c>
      <c r="P239" s="44">
        <f t="shared" si="364"/>
        <v>4.0114823030753692</v>
      </c>
      <c r="Q239" s="39">
        <f t="shared" si="355"/>
        <v>0.21169183944342929</v>
      </c>
      <c r="R239" s="41">
        <f t="shared" si="356"/>
        <v>0.10584591972171464</v>
      </c>
      <c r="S239" s="41">
        <f t="shared" si="357"/>
        <v>7.0563946481143086E-2</v>
      </c>
      <c r="T239" s="41">
        <f t="shared" si="358"/>
        <v>5.2922959860857322E-2</v>
      </c>
      <c r="U239" s="41">
        <f t="shared" si="359"/>
        <v>4.2338367888685849E-2</v>
      </c>
      <c r="V239" s="45">
        <f t="shared" si="360"/>
        <v>3.5281973240571543E-2</v>
      </c>
      <c r="W239" s="64" t="str">
        <f t="shared" si="361"/>
        <v>-</v>
      </c>
      <c r="X239" s="65" t="str">
        <f t="shared" si="350"/>
        <v>-</v>
      </c>
      <c r="Y239" s="65">
        <f t="shared" si="350"/>
        <v>0.78464705166928006</v>
      </c>
      <c r="Z239" s="65">
        <f t="shared" si="350"/>
        <v>0.85689177671580374</v>
      </c>
      <c r="AA239" s="65">
        <f t="shared" si="350"/>
        <v>0.83744541425266839</v>
      </c>
      <c r="AB239" s="66">
        <f t="shared" si="350"/>
        <v>0.79750555886906049</v>
      </c>
      <c r="AC239" s="64" t="str">
        <f t="shared" si="362"/>
        <v>-</v>
      </c>
      <c r="AD239" s="65" t="str">
        <f t="shared" si="351"/>
        <v>-</v>
      </c>
      <c r="AE239" s="65">
        <f t="shared" si="351"/>
        <v>0.65081938183133303</v>
      </c>
      <c r="AF239" s="65">
        <f t="shared" si="351"/>
        <v>0.87237513841484571</v>
      </c>
      <c r="AG239" s="65">
        <f t="shared" si="351"/>
        <v>0.94424886705021294</v>
      </c>
      <c r="AH239" s="66">
        <f t="shared" si="351"/>
        <v>0.9285391332286892</v>
      </c>
      <c r="AI239" s="49">
        <f>(F239^2)/2</f>
        <v>24952.309515517718</v>
      </c>
      <c r="AJ239" s="49" t="str">
        <f t="shared" si="352"/>
        <v>-</v>
      </c>
      <c r="AK239" s="50" t="str">
        <f t="shared" si="352"/>
        <v>-</v>
      </c>
      <c r="AL239" s="50">
        <f t="shared" si="352"/>
        <v>14449.436732745578</v>
      </c>
      <c r="AM239" s="50">
        <f t="shared" si="352"/>
        <v>13301.583820090782</v>
      </c>
      <c r="AN239" s="50">
        <f t="shared" si="352"/>
        <v>11785.445421515336</v>
      </c>
      <c r="AO239" s="51">
        <f t="shared" si="352"/>
        <v>10141.478730530818</v>
      </c>
      <c r="AP239" s="43" t="str">
        <f>IF(AJ239="-","-",(AJ239*W239/2.04/$I239/$D239/$A239+((AJ239*W239/2.04/$I239/$D239/$A239)^2+4)^0.5)/2)</f>
        <v>-</v>
      </c>
      <c r="AQ239" s="43" t="str">
        <f>IF(AK239="-","-",(2*AK239*X239/2.04/$I239/$D239/$A239+((2*AK239*X239/2.04/$I239/$D239/$A239)^2+4)^0.5)/2)</f>
        <v>-</v>
      </c>
      <c r="AR239" s="43">
        <f>IF(AL239="-","-",(3*AL239*Y239/2.04/$I239/$D239/$A239+((3*AL239*Y239/2.04/$I239/$D239/$A239)^2+4)^0.5)/2)</f>
        <v>1.5692384977404235</v>
      </c>
      <c r="AS239" s="43">
        <f>IF(AM239="-","-",(4*AM239*Z239/2.04/$I239/$D239/$A239+((4*AM239*Z239/2.04/$I239/$D239/$A239)^2+4)^0.5)/2)</f>
        <v>1.8036809200414785</v>
      </c>
      <c r="AT239" s="43">
        <f>IF(AN239="-","-",(5*AN239*AA239/2.04/$I239/$D239/$A239+((5*AN239*AA239/2.04/$I239/$D239/$A239)^2+4)^0.5)/2)</f>
        <v>1.883195970604286</v>
      </c>
      <c r="AU239" s="44">
        <f>IF(AO239="-","-",(6*AO239*AB239/2.04/$I239/$D239/$A239+((6*AO239*AB239/2.04/$I239/$D239/$A239)^2+4)^0.5)/2)</f>
        <v>1.8656836715278295</v>
      </c>
      <c r="AV239" s="39" t="str">
        <f>IF(AP239="-","-",C239*AP239)</f>
        <v>-</v>
      </c>
      <c r="AW239" s="41" t="str">
        <f>IF(AQ239="-","-",C239*AQ239)</f>
        <v>-</v>
      </c>
      <c r="AX239" s="41">
        <f>IF(AR239="-","-",C239*AR239)</f>
        <v>4.70468961633361</v>
      </c>
      <c r="AY239" s="41">
        <f>IF(AS239="-","-",C239*AS239)</f>
        <v>5.4075648207184583</v>
      </c>
      <c r="AZ239" s="41">
        <f>IF(AT239="-","-",C239*AT239)</f>
        <v>5.6459566478777763</v>
      </c>
      <c r="BA239" s="45">
        <f>IF(AU239="-","-",C239*AU239)</f>
        <v>5.5934535186582419</v>
      </c>
      <c r="BB239" s="58" t="str">
        <f>IF(W239="-","-",D239*AP239^(0.312/(1.312*W239))-273)</f>
        <v>-</v>
      </c>
      <c r="BC239" s="59" t="str">
        <f>IF(X239="-","-",D239*AQ239^(0.312/(1.312*X239))-273)</f>
        <v>-</v>
      </c>
      <c r="BD239" s="59">
        <f>IF(Y239="-","-",D239*AR239^(0.312/(1.312*Y239))-273)</f>
        <v>57.141721793023351</v>
      </c>
      <c r="BE239" s="59">
        <f>IF(Z239="-","-",D239*AS239^(0.312/(1.312*Z239))-273)</f>
        <v>66.220439247091804</v>
      </c>
      <c r="BF239" s="59">
        <f>IF(AA239="-","-",D239*AT239^(0.312/(1.312*AA239))-273)</f>
        <v>71.70937230201406</v>
      </c>
      <c r="BG239" s="60">
        <f>IF(AB239="-","-",D239*AU239^(0.312/(1.312*AB239))-273)</f>
        <v>73.858667921429856</v>
      </c>
      <c r="BP239" s="121">
        <v>237</v>
      </c>
    </row>
    <row r="240" spans="1:75" s="69" customFormat="1" hidden="1" x14ac:dyDescent="0.2">
      <c r="A240" s="90">
        <f>A236</f>
        <v>66.335295678696326</v>
      </c>
      <c r="B240" s="91">
        <f>B236</f>
        <v>3.0580717546172762</v>
      </c>
      <c r="C240" s="91">
        <f>C236</f>
        <v>2.9980717546172762</v>
      </c>
      <c r="D240" s="92">
        <f>D236</f>
        <v>288</v>
      </c>
      <c r="E240" s="93">
        <v>5565</v>
      </c>
      <c r="F240" s="91">
        <f>PI()*0.805*E240/60</f>
        <v>234.56308848946495</v>
      </c>
      <c r="G240" s="94">
        <f t="shared" ref="G240:P240" si="365">G236</f>
        <v>0.64669364853694478</v>
      </c>
      <c r="H240" s="95">
        <f t="shared" si="365"/>
        <v>1.4891416752843847</v>
      </c>
      <c r="I240" s="96">
        <f t="shared" si="365"/>
        <v>0.93641737757243215</v>
      </c>
      <c r="J240" s="95">
        <f t="shared" si="365"/>
        <v>21.755004148539761</v>
      </c>
      <c r="K240" s="90">
        <f t="shared" si="365"/>
        <v>24.068893818452217</v>
      </c>
      <c r="L240" s="97">
        <f t="shared" si="365"/>
        <v>12.034446909226109</v>
      </c>
      <c r="M240" s="97">
        <f t="shared" si="365"/>
        <v>8.0229646061507385</v>
      </c>
      <c r="N240" s="97">
        <f t="shared" si="365"/>
        <v>6.0172234546130543</v>
      </c>
      <c r="O240" s="97">
        <f t="shared" si="365"/>
        <v>4.8137787636904426</v>
      </c>
      <c r="P240" s="98">
        <f t="shared" si="365"/>
        <v>4.0114823030753692</v>
      </c>
      <c r="Q240" s="94">
        <f t="shared" si="355"/>
        <v>0.20161127566040885</v>
      </c>
      <c r="R240" s="96">
        <f t="shared" si="356"/>
        <v>0.10080563783020442</v>
      </c>
      <c r="S240" s="96">
        <f t="shared" si="357"/>
        <v>6.7203758553469606E-2</v>
      </c>
      <c r="T240" s="96">
        <f t="shared" si="358"/>
        <v>5.0402818915102211E-2</v>
      </c>
      <c r="U240" s="96">
        <f t="shared" si="359"/>
        <v>4.0322255132081763E-2</v>
      </c>
      <c r="V240" s="99">
        <f t="shared" si="360"/>
        <v>3.3601879276734803E-2</v>
      </c>
      <c r="W240" s="100" t="str">
        <f t="shared" si="361"/>
        <v>-</v>
      </c>
      <c r="X240" s="101" t="str">
        <f t="shared" si="350"/>
        <v>-</v>
      </c>
      <c r="Y240" s="101">
        <f t="shared" si="350"/>
        <v>0.81872356573319216</v>
      </c>
      <c r="Z240" s="101">
        <f t="shared" si="350"/>
        <v>0.85628296819348826</v>
      </c>
      <c r="AA240" s="101">
        <f t="shared" si="350"/>
        <v>0.82763692275714185</v>
      </c>
      <c r="AB240" s="102" t="str">
        <f t="shared" si="350"/>
        <v>-</v>
      </c>
      <c r="AC240" s="100" t="str">
        <f t="shared" si="362"/>
        <v>-</v>
      </c>
      <c r="AD240" s="101" t="str">
        <f t="shared" si="351"/>
        <v>-</v>
      </c>
      <c r="AE240" s="101">
        <f t="shared" si="351"/>
        <v>0.709897274464943</v>
      </c>
      <c r="AF240" s="101">
        <f t="shared" si="351"/>
        <v>0.89704422980805276</v>
      </c>
      <c r="AG240" s="101">
        <f t="shared" si="351"/>
        <v>0.94432490041192096</v>
      </c>
      <c r="AH240" s="102" t="str">
        <f t="shared" si="351"/>
        <v>-</v>
      </c>
      <c r="AI240" s="103">
        <f>(F240^2)/2</f>
        <v>27509.921240858283</v>
      </c>
      <c r="AJ240" s="103" t="str">
        <f t="shared" si="352"/>
        <v>-</v>
      </c>
      <c r="AK240" s="104" t="str">
        <f t="shared" si="352"/>
        <v>-</v>
      </c>
      <c r="AL240" s="104">
        <f t="shared" si="352"/>
        <v>16653.349737671113</v>
      </c>
      <c r="AM240" s="104">
        <f t="shared" si="352"/>
        <v>15090.415563080698</v>
      </c>
      <c r="AN240" s="104">
        <f t="shared" si="352"/>
        <v>13148.500272773226</v>
      </c>
      <c r="AO240" s="105" t="str">
        <f t="shared" si="352"/>
        <v>-</v>
      </c>
      <c r="AP240" s="97" t="str">
        <f>IF(AJ240="-","-",(AJ240*W240/2.04/$I240/$D240/$A240+((AJ240*W240/2.04/$I240/$D240/$A240)^2+4)^0.5)/2)</f>
        <v>-</v>
      </c>
      <c r="AQ240" s="97" t="str">
        <f>IF(AK240="-","-",(2*AK240*X240/2.04/$I240/$D240/$A240+((2*AK240*X240/2.04/$I240/$D240/$A240)^2+4)^0.5)/2)</f>
        <v>-</v>
      </c>
      <c r="AR240" s="97">
        <f>IF(AL240="-","-",(3*AL240*Y240/2.04/$I240/$D240/$A240+((3*AL240*Y240/2.04/$I240/$D240/$A240)^2+4)^0.5)/2)</f>
        <v>1.7067102470937268</v>
      </c>
      <c r="AS240" s="97">
        <f>IF(AM240="-","-",(4*AM240*Z240/2.04/$I240/$D240/$A240+((4*AM240*Z240/2.04/$I240/$D240/$A240)^2+4)^0.5)/2)</f>
        <v>1.9334626146086145</v>
      </c>
      <c r="AT240" s="97">
        <f>IF(AN240="-","-",(5*AN240*AA240/2.04/$I240/$D240/$A240+((5*AN240*AA240/2.04/$I240/$D240/$A240)^2+4)^0.5)/2)</f>
        <v>1.9927274438931073</v>
      </c>
      <c r="AU240" s="98" t="str">
        <f>IF(AO240="-","-",(6*AO240*AB240/2.04/$I240/$D240/$A240+((6*AO240*AB240/2.04/$I240/$D240/$A240)^2+4)^0.5)/2)</f>
        <v>-</v>
      </c>
      <c r="AV240" s="94" t="str">
        <f>IF(AP240="-","-",C240*AP240)</f>
        <v>-</v>
      </c>
      <c r="AW240" s="96" t="str">
        <f>IF(AQ240="-","-",C240*AQ240)</f>
        <v>-</v>
      </c>
      <c r="AX240" s="96">
        <f>IF(AR240="-","-",C240*AR240)</f>
        <v>5.1168397851275742</v>
      </c>
      <c r="AY240" s="96">
        <f>IF(AS240="-","-",C240*AS240)</f>
        <v>5.7966596534665555</v>
      </c>
      <c r="AZ240" s="96">
        <f>IF(AT240="-","-",C240*AT240)</f>
        <v>5.9743398641866081</v>
      </c>
      <c r="BA240" s="99" t="str">
        <f>IF(AU240="-","-",C240*AU240)</f>
        <v>-</v>
      </c>
      <c r="BB240" s="106" t="str">
        <f>IF(W240="-","-",D240*AP240^(0.312/(1.312*W240))-273)</f>
        <v>-</v>
      </c>
      <c r="BC240" s="107" t="str">
        <f>IF(X240="-","-",D240*AQ240^(0.312/(1.312*X240))-273)</f>
        <v>-</v>
      </c>
      <c r="BD240" s="107">
        <f>IF(Y240="-","-",D240*AR240^(0.312/(1.312*Y240))-273)</f>
        <v>63.376135825805591</v>
      </c>
      <c r="BE240" s="107">
        <f>IF(Z240="-","-",D240*AS240^(0.312/(1.312*Z240))-273)</f>
        <v>72.870070309238542</v>
      </c>
      <c r="BF240" s="107">
        <f>IF(AA240="-","-",D240*AT240^(0.312/(1.312*AA240))-273)</f>
        <v>78.101624854061129</v>
      </c>
      <c r="BG240" s="108" t="str">
        <f>IF(AB240="-","-",D240*AU240^(0.312/(1.312*AB240))-273)</f>
        <v>-</v>
      </c>
      <c r="BP240" s="1">
        <v>238</v>
      </c>
    </row>
    <row r="241" spans="1:75" s="7" customFormat="1" ht="13.5" hidden="1" customHeight="1" x14ac:dyDescent="0.2">
      <c r="A241" s="8"/>
      <c r="B241" s="8"/>
      <c r="C241" s="8"/>
      <c r="D241" s="3"/>
      <c r="E241" s="4"/>
      <c r="F241" s="5"/>
      <c r="G241" s="6"/>
      <c r="I241" s="6"/>
      <c r="J241" s="6"/>
      <c r="K241" s="6"/>
      <c r="L241" s="8"/>
      <c r="M241" s="8"/>
      <c r="N241" s="8"/>
      <c r="O241" s="8"/>
      <c r="P241" s="8"/>
      <c r="Q241" s="5" t="s">
        <v>60</v>
      </c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178">
        <f>A229</f>
        <v>49.044229396275576</v>
      </c>
      <c r="AJ241" s="179">
        <f>C229</f>
        <v>1.8292329901742113</v>
      </c>
      <c r="AK241" s="180">
        <v>3</v>
      </c>
      <c r="AL241" s="181">
        <f>E231</f>
        <v>5000</v>
      </c>
      <c r="AM241" s="181">
        <f>$AL231</f>
        <v>10769.41595911281</v>
      </c>
      <c r="AN241" s="182">
        <f>$AR231</f>
        <v>1.6717781556771691</v>
      </c>
      <c r="AO241" s="113">
        <f>$AX231</f>
        <v>3.0580717546172762</v>
      </c>
      <c r="AP241" s="114">
        <f>$BD231</f>
        <v>55.148310337886983</v>
      </c>
      <c r="AQ241" s="114">
        <f>A236</f>
        <v>66.335295678696326</v>
      </c>
      <c r="AR241" s="109">
        <f>C236</f>
        <v>2.9980717546172762</v>
      </c>
      <c r="AS241" s="110">
        <v>4</v>
      </c>
      <c r="AT241" s="111">
        <f>E238</f>
        <v>5005</v>
      </c>
      <c r="AU241" s="111">
        <f>AM238</f>
        <v>11440.503618055713</v>
      </c>
      <c r="AV241" s="112">
        <f>AS238</f>
        <v>1.6710335188256078</v>
      </c>
      <c r="AW241" s="113">
        <f>AY238</f>
        <v>5.0098783938097711</v>
      </c>
      <c r="AX241" s="114">
        <f>BE238</f>
        <v>59.187439615268261</v>
      </c>
      <c r="AZ241" s="115">
        <v>5.0104705810546877</v>
      </c>
      <c r="BB241" s="183">
        <f>M231*60</f>
        <v>590.22069378168908</v>
      </c>
      <c r="BC241" s="184">
        <f>AN241</f>
        <v>1.6717781556771691</v>
      </c>
      <c r="BD241" s="185">
        <f>N238*60</f>
        <v>361.03340727678324</v>
      </c>
      <c r="BE241" s="186">
        <f>AV241</f>
        <v>1.6710335188256078</v>
      </c>
      <c r="BG241" s="187">
        <f>AL241/5300</f>
        <v>0.94339622641509435</v>
      </c>
      <c r="BH241" s="188">
        <f>AT241/5300</f>
        <v>0.94433962264150939</v>
      </c>
      <c r="BI241" s="115"/>
      <c r="BJ241" s="115"/>
      <c r="BP241" s="121">
        <v>239</v>
      </c>
    </row>
    <row r="242" spans="1:75" ht="15.75" hidden="1" x14ac:dyDescent="0.2">
      <c r="A242" s="116" t="s">
        <v>77</v>
      </c>
      <c r="B242" s="1"/>
      <c r="C242" s="2" t="s">
        <v>88</v>
      </c>
      <c r="D242" s="2"/>
      <c r="E242" s="117"/>
      <c r="F242" s="117"/>
      <c r="G242" s="117"/>
      <c r="H242" s="117"/>
      <c r="I242" s="117"/>
      <c r="J242" s="117"/>
      <c r="K242" s="117"/>
      <c r="L242" s="117"/>
      <c r="M242" s="117"/>
      <c r="N242" s="117"/>
      <c r="O242" s="117"/>
      <c r="P242" s="117"/>
      <c r="Q242" s="117"/>
      <c r="R242" s="117"/>
      <c r="S242" s="117"/>
      <c r="T242" s="117"/>
      <c r="U242" s="117"/>
      <c r="V242" s="117"/>
      <c r="W242" s="117"/>
      <c r="X242" s="117"/>
      <c r="Y242" s="117"/>
      <c r="Z242" s="117"/>
      <c r="AA242" s="117"/>
      <c r="AB242" s="117"/>
      <c r="AC242" s="118"/>
      <c r="AD242" s="117"/>
      <c r="AE242" s="117"/>
      <c r="AF242" s="117"/>
      <c r="AG242" s="117"/>
      <c r="AH242" s="117"/>
      <c r="AI242" s="119"/>
      <c r="AJ242" s="117"/>
      <c r="AK242" s="117"/>
      <c r="AL242" s="117"/>
      <c r="AM242" s="117"/>
      <c r="AN242" s="117"/>
      <c r="AO242" s="117"/>
      <c r="AP242" s="117"/>
      <c r="AQ242" s="117"/>
      <c r="AR242" s="117"/>
      <c r="AS242" s="117"/>
      <c r="AT242" s="117"/>
      <c r="AU242" s="117"/>
      <c r="AV242" s="120"/>
      <c r="AW242" s="120"/>
      <c r="AX242" s="120"/>
      <c r="AY242" s="120"/>
      <c r="AZ242" s="120"/>
      <c r="BA242" s="120"/>
      <c r="BB242" s="117"/>
      <c r="BC242" s="117"/>
      <c r="BD242" s="117"/>
      <c r="BE242" s="117"/>
      <c r="BF242" s="117"/>
      <c r="BG242" s="117"/>
      <c r="BP242" s="1">
        <v>240</v>
      </c>
    </row>
    <row r="243" spans="1:75" ht="14.25" hidden="1" x14ac:dyDescent="0.2">
      <c r="A243" s="17" t="s">
        <v>1</v>
      </c>
      <c r="B243" s="18" t="s">
        <v>2</v>
      </c>
      <c r="C243" s="18" t="s">
        <v>3</v>
      </c>
      <c r="D243" s="18" t="s">
        <v>4</v>
      </c>
      <c r="E243" s="18" t="s">
        <v>5</v>
      </c>
      <c r="F243" s="18" t="s">
        <v>6</v>
      </c>
      <c r="G243" s="18" t="s">
        <v>7</v>
      </c>
      <c r="H243" s="18" t="s">
        <v>8</v>
      </c>
      <c r="I243" s="18" t="s">
        <v>9</v>
      </c>
      <c r="J243" s="24" t="s">
        <v>10</v>
      </c>
      <c r="K243" s="21" t="s">
        <v>11</v>
      </c>
      <c r="L243" s="22" t="s">
        <v>12</v>
      </c>
      <c r="M243" s="22" t="s">
        <v>13</v>
      </c>
      <c r="N243" s="22" t="s">
        <v>14</v>
      </c>
      <c r="O243" s="22" t="s">
        <v>15</v>
      </c>
      <c r="P243" s="23" t="s">
        <v>16</v>
      </c>
      <c r="Q243" s="24" t="s">
        <v>17</v>
      </c>
      <c r="R243" s="25" t="s">
        <v>18</v>
      </c>
      <c r="S243" s="25" t="s">
        <v>19</v>
      </c>
      <c r="T243" s="25" t="s">
        <v>20</v>
      </c>
      <c r="U243" s="25" t="s">
        <v>21</v>
      </c>
      <c r="V243" s="26" t="s">
        <v>22</v>
      </c>
      <c r="W243" s="24" t="s">
        <v>23</v>
      </c>
      <c r="X243" s="25" t="s">
        <v>24</v>
      </c>
      <c r="Y243" s="25" t="s">
        <v>25</v>
      </c>
      <c r="Z243" s="25" t="s">
        <v>26</v>
      </c>
      <c r="AA243" s="25" t="s">
        <v>27</v>
      </c>
      <c r="AB243" s="26" t="s">
        <v>28</v>
      </c>
      <c r="AC243" s="27" t="s">
        <v>29</v>
      </c>
      <c r="AD243" s="28" t="s">
        <v>30</v>
      </c>
      <c r="AE243" s="28" t="s">
        <v>31</v>
      </c>
      <c r="AF243" s="28" t="s">
        <v>32</v>
      </c>
      <c r="AG243" s="28" t="s">
        <v>33</v>
      </c>
      <c r="AH243" s="29" t="s">
        <v>34</v>
      </c>
      <c r="AI243" s="122" t="s">
        <v>35</v>
      </c>
      <c r="AJ243" s="21" t="s">
        <v>36</v>
      </c>
      <c r="AK243" s="22" t="s">
        <v>37</v>
      </c>
      <c r="AL243" s="22" t="s">
        <v>38</v>
      </c>
      <c r="AM243" s="22" t="s">
        <v>39</v>
      </c>
      <c r="AN243" s="22" t="s">
        <v>40</v>
      </c>
      <c r="AO243" s="23" t="s">
        <v>41</v>
      </c>
      <c r="AP243" s="28" t="s">
        <v>42</v>
      </c>
      <c r="AQ243" s="28" t="s">
        <v>43</v>
      </c>
      <c r="AR243" s="28" t="s">
        <v>44</v>
      </c>
      <c r="AS243" s="28" t="s">
        <v>45</v>
      </c>
      <c r="AT243" s="28" t="s">
        <v>46</v>
      </c>
      <c r="AU243" s="29" t="s">
        <v>47</v>
      </c>
      <c r="AV243" s="31" t="s">
        <v>48</v>
      </c>
      <c r="AW243" s="32" t="s">
        <v>49</v>
      </c>
      <c r="AX243" s="32" t="s">
        <v>50</v>
      </c>
      <c r="AY243" s="32" t="s">
        <v>51</v>
      </c>
      <c r="AZ243" s="32" t="s">
        <v>52</v>
      </c>
      <c r="BA243" s="33" t="s">
        <v>53</v>
      </c>
      <c r="BB243" s="21" t="s">
        <v>54</v>
      </c>
      <c r="BC243" s="22" t="s">
        <v>55</v>
      </c>
      <c r="BD243" s="22" t="s">
        <v>56</v>
      </c>
      <c r="BE243" s="22" t="s">
        <v>57</v>
      </c>
      <c r="BF243" s="22" t="s">
        <v>58</v>
      </c>
      <c r="BG243" s="23" t="s">
        <v>59</v>
      </c>
      <c r="BH243" s="207"/>
      <c r="BI243" s="117"/>
      <c r="BP243" s="121">
        <v>241</v>
      </c>
    </row>
    <row r="244" spans="1:75" s="1" customFormat="1" ht="18" hidden="1" customHeight="1" x14ac:dyDescent="0.2">
      <c r="A244" s="126">
        <v>47.218349973673249</v>
      </c>
      <c r="B244" s="141">
        <v>1.8482542037963867</v>
      </c>
      <c r="C244" s="141">
        <v>1.8018576888200808</v>
      </c>
      <c r="D244" s="142">
        <v>283</v>
      </c>
      <c r="E244" s="123">
        <v>3700</v>
      </c>
      <c r="F244" s="203">
        <f>PI()*0.862*E244/60</f>
        <v>166.99659348932144</v>
      </c>
      <c r="G244" s="124">
        <f>C244/4.636</f>
        <v>0.3886664557420364</v>
      </c>
      <c r="H244" s="125">
        <f>D244/193.4</f>
        <v>1.4632885211995863</v>
      </c>
      <c r="I244" s="120">
        <f>1-0.427*G244*H244^(-3.688)</f>
        <v>0.9592368233225339</v>
      </c>
      <c r="J244" s="124">
        <f>C244*10^6/(I244*514*D244)</f>
        <v>12.913533413962307</v>
      </c>
      <c r="K244" s="126">
        <f>A244*0.682*10^6/(3600*24*J244)</f>
        <v>28.862659659678336</v>
      </c>
      <c r="L244" s="127">
        <f>A244*0.682*10^6/(3600*24*J244*2)</f>
        <v>14.431329829839168</v>
      </c>
      <c r="M244" s="127">
        <f>A244*0.682*10^6/(3600*24*J244*3)</f>
        <v>9.6208865532261125</v>
      </c>
      <c r="N244" s="127">
        <f>A244*0.682*10^6/(3600*24*J244*4)</f>
        <v>7.2156649149195839</v>
      </c>
      <c r="O244" s="127">
        <f>A244*0.682*10^6/(3600*24*J244*5)</f>
        <v>5.7725319319356672</v>
      </c>
      <c r="P244" s="128">
        <f>A244*0.682*10^6/(3600*24*J244*6)</f>
        <v>4.8104432766130563</v>
      </c>
      <c r="Q244" s="124">
        <f>4*K244/(PI()*0.862^2*F244)</f>
        <v>0.29615858273642515</v>
      </c>
      <c r="R244" s="120">
        <f>4*L244/(PI()*0.862^2*F244)</f>
        <v>0.14807929136821257</v>
      </c>
      <c r="S244" s="120">
        <f>4*M244/(PI()*0.862^2*F244)</f>
        <v>9.8719527578808378E-2</v>
      </c>
      <c r="T244" s="120">
        <f>4*N244/(PI()*0.862^2*F244)</f>
        <v>7.4039645684106287E-2</v>
      </c>
      <c r="U244" s="120">
        <f>4*O244/(PI()*0.862^2*$F244)</f>
        <v>5.9231716547285027E-2</v>
      </c>
      <c r="V244" s="129">
        <f>4*P244/(PI()*0.862^2*$F244)</f>
        <v>4.9359763789404189E-2</v>
      </c>
      <c r="W244" s="124" t="str">
        <f>IF(OR(0.0366&gt;Q244,0.0992&lt;Q244),"-",-43518*Q244^4 + 7101.5*Q244^3 - 404.29*Q244^2 + 11.132*Q244 + 0.6449)</f>
        <v>-</v>
      </c>
      <c r="X244" s="120" t="str">
        <f t="shared" ref="X244:AB248" si="366">IF(OR(0.0366&gt;R244,0.0992&lt;R244),"-",-43518*R244^4 + 7101.5*R244^3 - 404.29*R244^2 + 11.132*R244 + 0.6449)</f>
        <v>-</v>
      </c>
      <c r="Y244" s="120">
        <f t="shared" si="366"/>
        <v>0.50284896459090667</v>
      </c>
      <c r="Z244" s="120">
        <f t="shared" si="366"/>
        <v>0.82741578449583875</v>
      </c>
      <c r="AA244" s="120">
        <f t="shared" si="366"/>
        <v>0.82595253738430552</v>
      </c>
      <c r="AB244" s="129">
        <f t="shared" si="366"/>
        <v>0.80506687908392238</v>
      </c>
      <c r="AC244" s="124" t="str">
        <f>IF(W244="-","-",-1957*Q244^3 + 170*Q244^2 - 5.2758*Q244 + 1.1631)</f>
        <v>-</v>
      </c>
      <c r="AD244" s="120" t="str">
        <f t="shared" ref="AD244:AH248" si="367">IF(X244="-","-",-1957*R244^3 + 170*R244^2 - 5.2758*R244 + 1.1631)</f>
        <v>-</v>
      </c>
      <c r="AE244" s="120">
        <f t="shared" si="367"/>
        <v>0.41623621742665107</v>
      </c>
      <c r="AF244" s="120">
        <f t="shared" si="367"/>
        <v>0.91010074619921744</v>
      </c>
      <c r="AG244" s="120">
        <f t="shared" si="367"/>
        <v>1.0403517659310286</v>
      </c>
      <c r="AH244" s="129">
        <f t="shared" si="367"/>
        <v>1.0815256797426185</v>
      </c>
      <c r="AI244" s="119">
        <f>(F244^2)/2</f>
        <v>13943.931118518838</v>
      </c>
      <c r="AJ244" s="130" t="str">
        <f t="shared" ref="AJ244:AO248" si="368">IF(W244="-","-",3*$AI244*$J244*K244*AC244/(W244*1000))</f>
        <v>-</v>
      </c>
      <c r="AK244" s="119" t="str">
        <f t="shared" si="368"/>
        <v>-</v>
      </c>
      <c r="AL244" s="119">
        <f t="shared" si="368"/>
        <v>4301.9858114538911</v>
      </c>
      <c r="AM244" s="119">
        <f t="shared" si="368"/>
        <v>4287.3960145427691</v>
      </c>
      <c r="AN244" s="119">
        <f t="shared" si="368"/>
        <v>3927.742744630576</v>
      </c>
      <c r="AO244" s="131">
        <f t="shared" si="368"/>
        <v>3490.9332753194935</v>
      </c>
      <c r="AP244" s="132" t="str">
        <f>IF(AJ244="-","-",(AJ244*AC244/2.04/$I244/$D244/$A244+((AJ244*AC244/2.04/$I244/$D244/$A244)^2+4)^0.5)/2)</f>
        <v>-</v>
      </c>
      <c r="AQ244" s="132" t="str">
        <f>IF(AK244="-","-",(2*AK244*AD244/2.04/$I244/$D244/$A244+((2*AK244*AD244/2.04/$I244/$D244/$A244)^2+4)^0.5)/2)</f>
        <v>-</v>
      </c>
      <c r="AR244" s="132">
        <f>IF(AL244="-","-",(3*AL244*AE244/2.04/$I244/$D244/$A244+((3*AL244*AE244/2.04/$I244/$D244/$A244)^2+4)^0.5)/2)</f>
        <v>1.1079797274829271</v>
      </c>
      <c r="AS244" s="132">
        <f>IF(AM244="-","-",(4*AM244*AF244/2.04/$I244/$D244/$A244+((4*AM244*AF244/2.04/$I244/$D244/$A244)^2+4)^0.5)/2)</f>
        <v>1.3420259170907236</v>
      </c>
      <c r="AT244" s="132">
        <f>IF(AN244="-","-",(5*AN244*AG244/2.04/$I244/$D244/$A244+((5*AN244*AG244/2.04/$I244/$D244/$A244)^2+4)^0.5)/2)</f>
        <v>1.4642727596873613</v>
      </c>
      <c r="AU244" s="133">
        <f>IF(AO244="-","-",(6*AO244*AH244/2.04/$I244/$D244/$A244+((6*AO244*AH244/2.04/$I244/$D244/$A244)^2+4)^0.5)/2)</f>
        <v>1.5229405448009372</v>
      </c>
      <c r="AV244" s="134" t="str">
        <f>IF(AP244="-","-",C244*AP244)</f>
        <v>-</v>
      </c>
      <c r="AW244" s="135" t="str">
        <f>IF(AQ244="-","-",C244*AQ244)</f>
        <v>-</v>
      </c>
      <c r="AX244" s="135">
        <f>IF(AR244="-","-",C244*AR244)</f>
        <v>1.99642179102189</v>
      </c>
      <c r="AY244" s="136">
        <f>IF(AS244="-","-",C244*AS244)</f>
        <v>2.4181397173057406</v>
      </c>
      <c r="AZ244" s="136">
        <f>IF(AT244="-","-",C244*AT244)</f>
        <v>2.6384111305724702</v>
      </c>
      <c r="BA244" s="137">
        <f>IF(AU244="-","-",C244*AU244)</f>
        <v>2.7441221302654113</v>
      </c>
      <c r="BB244" s="138" t="str">
        <f>IF(W244="-","-",D244*AP244^(0.312/(1.312*W244))-273)</f>
        <v>-</v>
      </c>
      <c r="BC244" s="139" t="str">
        <f>IF(X244="-","-",D244*AQ244^(0.312/(1.312*X244))-273)</f>
        <v>-</v>
      </c>
      <c r="BD244" s="139">
        <f>IF(Y244="-","-",D244*AR244^(0.312/(1.312*Y244))-273)</f>
        <v>24.061386521825227</v>
      </c>
      <c r="BE244" s="139">
        <f>IF(Z244="-","-",D244*AS244^(0.312/(1.312*Z244))-273)</f>
        <v>34.968133482986275</v>
      </c>
      <c r="BF244" s="139">
        <f>IF(AA244="-","-",D244*AT244^(0.312/(1.312*AA244))-273)</f>
        <v>42.843279073613701</v>
      </c>
      <c r="BG244" s="140">
        <f>IF(AB244="-","-",D244*AU244^(0.312/(1.312*AB244))-273)</f>
        <v>47.441151217984157</v>
      </c>
      <c r="BH244" s="117"/>
      <c r="BI244" s="117"/>
      <c r="BP244" s="1">
        <v>242</v>
      </c>
    </row>
    <row r="245" spans="1:75" s="117" customFormat="1" ht="12.75" hidden="1" customHeight="1" x14ac:dyDescent="0.2">
      <c r="A245" s="126">
        <f>A244</f>
        <v>47.218349973673249</v>
      </c>
      <c r="B245" s="141"/>
      <c r="C245" s="141">
        <f>C244</f>
        <v>1.8018576888200808</v>
      </c>
      <c r="D245" s="142">
        <f>D244</f>
        <v>283</v>
      </c>
      <c r="E245" s="123">
        <v>4300</v>
      </c>
      <c r="F245" s="204">
        <f>PI()*0.862*E245/60</f>
        <v>194.07712216326544</v>
      </c>
      <c r="G245" s="124">
        <f t="shared" ref="G245:P245" si="369">G244</f>
        <v>0.3886664557420364</v>
      </c>
      <c r="H245" s="125">
        <f t="shared" si="369"/>
        <v>1.4632885211995863</v>
      </c>
      <c r="I245" s="120">
        <f t="shared" si="369"/>
        <v>0.9592368233225339</v>
      </c>
      <c r="J245" s="124">
        <f t="shared" si="369"/>
        <v>12.913533413962307</v>
      </c>
      <c r="K245" s="126">
        <f t="shared" si="369"/>
        <v>28.862659659678336</v>
      </c>
      <c r="L245" s="127">
        <f t="shared" si="369"/>
        <v>14.431329829839168</v>
      </c>
      <c r="M245" s="127">
        <f t="shared" si="369"/>
        <v>9.6208865532261125</v>
      </c>
      <c r="N245" s="127">
        <f t="shared" si="369"/>
        <v>7.2156649149195839</v>
      </c>
      <c r="O245" s="127">
        <f t="shared" si="369"/>
        <v>5.7725319319356672</v>
      </c>
      <c r="P245" s="128">
        <f t="shared" si="369"/>
        <v>4.8104432766130563</v>
      </c>
      <c r="Q245" s="124">
        <f>4*K245/(PI()*0.862^2*F245)</f>
        <v>0.25483412933134258</v>
      </c>
      <c r="R245" s="120">
        <f>4*L245/(PI()*0.862^2*F245)</f>
        <v>0.12741706466567129</v>
      </c>
      <c r="S245" s="120">
        <f>4*M245/(PI()*0.862^2*F245)</f>
        <v>8.49447097771142E-2</v>
      </c>
      <c r="T245" s="120">
        <f>4*N245/(PI()*0.862^2*F245)</f>
        <v>6.3708532332835646E-2</v>
      </c>
      <c r="U245" s="120">
        <f>4*O245/(PI()*0.862^2*F245)</f>
        <v>5.0966825866268516E-2</v>
      </c>
      <c r="V245" s="129">
        <f>4*P245/(PI()*0.862^2*$F245)</f>
        <v>4.24723548885571E-2</v>
      </c>
      <c r="W245" s="124" t="str">
        <f>IF(OR(0.0366&gt;Q245,0.0992&lt;Q245),"-",-43518*Q245^4 + 7101.5*Q245^3 - 404.29*Q245^2 + 11.132*Q245 + 0.6449)</f>
        <v>-</v>
      </c>
      <c r="X245" s="120" t="str">
        <f t="shared" si="366"/>
        <v>-</v>
      </c>
      <c r="Y245" s="120">
        <f t="shared" si="366"/>
        <v>0.76024982584068734</v>
      </c>
      <c r="Z245" s="120">
        <f t="shared" si="366"/>
        <v>0.83257601826521199</v>
      </c>
      <c r="AA245" s="120">
        <f t="shared" si="366"/>
        <v>0.80861323908327665</v>
      </c>
      <c r="AB245" s="129">
        <f t="shared" si="366"/>
        <v>0.79088098635251214</v>
      </c>
      <c r="AC245" s="124" t="str">
        <f>IF(W245="-","-",-1957*Q245^3 + 170*Q245^2 - 5.2758*Q245 + 1.1631)</f>
        <v>-</v>
      </c>
      <c r="AD245" s="120" t="str">
        <f t="shared" si="367"/>
        <v>-</v>
      </c>
      <c r="AE245" s="120">
        <f t="shared" si="367"/>
        <v>0.74210248147652003</v>
      </c>
      <c r="AF245" s="120">
        <f t="shared" si="367"/>
        <v>1.0109400530223867</v>
      </c>
      <c r="AG245" s="120">
        <f t="shared" si="367"/>
        <v>1.0767124159035748</v>
      </c>
      <c r="AH245" s="129">
        <f t="shared" si="367"/>
        <v>1.0957501517750388</v>
      </c>
      <c r="AI245" s="119">
        <f>(F245^2)/2</f>
        <v>18832.964673587529</v>
      </c>
      <c r="AJ245" s="130" t="str">
        <f t="shared" si="368"/>
        <v>-</v>
      </c>
      <c r="AK245" s="119" t="str">
        <f t="shared" si="368"/>
        <v>-</v>
      </c>
      <c r="AL245" s="119">
        <f t="shared" si="368"/>
        <v>6851.8474491048892</v>
      </c>
      <c r="AM245" s="119">
        <f t="shared" si="368"/>
        <v>6392.3846556233066</v>
      </c>
      <c r="AN245" s="119">
        <f t="shared" si="368"/>
        <v>5608.0290491728874</v>
      </c>
      <c r="AO245" s="131">
        <f t="shared" si="368"/>
        <v>4862.6223262329304</v>
      </c>
      <c r="AP245" s="127" t="str">
        <f>IF(AJ245="-","-",(AJ245*AC245/2.04/$I245/$D245/$A245+((AJ245*AC245/2.04/$I245/$D245/$A245)^2+4)^0.5)/2)</f>
        <v>-</v>
      </c>
      <c r="AQ245" s="127" t="str">
        <f>IF(AK245="-","-",(2*AK245*AD245/2.04/$I245/$D245/$A245+((2*AK245*AD245/2.04/$I245/$D245/$A245)^2+4)^0.5)/2)</f>
        <v>-</v>
      </c>
      <c r="AR245" s="127">
        <f>IF(AL245="-","-",(3*AL245*AE245/2.04/$I245/$D245/$A245+((3*AL245*AE245/2.04/$I245/$D245/$A245)^2+4)^0.5)/2)</f>
        <v>1.3333529145214145</v>
      </c>
      <c r="AS245" s="127">
        <f>IF(AM245="-","-",(4*AM245*AF245/2.04/$I245/$D245/$A245+((4*AM245*AF245/2.04/$I245/$D245/$A245)^2+4)^0.5)/2)</f>
        <v>1.6097545358862031</v>
      </c>
      <c r="AT245" s="127">
        <f>IF(AN245="-","-",(5*AN245*AG245/2.04/$I245/$D245/$A245+((5*AN245*AG245/2.04/$I245/$D245/$A245)^2+4)^0.5)/2)</f>
        <v>1.7319657840700693</v>
      </c>
      <c r="AU245" s="128">
        <f>IF(AO245="-","-",(6*AO245*AH245/2.04/$I245/$D245/$A245+((6*AO245*AH245/2.04/$I245/$D245/$A245)^2+4)^0.5)/2)</f>
        <v>1.7833349968645713</v>
      </c>
      <c r="AV245" s="143" t="str">
        <f>IF(AP245="-","-",C245*AP245)</f>
        <v>-</v>
      </c>
      <c r="AW245" s="144" t="str">
        <f>IF(AQ245="-","-",C245*AQ245)</f>
        <v>-</v>
      </c>
      <c r="AX245" s="144">
        <f>IF(AR245="-","-",C245*AR245)</f>
        <v>2.4025122009410746</v>
      </c>
      <c r="AY245" s="120">
        <f>IF(AS245="-","-",C245*AS245)</f>
        <v>2.9005485875995558</v>
      </c>
      <c r="AZ245" s="120">
        <f>IF(AT245="-","-",C245*AT245)</f>
        <v>3.1207558647999543</v>
      </c>
      <c r="BA245" s="129">
        <f>IF(AU245="-","-",C245*AU245)</f>
        <v>3.2133158758423623</v>
      </c>
      <c r="BB245" s="138" t="str">
        <f>IF(W245="-","-",D245*AP245^(0.312/(1.312*W245))-273)</f>
        <v>-</v>
      </c>
      <c r="BC245" s="139" t="str">
        <f>IF(X245="-","-",D245*AQ245^(0.312/(1.312*X245))-273)</f>
        <v>-</v>
      </c>
      <c r="BD245" s="139">
        <f>IF(Y245="-","-",D245*AR245^(0.312/(1.312*Y245))-273)</f>
        <v>36.648555979222976</v>
      </c>
      <c r="BE245" s="139">
        <f>IF(Z245="-","-",D245*AS245^(0.312/(1.312*Z245))-273)</f>
        <v>51.221828194279567</v>
      </c>
      <c r="BF245" s="139">
        <f>IF(AA245="-","-",D245*AT245^(0.312/(1.312*AA245))-273)</f>
        <v>59.612376094434296</v>
      </c>
      <c r="BG245" s="140">
        <f>IF(AB245="-","-",D245*AU245^(0.312/(1.312*AB245))-273)</f>
        <v>63.765844282465991</v>
      </c>
      <c r="BH245" s="121"/>
      <c r="BI245" s="121"/>
      <c r="BP245" s="121">
        <v>243</v>
      </c>
    </row>
    <row r="246" spans="1:75" hidden="1" x14ac:dyDescent="0.2">
      <c r="A246" s="145">
        <f>A244</f>
        <v>47.218349973673249</v>
      </c>
      <c r="B246" s="146"/>
      <c r="C246" s="146">
        <f>C244</f>
        <v>1.8018576888200808</v>
      </c>
      <c r="D246" s="147">
        <f>D244</f>
        <v>283</v>
      </c>
      <c r="E246" s="148">
        <v>4855</v>
      </c>
      <c r="F246" s="205">
        <f>PI()*0.862*E246/60</f>
        <v>219.12661118666364</v>
      </c>
      <c r="G246" s="149">
        <f t="shared" ref="G246:P246" si="370">G244</f>
        <v>0.3886664557420364</v>
      </c>
      <c r="H246" s="150">
        <f t="shared" si="370"/>
        <v>1.4632885211995863</v>
      </c>
      <c r="I246" s="151">
        <f t="shared" si="370"/>
        <v>0.9592368233225339</v>
      </c>
      <c r="J246" s="149">
        <f t="shared" si="370"/>
        <v>12.913533413962307</v>
      </c>
      <c r="K246" s="145">
        <f t="shared" si="370"/>
        <v>28.862659659678336</v>
      </c>
      <c r="L246" s="152">
        <f t="shared" si="370"/>
        <v>14.431329829839168</v>
      </c>
      <c r="M246" s="152">
        <f t="shared" si="370"/>
        <v>9.6208865532261125</v>
      </c>
      <c r="N246" s="152">
        <f t="shared" si="370"/>
        <v>7.2156649149195839</v>
      </c>
      <c r="O246" s="152">
        <f t="shared" si="370"/>
        <v>5.7725319319356672</v>
      </c>
      <c r="P246" s="153">
        <f t="shared" si="370"/>
        <v>4.8104432766130563</v>
      </c>
      <c r="Q246" s="149">
        <f>4*K246/(PI()*0.862^2*F246)</f>
        <v>0.22570273040675037</v>
      </c>
      <c r="R246" s="151">
        <f>4*L246/(PI()*0.862^2*F246)</f>
        <v>0.11285136520337519</v>
      </c>
      <c r="S246" s="151">
        <f>4*M246/(PI()*0.862^2*F246)</f>
        <v>7.52342434689168E-2</v>
      </c>
      <c r="T246" s="151">
        <f>4*N246/(PI()*0.862^2*F246)</f>
        <v>5.6425682601687593E-2</v>
      </c>
      <c r="U246" s="151">
        <f>4*O246/(PI()*0.862^2*F246)</f>
        <v>4.5140546081350076E-2</v>
      </c>
      <c r="V246" s="154">
        <f>4*P246/(PI()*0.862^2*$F246)</f>
        <v>3.76171217344584E-2</v>
      </c>
      <c r="W246" s="149" t="str">
        <f>IF(OR(0.0366&gt;Q246,0.0992&lt;Q246),"-",-43518*Q246^4 + 7101.5*Q246^3 - 404.29*Q246^2 + 11.132*Q246 + 0.6449)</f>
        <v>-</v>
      </c>
      <c r="X246" s="151" t="str">
        <f t="shared" si="366"/>
        <v>-</v>
      </c>
      <c r="Y246" s="151">
        <f t="shared" si="366"/>
        <v>0.82393359730274474</v>
      </c>
      <c r="Z246" s="151">
        <f t="shared" si="366"/>
        <v>0.82048311712327837</v>
      </c>
      <c r="AA246" s="151">
        <f t="shared" si="366"/>
        <v>0.7961110778772722</v>
      </c>
      <c r="AB246" s="154">
        <f t="shared" si="366"/>
        <v>0.78243842223769855</v>
      </c>
      <c r="AC246" s="149" t="str">
        <f>IF(W246="-","-",-1957*Q246^3 + 170*Q246^2 - 5.2758*Q246 + 1.1631)</f>
        <v>-</v>
      </c>
      <c r="AD246" s="151" t="str">
        <f t="shared" si="367"/>
        <v>-</v>
      </c>
      <c r="AE246" s="151">
        <f t="shared" si="367"/>
        <v>0.89504240971856674</v>
      </c>
      <c r="AF246" s="151">
        <f t="shared" si="367"/>
        <v>1.0550875099072243</v>
      </c>
      <c r="AG246" s="151">
        <f t="shared" si="367"/>
        <v>1.0913434502045083</v>
      </c>
      <c r="AH246" s="154">
        <f t="shared" si="367"/>
        <v>1.1010265601245595</v>
      </c>
      <c r="AI246" s="155">
        <f>(F246^2)/2</f>
        <v>24008.235865075632</v>
      </c>
      <c r="AJ246" s="156" t="str">
        <f t="shared" si="368"/>
        <v>-</v>
      </c>
      <c r="AK246" s="155" t="str">
        <f t="shared" si="368"/>
        <v>-</v>
      </c>
      <c r="AL246" s="155">
        <f t="shared" si="368"/>
        <v>9720.6003862185535</v>
      </c>
      <c r="AM246" s="155">
        <f t="shared" si="368"/>
        <v>8630.2183586577867</v>
      </c>
      <c r="AN246" s="155">
        <f t="shared" si="368"/>
        <v>7360.0492015595364</v>
      </c>
      <c r="AO246" s="157">
        <f t="shared" si="368"/>
        <v>6295.9217156969444</v>
      </c>
      <c r="AP246" s="152" t="str">
        <f>IF(AJ246="-","-",(AJ246*AC246/2.04/$I246/$D246/$A246+((AJ246*AC246/2.04/$I246/$D246/$A246)^2+4)^0.5)/2)</f>
        <v>-</v>
      </c>
      <c r="AQ246" s="152" t="str">
        <f>IF(AK246="-","-",(2*AK246*AD246/2.04/$I246/$D246/$A246+((2*AK246*AD246/2.04/$I246/$D246/$A246)^2+4)^0.5)/2)</f>
        <v>-</v>
      </c>
      <c r="AR246" s="152">
        <f>IF(AL246="-","-",(3*AL246*AE246/2.04/$I246/$D246/$A246+((3*AL246*AE246/2.04/$I246/$D246/$A246)^2+4)^0.5)/2)</f>
        <v>1.6167104095059297</v>
      </c>
      <c r="AS246" s="152">
        <f>IF(AM246="-","-",(4*AM246*AF246/2.04/$I246/$D246/$A246+((4*AM246*AF246/2.04/$I246/$D246/$A246)^2+4)^0.5)/2)</f>
        <v>1.9150658495513202</v>
      </c>
      <c r="AT246" s="152">
        <f>IF(AN246="-","-",(5*AN246*AG246/2.04/$I246/$D246/$A246+((5*AN246*AG246/2.04/$I246/$D246/$A246)^2+4)^0.5)/2)</f>
        <v>2.0287903271867997</v>
      </c>
      <c r="AU246" s="153">
        <f>IF(AO246="-","-",(6*AO246*AH246/2.04/$I246/$D246/$A246+((6*AO246*AH246/2.04/$I246/$D246/$A246)^2+4)^0.5)/2)</f>
        <v>2.0729766273214247</v>
      </c>
      <c r="AV246" s="149" t="str">
        <f>IF(AP246="-","-",C246*AP246)</f>
        <v>-</v>
      </c>
      <c r="AW246" s="151" t="str">
        <f>IF(AQ246="-","-",C246*AQ246)</f>
        <v>-</v>
      </c>
      <c r="AX246" s="151">
        <f>IF(AR246="-","-",C246*AR246)</f>
        <v>2.9130820819637209</v>
      </c>
      <c r="AY246" s="151">
        <f>IF(AS246="-","-",C246*AS246)</f>
        <v>3.4506761256108063</v>
      </c>
      <c r="AZ246" s="151">
        <f>IF(AT246="-","-",C246*AT246)</f>
        <v>3.6555914500453426</v>
      </c>
      <c r="BA246" s="154">
        <f>IF(AU246="-","-",C246*AU246)</f>
        <v>3.7352088746834284</v>
      </c>
      <c r="BB246" s="158" t="str">
        <f>IF(W246="-","-",D246*AP246^(0.312/(1.312*W246))-273)</f>
        <v>-</v>
      </c>
      <c r="BC246" s="159" t="str">
        <f>IF(X246="-","-",D246*AQ246^(0.312/(1.312*X246))-273)</f>
        <v>-</v>
      </c>
      <c r="BD246" s="159">
        <f>IF(Y246="-","-",D246*AR246^(0.312/(1.312*Y246))-273)</f>
        <v>52.088918443010641</v>
      </c>
      <c r="BE246" s="159">
        <f>IF(Z246="-","-",D246*AS246^(0.312/(1.312*Z246))-273)</f>
        <v>68.64353314467553</v>
      </c>
      <c r="BF246" s="159">
        <f>IF(AA246="-","-",D246*AT246^(0.312/(1.312*AA246))-273)</f>
        <v>76.591355440362236</v>
      </c>
      <c r="BG246" s="160">
        <f>IF(AB246="-","-",D246*AU246^(0.312/(1.312*AB246))-273)</f>
        <v>80.18993026200036</v>
      </c>
      <c r="BH246" s="161"/>
      <c r="BI246" s="161"/>
      <c r="BP246" s="1">
        <v>244</v>
      </c>
    </row>
    <row r="247" spans="1:75" s="161" customFormat="1" hidden="1" x14ac:dyDescent="0.2">
      <c r="A247" s="126">
        <f>A244</f>
        <v>47.218349973673249</v>
      </c>
      <c r="B247" s="141"/>
      <c r="C247" s="141">
        <f>C244</f>
        <v>1.8018576888200808</v>
      </c>
      <c r="D247" s="142">
        <f>D244</f>
        <v>283</v>
      </c>
      <c r="E247" s="123">
        <v>5300</v>
      </c>
      <c r="F247" s="204">
        <f>PI()*0.862*E247/60</f>
        <v>239.21133661983879</v>
      </c>
      <c r="G247" s="124">
        <f t="shared" ref="G247:P247" si="371">G244</f>
        <v>0.3886664557420364</v>
      </c>
      <c r="H247" s="125">
        <f t="shared" si="371"/>
        <v>1.4632885211995863</v>
      </c>
      <c r="I247" s="120">
        <f t="shared" si="371"/>
        <v>0.9592368233225339</v>
      </c>
      <c r="J247" s="124">
        <f t="shared" si="371"/>
        <v>12.913533413962307</v>
      </c>
      <c r="K247" s="126">
        <f t="shared" si="371"/>
        <v>28.862659659678336</v>
      </c>
      <c r="L247" s="127">
        <f t="shared" si="371"/>
        <v>14.431329829839168</v>
      </c>
      <c r="M247" s="127">
        <f t="shared" si="371"/>
        <v>9.6208865532261125</v>
      </c>
      <c r="N247" s="127">
        <f t="shared" si="371"/>
        <v>7.2156649149195839</v>
      </c>
      <c r="O247" s="127">
        <f t="shared" si="371"/>
        <v>5.7725319319356672</v>
      </c>
      <c r="P247" s="128">
        <f t="shared" si="371"/>
        <v>4.8104432766130563</v>
      </c>
      <c r="Q247" s="124">
        <f>4*K247/(PI()*0.862^2*F247)</f>
        <v>0.20675221813674963</v>
      </c>
      <c r="R247" s="120">
        <f>4*L247/(PI()*0.862^2*F247)</f>
        <v>0.10337610906837481</v>
      </c>
      <c r="S247" s="120">
        <f>4*M247/(PI()*0.862^2*F247)</f>
        <v>6.8917406045583218E-2</v>
      </c>
      <c r="T247" s="120">
        <f>4*N247/(PI()*0.862^2*F247)</f>
        <v>5.1688054534187407E-2</v>
      </c>
      <c r="U247" s="120">
        <f>4*O247/(PI()*0.862^2*F247)</f>
        <v>4.135044362734993E-2</v>
      </c>
      <c r="V247" s="129">
        <f>4*P247/(PI()*0.862^2*$F247)</f>
        <v>3.4458703022791609E-2</v>
      </c>
      <c r="W247" s="124" t="str">
        <f>IF(OR(0.0366&gt;Q247,0.0992&lt;Q247),"-",-43518*Q247^4 + 7101.5*Q247^3 - 404.29*Q247^2 + 11.132*Q247 + 0.6449)</f>
        <v>-</v>
      </c>
      <c r="X247" s="120" t="str">
        <f t="shared" si="366"/>
        <v>-</v>
      </c>
      <c r="Y247" s="120">
        <f t="shared" si="366"/>
        <v>0.8346951480741841</v>
      </c>
      <c r="Z247" s="120">
        <f t="shared" si="366"/>
        <v>0.81021278894513804</v>
      </c>
      <c r="AA247" s="120">
        <f t="shared" si="366"/>
        <v>0.78880459040259798</v>
      </c>
      <c r="AB247" s="129" t="str">
        <f t="shared" si="366"/>
        <v>-</v>
      </c>
      <c r="AC247" s="124" t="str">
        <f>IF(W247="-","-",-1957*Q247^3 + 170*Q247^2 - 5.2758*Q247 + 1.1631)</f>
        <v>-</v>
      </c>
      <c r="AD247" s="120" t="str">
        <f t="shared" si="367"/>
        <v>-</v>
      </c>
      <c r="AE247" s="120">
        <f t="shared" si="367"/>
        <v>0.96635283158295737</v>
      </c>
      <c r="AF247" s="120">
        <f t="shared" si="367"/>
        <v>1.0743381958652818</v>
      </c>
      <c r="AG247" s="120">
        <f t="shared" si="367"/>
        <v>1.0972527673049961</v>
      </c>
      <c r="AH247" s="129" t="str">
        <f t="shared" si="367"/>
        <v>-</v>
      </c>
      <c r="AI247" s="119">
        <f>(F247^2)/2</f>
        <v>28611.031783724913</v>
      </c>
      <c r="AJ247" s="130" t="str">
        <f t="shared" si="368"/>
        <v>-</v>
      </c>
      <c r="AK247" s="119" t="str">
        <f t="shared" si="368"/>
        <v>-</v>
      </c>
      <c r="AL247" s="119">
        <f t="shared" si="368"/>
        <v>12345.901089839086</v>
      </c>
      <c r="AM247" s="119">
        <f t="shared" si="368"/>
        <v>10605.182450723792</v>
      </c>
      <c r="AN247" s="119">
        <f t="shared" si="368"/>
        <v>8900.2757994883159</v>
      </c>
      <c r="AO247" s="131" t="str">
        <f t="shared" si="368"/>
        <v>-</v>
      </c>
      <c r="AP247" s="127" t="str">
        <f>IF(AJ247="-","-",(AJ247*AC247/2.04/$I247/$D247/$A247+((AJ247*AC247/2.04/$I247/$D247/$A247)^2+4)^0.5)/2)</f>
        <v>-</v>
      </c>
      <c r="AQ247" s="127" t="str">
        <f>IF(AK247="-","-",(2*AK247*AD247/2.04/$I247/$D247/$A247+((2*AK247*AD247/2.04/$I247/$D247/$A247)^2+4)^0.5)/2)</f>
        <v>-</v>
      </c>
      <c r="AR247" s="127">
        <f>IF(AL247="-","-",(3*AL247*AE247/2.04/$I247/$D247/$A247+((3*AL247*AE247/2.04/$I247/$D247/$A247)^2+4)^0.5)/2)</f>
        <v>1.8961437106735803</v>
      </c>
      <c r="AS247" s="127">
        <f>IF(AM247="-","-",(4*AM247*AF247/2.04/$I247/$D247/$A247+((4*AM247*AF247/2.04/$I247/$D247/$A247)^2+4)^0.5)/2)</f>
        <v>2.1978613830454621</v>
      </c>
      <c r="AT247" s="127">
        <f>IF(AN247="-","-",(5*AN247*AG247/2.04/$I247/$D247/$A247+((5*AN247*AG247/2.04/$I247/$D247/$A247)^2+4)^0.5)/2)</f>
        <v>2.3017980368907613</v>
      </c>
      <c r="AU247" s="128" t="str">
        <f>IF(AO247="-","-",(6*AO247*AH247/2.04/$I247/$D247/$A247+((6*AO247*AH247/2.04/$I247/$D247/$A247)^2+4)^0.5)/2)</f>
        <v>-</v>
      </c>
      <c r="AV247" s="124" t="str">
        <f>IF(AP247="-","-",C247*AP247)</f>
        <v>-</v>
      </c>
      <c r="AW247" s="120" t="str">
        <f>IF(AQ247="-","-",C247*AQ247)</f>
        <v>-</v>
      </c>
      <c r="AX247" s="120">
        <f>IF(AR247="-","-",C247*AR247)</f>
        <v>3.4165811241850292</v>
      </c>
      <c r="AY247" s="120">
        <f>IF(AS247="-","-",C247*AS247)</f>
        <v>3.9602334320012025</v>
      </c>
      <c r="AZ247" s="120">
        <f>IF(AT247="-","-",C247*AT247)</f>
        <v>4.147512490882586</v>
      </c>
      <c r="BA247" s="129" t="str">
        <f>IF(AU247="-","-",C247*AU247)</f>
        <v>-</v>
      </c>
      <c r="BB247" s="138" t="str">
        <f>IF(W247="-","-",D247*AP247^(0.312/(1.312*W247))-273)</f>
        <v>-</v>
      </c>
      <c r="BC247" s="139" t="str">
        <f>IF(X247="-","-",D247*AQ247^(0.312/(1.312*X247))-273)</f>
        <v>-</v>
      </c>
      <c r="BD247" s="139">
        <f>IF(Y247="-","-",D247*AR247^(0.312/(1.312*Y247))-273)</f>
        <v>66.587762367639073</v>
      </c>
      <c r="BE247" s="139">
        <f>IF(Z247="-","-",D247*AS247^(0.312/(1.312*Z247))-273)</f>
        <v>83.587944982238469</v>
      </c>
      <c r="BF247" s="139">
        <f>IF(AA247="-","-",D247*AT247^(0.312/(1.312*AA247))-273)</f>
        <v>90.86531230022382</v>
      </c>
      <c r="BG247" s="140" t="str">
        <f>IF(AB247="-","-",D247*AU247^(0.312/(1.312*AB247))-273)</f>
        <v>-</v>
      </c>
      <c r="BP247" s="121">
        <v>245</v>
      </c>
    </row>
    <row r="248" spans="1:75" s="161" customFormat="1" hidden="1" x14ac:dyDescent="0.2">
      <c r="A248" s="162">
        <f>A244</f>
        <v>47.218349973673249</v>
      </c>
      <c r="B248" s="163"/>
      <c r="C248" s="163">
        <f>C244</f>
        <v>1.8018576888200808</v>
      </c>
      <c r="D248" s="164">
        <f>D244</f>
        <v>283</v>
      </c>
      <c r="E248" s="165">
        <v>5560</v>
      </c>
      <c r="F248" s="206">
        <f>PI()*0.862*E248/60</f>
        <v>250.94623237854788</v>
      </c>
      <c r="G248" s="166">
        <f t="shared" ref="G248:P248" si="372">G244</f>
        <v>0.3886664557420364</v>
      </c>
      <c r="H248" s="167">
        <f t="shared" si="372"/>
        <v>1.4632885211995863</v>
      </c>
      <c r="I248" s="168">
        <f t="shared" si="372"/>
        <v>0.9592368233225339</v>
      </c>
      <c r="J248" s="166">
        <f t="shared" si="372"/>
        <v>12.913533413962307</v>
      </c>
      <c r="K248" s="162">
        <f t="shared" si="372"/>
        <v>28.862659659678336</v>
      </c>
      <c r="L248" s="169">
        <f t="shared" si="372"/>
        <v>14.431329829839168</v>
      </c>
      <c r="M248" s="169">
        <f t="shared" si="372"/>
        <v>9.6208865532261125</v>
      </c>
      <c r="N248" s="169">
        <f t="shared" si="372"/>
        <v>7.2156649149195839</v>
      </c>
      <c r="O248" s="169">
        <f t="shared" si="372"/>
        <v>5.7725319319356672</v>
      </c>
      <c r="P248" s="170">
        <f t="shared" si="372"/>
        <v>4.8104432766130563</v>
      </c>
      <c r="Q248" s="166">
        <f>4*K248/(PI()*0.862^2*F248)</f>
        <v>0.1970839489433045</v>
      </c>
      <c r="R248" s="168">
        <f>4*L248/(PI()*0.862^2*F248)</f>
        <v>9.8541974471652249E-2</v>
      </c>
      <c r="S248" s="168">
        <f>4*M248/(PI()*0.862^2*F248)</f>
        <v>6.569464964776818E-2</v>
      </c>
      <c r="T248" s="168">
        <f>4*N248/(PI()*0.862^2*F248)</f>
        <v>4.9270987235826125E-2</v>
      </c>
      <c r="U248" s="168">
        <f>4*O248/(PI()*0.862^2*F248)</f>
        <v>3.9416789788660901E-2</v>
      </c>
      <c r="V248" s="171">
        <f>4*P248/(PI()*0.862^2*$F248)</f>
        <v>3.284732482388409E-2</v>
      </c>
      <c r="W248" s="166" t="str">
        <f>IF(OR(0.0366&gt;Q248,0.0992&lt;Q248),"-",-43518*Q248^4 + 7101.5*Q248^3 - 404.29*Q248^2 + 11.132*Q248 + 0.6449)</f>
        <v>-</v>
      </c>
      <c r="X248" s="168">
        <f t="shared" si="366"/>
        <v>0.50788920824620298</v>
      </c>
      <c r="Y248" s="168">
        <f t="shared" si="366"/>
        <v>0.83426279165735251</v>
      </c>
      <c r="Z248" s="168">
        <f t="shared" si="366"/>
        <v>0.80487229239686353</v>
      </c>
      <c r="AA248" s="168">
        <f t="shared" si="366"/>
        <v>0.78540403302050388</v>
      </c>
      <c r="AB248" s="171" t="str">
        <f t="shared" si="366"/>
        <v>-</v>
      </c>
      <c r="AC248" s="166" t="str">
        <f>IF(W248="-","-",-1957*Q248^3 + 170*Q248^2 - 5.2758*Q248 + 1.1631)</f>
        <v>-</v>
      </c>
      <c r="AD248" s="168">
        <f t="shared" si="367"/>
        <v>0.42135944044784235</v>
      </c>
      <c r="AE248" s="168">
        <f t="shared" si="367"/>
        <v>0.9953352641737816</v>
      </c>
      <c r="AF248" s="168">
        <f t="shared" si="367"/>
        <v>1.0817730897833018</v>
      </c>
      <c r="AG248" s="168">
        <f t="shared" si="367"/>
        <v>1.0994220189112027</v>
      </c>
      <c r="AH248" s="171" t="str">
        <f t="shared" si="367"/>
        <v>-</v>
      </c>
      <c r="AI248" s="172">
        <f>(F248^2)/2</f>
        <v>31487.005772494074</v>
      </c>
      <c r="AJ248" s="173" t="str">
        <f t="shared" si="368"/>
        <v>-</v>
      </c>
      <c r="AK248" s="172">
        <f t="shared" si="368"/>
        <v>14604.537408138773</v>
      </c>
      <c r="AL248" s="172">
        <f t="shared" si="368"/>
        <v>14001.653292590025</v>
      </c>
      <c r="AM248" s="172">
        <f t="shared" si="368"/>
        <v>11829.959632725984</v>
      </c>
      <c r="AN248" s="172">
        <f t="shared" si="368"/>
        <v>9856.7866579714027</v>
      </c>
      <c r="AO248" s="174" t="str">
        <f t="shared" si="368"/>
        <v>-</v>
      </c>
      <c r="AP248" s="169" t="str">
        <f>IF(AJ248="-","-",(AJ248*AC248/2.04/$I248/$D248/$A248+((AJ248*AC248/2.04/$I248/$D248/$A248)^2+4)^0.5)/2)</f>
        <v>-</v>
      </c>
      <c r="AQ248" s="169">
        <f>IF(AK248="-","-",(2*AK248*AD248/2.04/$I248/$D248/$A248+((2*AK248*AD248/2.04/$I248/$D248/$A248)^2+4)^0.5)/2)</f>
        <v>1.2626536469627254</v>
      </c>
      <c r="AR248" s="169">
        <f>IF(AL248="-","-",(3*AL248*AE248/2.04/$I248/$D248/$A248+((3*AL248*AE248/2.04/$I248/$D248/$A248)^2+4)^0.5)/2)</f>
        <v>2.0797176149506793</v>
      </c>
      <c r="AS248" s="169">
        <f>IF(AM248="-","-",(4*AM248*AF248/2.04/$I248/$D248/$A248+((4*AM248*AF248/2.04/$I248/$D248/$A248)^2+4)^0.5)/2)</f>
        <v>2.378111699365379</v>
      </c>
      <c r="AT248" s="169">
        <f>IF(AN248="-","-",(5*AN248*AG248/2.04/$I248/$D248/$A248+((5*AN248*AG248/2.04/$I248/$D248/$A248)^2+4)^0.5)/2)</f>
        <v>2.4760043272928116</v>
      </c>
      <c r="AU248" s="170" t="str">
        <f>IF(AO248="-","-",(6*AO248*AH248/2.04/$I248/$D248/$A248+((6*AO248*AH248/2.04/$I248/$D248/$A248)^2+4)^0.5)/2)</f>
        <v>-</v>
      </c>
      <c r="AV248" s="166" t="str">
        <f>IF(AP248="-","-",C248*AP248)</f>
        <v>-</v>
      </c>
      <c r="AW248" s="168">
        <f>IF(AQ248="-","-",C248*AQ248)</f>
        <v>2.2751221820965029</v>
      </c>
      <c r="AX248" s="168">
        <f>IF(AR248="-","-",C248*AR248)</f>
        <v>3.7473551750734417</v>
      </c>
      <c r="AY248" s="168">
        <f>IF(AS248="-","-",C248*AS248)</f>
        <v>4.285018850374497</v>
      </c>
      <c r="AZ248" s="168">
        <f>IF(AT248="-","-",C248*AT248)</f>
        <v>4.4614074346843449</v>
      </c>
      <c r="BA248" s="171" t="str">
        <f>IF(AU248="-","-",C248*AU248)</f>
        <v>-</v>
      </c>
      <c r="BB248" s="175" t="str">
        <f>IF(W248="-","-",D248*AP248^(0.312/(1.312*W248))-273)</f>
        <v>-</v>
      </c>
      <c r="BC248" s="176">
        <f>IF(X248="-","-",D248*AQ248^(0.312/(1.312*X248))-273)</f>
        <v>42.653013040150313</v>
      </c>
      <c r="BD248" s="176">
        <f>IF(Y248="-","-",D248*AR248^(0.312/(1.312*Y248))-273)</f>
        <v>75.684724283052219</v>
      </c>
      <c r="BE248" s="176">
        <f>IF(Z248="-","-",D248*AS248^(0.312/(1.312*Z248))-273)</f>
        <v>92.54997520493265</v>
      </c>
      <c r="BF248" s="176">
        <f>IF(AA248="-","-",D248*AT248^(0.312/(1.312*AA248))-273)</f>
        <v>99.397371573072689</v>
      </c>
      <c r="BG248" s="177" t="str">
        <f>IF(AB248="-","-",D248*AU248^(0.312/(1.312*AB248))-273)</f>
        <v>-</v>
      </c>
      <c r="BH248" s="121"/>
      <c r="BI248" s="121"/>
      <c r="BP248" s="1">
        <v>246</v>
      </c>
    </row>
    <row r="249" spans="1:75" s="7" customFormat="1" ht="15.75" hidden="1" x14ac:dyDescent="0.2">
      <c r="B249" s="1"/>
      <c r="C249" s="2" t="s">
        <v>0</v>
      </c>
      <c r="D249" s="3"/>
      <c r="E249" s="4"/>
      <c r="F249" s="5"/>
      <c r="G249" s="6"/>
      <c r="I249" s="6"/>
      <c r="J249" s="6"/>
      <c r="K249" s="6"/>
      <c r="L249" s="8"/>
      <c r="M249" s="8"/>
      <c r="N249" s="8"/>
      <c r="O249" s="8"/>
      <c r="P249" s="8"/>
      <c r="Q249" s="5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9"/>
      <c r="AJ249" s="10"/>
      <c r="AK249" s="11"/>
      <c r="AL249" s="11"/>
      <c r="AM249" s="12"/>
      <c r="AN249" s="10"/>
      <c r="AO249" s="13"/>
      <c r="AP249" s="14"/>
      <c r="AQ249" s="15"/>
      <c r="AR249" s="16"/>
      <c r="AX249" s="6"/>
      <c r="AY249" s="6"/>
      <c r="AZ249" s="6"/>
      <c r="BA249" s="6"/>
      <c r="BB249" s="5"/>
      <c r="BC249" s="5"/>
      <c r="BD249" s="5"/>
      <c r="BE249" s="5"/>
      <c r="BF249" s="5"/>
      <c r="BG249" s="8"/>
      <c r="BP249" s="121">
        <v>247</v>
      </c>
    </row>
    <row r="250" spans="1:75" s="1" customFormat="1" ht="18" hidden="1" customHeight="1" x14ac:dyDescent="0.2">
      <c r="A250" s="17" t="s">
        <v>1</v>
      </c>
      <c r="B250" s="18" t="s">
        <v>2</v>
      </c>
      <c r="C250" s="18" t="s">
        <v>3</v>
      </c>
      <c r="D250" s="18" t="s">
        <v>4</v>
      </c>
      <c r="E250" s="18" t="s">
        <v>5</v>
      </c>
      <c r="F250" s="19" t="s">
        <v>6</v>
      </c>
      <c r="G250" s="18" t="s">
        <v>7</v>
      </c>
      <c r="H250" s="18" t="s">
        <v>8</v>
      </c>
      <c r="I250" s="18" t="s">
        <v>9</v>
      </c>
      <c r="J250" s="20" t="s">
        <v>10</v>
      </c>
      <c r="K250" s="21" t="s">
        <v>11</v>
      </c>
      <c r="L250" s="22" t="s">
        <v>12</v>
      </c>
      <c r="M250" s="22" t="s">
        <v>13</v>
      </c>
      <c r="N250" s="22" t="s">
        <v>14</v>
      </c>
      <c r="O250" s="22" t="s">
        <v>15</v>
      </c>
      <c r="P250" s="23" t="s">
        <v>16</v>
      </c>
      <c r="Q250" s="24" t="s">
        <v>17</v>
      </c>
      <c r="R250" s="25" t="s">
        <v>18</v>
      </c>
      <c r="S250" s="25" t="s">
        <v>19</v>
      </c>
      <c r="T250" s="25" t="s">
        <v>20</v>
      </c>
      <c r="U250" s="25" t="s">
        <v>21</v>
      </c>
      <c r="V250" s="26" t="s">
        <v>22</v>
      </c>
      <c r="W250" s="24" t="s">
        <v>23</v>
      </c>
      <c r="X250" s="25" t="s">
        <v>24</v>
      </c>
      <c r="Y250" s="25" t="s">
        <v>25</v>
      </c>
      <c r="Z250" s="25" t="s">
        <v>26</v>
      </c>
      <c r="AA250" s="25" t="s">
        <v>27</v>
      </c>
      <c r="AB250" s="26" t="s">
        <v>28</v>
      </c>
      <c r="AC250" s="27" t="s">
        <v>29</v>
      </c>
      <c r="AD250" s="28" t="s">
        <v>30</v>
      </c>
      <c r="AE250" s="28" t="s">
        <v>31</v>
      </c>
      <c r="AF250" s="28" t="s">
        <v>32</v>
      </c>
      <c r="AG250" s="28" t="s">
        <v>33</v>
      </c>
      <c r="AH250" s="29" t="s">
        <v>34</v>
      </c>
      <c r="AI250" s="30" t="s">
        <v>35</v>
      </c>
      <c r="AJ250" s="21" t="s">
        <v>36</v>
      </c>
      <c r="AK250" s="22" t="s">
        <v>37</v>
      </c>
      <c r="AL250" s="22" t="s">
        <v>38</v>
      </c>
      <c r="AM250" s="22" t="s">
        <v>39</v>
      </c>
      <c r="AN250" s="22" t="s">
        <v>40</v>
      </c>
      <c r="AO250" s="23" t="s">
        <v>41</v>
      </c>
      <c r="AP250" s="28" t="s">
        <v>42</v>
      </c>
      <c r="AQ250" s="28" t="s">
        <v>43</v>
      </c>
      <c r="AR250" s="28" t="s">
        <v>44</v>
      </c>
      <c r="AS250" s="28" t="s">
        <v>45</v>
      </c>
      <c r="AT250" s="28" t="s">
        <v>46</v>
      </c>
      <c r="AU250" s="29" t="s">
        <v>47</v>
      </c>
      <c r="AV250" s="31" t="s">
        <v>48</v>
      </c>
      <c r="AW250" s="32" t="s">
        <v>49</v>
      </c>
      <c r="AX250" s="32" t="s">
        <v>50</v>
      </c>
      <c r="AY250" s="32" t="s">
        <v>51</v>
      </c>
      <c r="AZ250" s="32" t="s">
        <v>52</v>
      </c>
      <c r="BA250" s="33" t="s">
        <v>53</v>
      </c>
      <c r="BB250" s="21" t="s">
        <v>54</v>
      </c>
      <c r="BC250" s="22" t="s">
        <v>55</v>
      </c>
      <c r="BD250" s="22" t="s">
        <v>56</v>
      </c>
      <c r="BE250" s="22" t="s">
        <v>57</v>
      </c>
      <c r="BF250" s="22" t="s">
        <v>58</v>
      </c>
      <c r="BG250" s="23" t="s">
        <v>59</v>
      </c>
      <c r="BH250" s="34"/>
      <c r="BM250" s="50"/>
      <c r="BP250" s="1">
        <v>248</v>
      </c>
    </row>
    <row r="251" spans="1:75" s="61" customFormat="1" ht="12.75" customHeight="1" x14ac:dyDescent="0.2">
      <c r="A251" s="35">
        <v>64.509416256093999</v>
      </c>
      <c r="B251" s="35">
        <f>AX246</f>
        <v>2.9130820819637209</v>
      </c>
      <c r="C251" s="141">
        <f>B251-0.06</f>
        <v>2.8530820819637208</v>
      </c>
      <c r="D251" s="36">
        <v>288</v>
      </c>
      <c r="E251" s="37">
        <v>3710</v>
      </c>
      <c r="F251" s="38">
        <f>PI()*0.805*E251/60</f>
        <v>156.37539232630996</v>
      </c>
      <c r="G251" s="39">
        <f>C251/4.636</f>
        <v>0.61541891327949105</v>
      </c>
      <c r="H251" s="40">
        <f>D251/193.4</f>
        <v>1.4891416752843847</v>
      </c>
      <c r="I251" s="41">
        <f>1-0.427*G251*H251^(-3.688)</f>
        <v>0.9394922951750645</v>
      </c>
      <c r="J251" s="40">
        <f>C251*10^6/(I251*511*D251)</f>
        <v>20.635151209474106</v>
      </c>
      <c r="K251" s="42">
        <f>A251*0.682*10^6/(3600*24*J251)</f>
        <v>24.676643590695299</v>
      </c>
      <c r="L251" s="43">
        <f>A251*0.682*10^6/(3600*24*J251*2)</f>
        <v>12.33832179534765</v>
      </c>
      <c r="M251" s="43">
        <f>A251*0.682*10^6/(3600*24*J251*3)</f>
        <v>8.2255478635650991</v>
      </c>
      <c r="N251" s="43">
        <f>A251*0.682*10^6/(3600*24*J251*4)</f>
        <v>6.1691608976738248</v>
      </c>
      <c r="O251" s="43">
        <f>A251*0.682*10^6/(3600*24*J251*5)</f>
        <v>4.9353287181390604</v>
      </c>
      <c r="P251" s="44">
        <f>A251*0.682*10^6/(3600*24*J251*6)</f>
        <v>4.1127739317825496</v>
      </c>
      <c r="Q251" s="39">
        <f>4*K251/(PI()*0.805^2*F251)</f>
        <v>0.31005306875735317</v>
      </c>
      <c r="R251" s="41">
        <f>4*L251/(PI()*0.805^2*F251)</f>
        <v>0.15502653437867658</v>
      </c>
      <c r="S251" s="41">
        <f>4*M251/(PI()*0.805^2*F251)</f>
        <v>0.10335102291911771</v>
      </c>
      <c r="T251" s="41">
        <f>4*N251/(PI()*0.805^2*F251)</f>
        <v>7.7513267189338292E-2</v>
      </c>
      <c r="U251" s="41">
        <f>4*O251/(PI()*0.805^2*F251)</f>
        <v>6.2010613751470635E-2</v>
      </c>
      <c r="V251" s="45">
        <f>4*P251/(PI()*0.805^2*F251)</f>
        <v>5.1675511459558857E-2</v>
      </c>
      <c r="W251" s="46" t="str">
        <f>IF(OR(0.0344&gt;Q251,0.0739&lt;Q251),"-",296863066.116789*Q251^(6)+-107812010.926391*Q251^(5)+ 15691057.2875856*Q251^(4)+-1178721.4640784*Q251^(3)+ 48205.3447935692*Q251^(2)+-1012.39184418295*Q251+ 9.28608011129995)</f>
        <v>-</v>
      </c>
      <c r="X251" s="47" t="str">
        <f t="shared" ref="X251:AB255" si="373">IF(OR(0.0344&gt;R251,0.0739&lt;R251),"-",296863066.116789*R251^(6)+-107812010.926391*R251^(5)+ 15691057.2875856*R251^(4)+-1178721.4640784*R251^(3)+ 48205.3447935692*R251^(2)+-1012.39184418295*R251+ 9.28608011129995)</f>
        <v>-</v>
      </c>
      <c r="Y251" s="47" t="str">
        <f t="shared" si="373"/>
        <v>-</v>
      </c>
      <c r="Z251" s="47" t="str">
        <f t="shared" si="373"/>
        <v>-</v>
      </c>
      <c r="AA251" s="47">
        <f t="shared" si="373"/>
        <v>0.84487398066124619</v>
      </c>
      <c r="AB251" s="48">
        <f t="shared" si="373"/>
        <v>0.85681713387874048</v>
      </c>
      <c r="AC251" s="46" t="str">
        <f>IF(W251="-","-",798988351.621543*Q251^(6)+-280371531.586419*Q251^(5)+ 39883138.3982318*Q251^(4)+-2943110.23585554*Q251^(3)+ 118497.513034966*Q251^(2)+-2463.54413936218*Q251+ 21.5852365235991)</f>
        <v>-</v>
      </c>
      <c r="AD251" s="47" t="str">
        <f t="shared" ref="AD251:AH255" si="374">IF(X251="-","-",798988351.621543*R251^(6)+-280371531.586419*R251^(5)+ 39883138.3982318*R251^(4)+-2943110.23585554*R251^(3)+ 118497.513034966*R251^(2)+-2463.54413936218*R251+ 21.5852365235991)</f>
        <v>-</v>
      </c>
      <c r="AE251" s="47" t="str">
        <f t="shared" si="374"/>
        <v>-</v>
      </c>
      <c r="AF251" s="47" t="str">
        <f t="shared" si="374"/>
        <v>-</v>
      </c>
      <c r="AG251" s="47">
        <f t="shared" si="374"/>
        <v>0.77606020490450334</v>
      </c>
      <c r="AH251" s="48">
        <f t="shared" si="374"/>
        <v>0.88487106435555773</v>
      </c>
      <c r="AI251" s="49">
        <f>(F251^2)/2</f>
        <v>12226.631662603681</v>
      </c>
      <c r="AJ251" s="49" t="str">
        <f t="shared" ref="AJ251:AO255" si="375">IF(W251="-","-",4*$AI251*$J251*K251*AC251/(W251*1000))</f>
        <v>-</v>
      </c>
      <c r="AK251" s="50" t="str">
        <f t="shared" si="375"/>
        <v>-</v>
      </c>
      <c r="AL251" s="50" t="str">
        <f t="shared" si="375"/>
        <v>-</v>
      </c>
      <c r="AM251" s="50" t="str">
        <f t="shared" si="375"/>
        <v>-</v>
      </c>
      <c r="AN251" s="50">
        <f t="shared" si="375"/>
        <v>4575.0309742332911</v>
      </c>
      <c r="AO251" s="51">
        <f t="shared" si="375"/>
        <v>4286.4835876677071</v>
      </c>
      <c r="AP251" s="52" t="str">
        <f>IF(AJ251="-","-",(AJ251*W251/2.04/$I251/$D251/$A251+((AJ251*W251/2.04/$I251/$D251/$A251)^2+4)^0.5)/2)</f>
        <v>-</v>
      </c>
      <c r="AQ251" s="52" t="str">
        <f>IF(AK251="-","-",(2*AK251*X251/2.04/$I251/$D251/$A251+((2*AK251*X251/2.04/$I251/$D251/$A251)^2+4)^0.5)/2)</f>
        <v>-</v>
      </c>
      <c r="AR251" s="52" t="str">
        <f>IF(AL251="-","-",(3*AL251*Y251/2.04/$I251/$D251/$A251+((3*AL251*Y251/2.04/$I251/$D251/$A251)^2+4)^0.5)/2)</f>
        <v>-</v>
      </c>
      <c r="AS251" s="52" t="str">
        <f>IF(AM251="-","-",(4*AM251*Z251/2.04/$I251/$D251/$A251+((4*AM251*Z251/2.04/$I251/$D251/$A251)^2+4)^0.5)/2)</f>
        <v>-</v>
      </c>
      <c r="AT251" s="52">
        <f>IF(AN251="-","-",(5*AN251*AA251/2.04/$I251/$D251/$A251+((5*AN251*AA251/2.04/$I251/$D251/$A251)^2+4)^0.5)/2)</f>
        <v>1.3075566570186139</v>
      </c>
      <c r="AU251" s="53">
        <f>IF(AO251="-","-",(6*AO251*AB251/2.04/$I251/$D251/$A251+((6*AO251*AB251/2.04/$I251/$D251/$A251)^2+4)^0.5)/2)</f>
        <v>1.3562177617993838</v>
      </c>
      <c r="AV251" s="54" t="str">
        <f>IF(AP251="-","-",C251*AP251)</f>
        <v>-</v>
      </c>
      <c r="AW251" s="55" t="str">
        <f>IF(AQ251="-","-",C251*AQ251)</f>
        <v>-</v>
      </c>
      <c r="AX251" s="55" t="str">
        <f>IF(AR251="-","-",C251*AR251)</f>
        <v>-</v>
      </c>
      <c r="AY251" s="56" t="str">
        <f>IF(AS251="-","-",C251*AS251)</f>
        <v>-</v>
      </c>
      <c r="AZ251" s="56">
        <f>IF(AT251="-","-",C251*AT251)</f>
        <v>3.7305664692921896</v>
      </c>
      <c r="BA251" s="57">
        <f>IF(AU251="-","-",C251*AU251)</f>
        <v>3.8694005954307635</v>
      </c>
      <c r="BB251" s="58" t="str">
        <f>IF(W251="-","-",D251*AP251^(0.312/(1.312*W251))-273)</f>
        <v>-</v>
      </c>
      <c r="BC251" s="59" t="str">
        <f>IF(X251="-","-",D251*AQ251^(0.312/(1.312*X251))-273)</f>
        <v>-</v>
      </c>
      <c r="BD251" s="59" t="str">
        <f>IF(Y251="-","-",D251*AR251^(0.312/(1.312*Y251))-273)</f>
        <v>-</v>
      </c>
      <c r="BE251" s="59" t="str">
        <f>IF(Z251="-","-",D251*AS251^(0.312/(1.312*Z251))-273)</f>
        <v>-</v>
      </c>
      <c r="BF251" s="59">
        <f>IF(AA251="-","-",D251*AT251^(0.312/(1.312*AA251))-273)</f>
        <v>37.579210001613831</v>
      </c>
      <c r="BG251" s="60">
        <f>IF(AB251="-","-",D251*AU251^(0.312/(1.312*AB251))-273)</f>
        <v>40.415010084079483</v>
      </c>
      <c r="BI251" s="43">
        <f>A251</f>
        <v>64.509416256093999</v>
      </c>
      <c r="BJ251" s="43">
        <f>C251</f>
        <v>2.8530820819637208</v>
      </c>
      <c r="BK251" s="43">
        <f>AW256</f>
        <v>4.9889966254686318</v>
      </c>
      <c r="BL251" s="50">
        <f>AT256</f>
        <v>5220</v>
      </c>
      <c r="BM251" s="50">
        <f t="shared" ref="BM251" si="376">AU256</f>
        <v>12236.101759692787</v>
      </c>
      <c r="BN251" s="43">
        <f>AV256</f>
        <v>1.7486341024001675</v>
      </c>
      <c r="BO251" s="61">
        <f>AS256</f>
        <v>4</v>
      </c>
      <c r="BP251" s="121">
        <v>249</v>
      </c>
      <c r="BQ251" s="43">
        <f>AI256</f>
        <v>47.218349973673249</v>
      </c>
      <c r="BR251" s="43">
        <f>AJ256</f>
        <v>1.8018576888200808</v>
      </c>
      <c r="BS251" s="43">
        <f>AO256</f>
        <v>2.9130820819637209</v>
      </c>
      <c r="BT251" s="50">
        <f>AL256</f>
        <v>4855</v>
      </c>
      <c r="BU251" s="50">
        <f>AM256</f>
        <v>9720.6003862185535</v>
      </c>
      <c r="BV251" s="43">
        <f>AN256</f>
        <v>1.6167104095059297</v>
      </c>
      <c r="BW251" s="61">
        <f>AK256</f>
        <v>3</v>
      </c>
    </row>
    <row r="252" spans="1:75" s="69" customFormat="1" hidden="1" x14ac:dyDescent="0.2">
      <c r="A252" s="42">
        <f>A251</f>
        <v>64.509416256093999</v>
      </c>
      <c r="B252" s="62">
        <f>B251</f>
        <v>2.9130820819637209</v>
      </c>
      <c r="C252" s="62">
        <f>C251</f>
        <v>2.8530820819637208</v>
      </c>
      <c r="D252" s="63">
        <f>D251</f>
        <v>288</v>
      </c>
      <c r="E252" s="37">
        <v>4000</v>
      </c>
      <c r="F252" s="62">
        <f>PI()*0.805*E252/60</f>
        <v>168.59880574265225</v>
      </c>
      <c r="G252" s="39">
        <f t="shared" ref="G252:P252" si="377">G251</f>
        <v>0.61541891327949105</v>
      </c>
      <c r="H252" s="40">
        <f t="shared" si="377"/>
        <v>1.4891416752843847</v>
      </c>
      <c r="I252" s="41">
        <f t="shared" si="377"/>
        <v>0.9394922951750645</v>
      </c>
      <c r="J252" s="40">
        <f t="shared" si="377"/>
        <v>20.635151209474106</v>
      </c>
      <c r="K252" s="42">
        <f t="shared" si="377"/>
        <v>24.676643590695299</v>
      </c>
      <c r="L252" s="43">
        <f t="shared" si="377"/>
        <v>12.33832179534765</v>
      </c>
      <c r="M252" s="43">
        <f t="shared" si="377"/>
        <v>8.2255478635650991</v>
      </c>
      <c r="N252" s="43">
        <f t="shared" si="377"/>
        <v>6.1691608976738248</v>
      </c>
      <c r="O252" s="43">
        <f t="shared" si="377"/>
        <v>4.9353287181390604</v>
      </c>
      <c r="P252" s="44">
        <f t="shared" si="377"/>
        <v>4.1127739317825496</v>
      </c>
      <c r="Q252" s="39">
        <f t="shared" ref="Q252:Q255" si="378">4*K252/(PI()*0.805^2*F252)</f>
        <v>0.28757422127244503</v>
      </c>
      <c r="R252" s="41">
        <f t="shared" ref="R252:R255" si="379">4*L252/(PI()*0.805^2*F252)</f>
        <v>0.14378711063622251</v>
      </c>
      <c r="S252" s="41">
        <f t="shared" ref="S252:S255" si="380">4*M252/(PI()*0.805^2*F252)</f>
        <v>9.5858073757481677E-2</v>
      </c>
      <c r="T252" s="41">
        <f t="shared" ref="T252:T255" si="381">4*N252/(PI()*0.805^2*F252)</f>
        <v>7.1893555318111257E-2</v>
      </c>
      <c r="U252" s="41">
        <f t="shared" ref="U252:U255" si="382">4*O252/(PI()*0.805^2*F252)</f>
        <v>5.7514844254489016E-2</v>
      </c>
      <c r="V252" s="45">
        <f t="shared" ref="V252:V255" si="383">4*P252/(PI()*0.805^2*F252)</f>
        <v>4.7929036878740838E-2</v>
      </c>
      <c r="W252" s="64" t="str">
        <f t="shared" ref="W252:W255" si="384">IF(OR(0.0344&gt;Q252,0.0739&lt;Q252),"-",296863066.116789*Q252^(6)+-107812010.926391*Q252^(5)+ 15691057.2875856*Q252^(4)+-1178721.4640784*Q252^(3)+ 48205.3447935692*Q252^(2)+-1012.39184418295*Q252+ 9.28608011129995)</f>
        <v>-</v>
      </c>
      <c r="X252" s="65" t="str">
        <f t="shared" si="373"/>
        <v>-</v>
      </c>
      <c r="Y252" s="65" t="str">
        <f t="shared" si="373"/>
        <v>-</v>
      </c>
      <c r="Z252" s="65">
        <f t="shared" si="373"/>
        <v>0.76567713053426978</v>
      </c>
      <c r="AA252" s="65">
        <f t="shared" si="373"/>
        <v>0.85388819110148795</v>
      </c>
      <c r="AB252" s="66">
        <f t="shared" si="373"/>
        <v>0.85365513109494451</v>
      </c>
      <c r="AC252" s="64" t="str">
        <f t="shared" ref="AC252:AC255" si="385">IF(W252="-","-",798988351.621543*Q252^(6)+-280371531.586419*Q252^(5)+ 39883138.3982318*Q252^(4)+-2943110.23585554*Q252^(3)+ 118497.513034966*Q252^(2)+-2463.54413936218*Q252+ 21.5852365235991)</f>
        <v>-</v>
      </c>
      <c r="AD252" s="65" t="str">
        <f t="shared" si="374"/>
        <v>-</v>
      </c>
      <c r="AE252" s="65" t="str">
        <f t="shared" si="374"/>
        <v>-</v>
      </c>
      <c r="AF252" s="65">
        <f t="shared" si="374"/>
        <v>0.62185288026737595</v>
      </c>
      <c r="AG252" s="65">
        <f t="shared" si="374"/>
        <v>0.82437850575571048</v>
      </c>
      <c r="AH252" s="66">
        <f t="shared" si="374"/>
        <v>0.91809326258314883</v>
      </c>
      <c r="AI252" s="49">
        <f>(F252^2)/2</f>
        <v>14212.778648924294</v>
      </c>
      <c r="AJ252" s="49" t="str">
        <f t="shared" si="375"/>
        <v>-</v>
      </c>
      <c r="AK252" s="50" t="str">
        <f t="shared" si="375"/>
        <v>-</v>
      </c>
      <c r="AL252" s="50" t="str">
        <f t="shared" si="375"/>
        <v>-</v>
      </c>
      <c r="AM252" s="50">
        <f t="shared" si="375"/>
        <v>5877.798735093198</v>
      </c>
      <c r="AN252" s="50">
        <f t="shared" si="375"/>
        <v>5589.6984030910116</v>
      </c>
      <c r="AO252" s="51">
        <f t="shared" si="375"/>
        <v>5189.0257124800974</v>
      </c>
      <c r="AP252" s="43" t="str">
        <f>IF(AJ252="-","-",(AJ252*W252/2.04/$I252/$D252/$A252+((AJ252*W252/2.04/$I252/$D252/$A252)^2+4)^0.5)/2)</f>
        <v>-</v>
      </c>
      <c r="AQ252" s="43" t="str">
        <f>IF(AK252="-","-",(2*AK252*X252/2.04/$I252/$D252/$A252+((2*AK252*X252/2.04/$I252/$D252/$A252)^2+4)^0.5)/2)</f>
        <v>-</v>
      </c>
      <c r="AR252" s="43" t="str">
        <f>IF(AL252="-","-",(3*AL252*Y252/2.04/$I252/$D252/$A252+((3*AL252*Y252/2.04/$I252/$D252/$A252)^2+4)^0.5)/2)</f>
        <v>-</v>
      </c>
      <c r="AS252" s="43">
        <f>IF(AM252="-","-",(4*AM252*Z252/2.04/$I252/$D252/$A252+((4*AM252*Z252/2.04/$I252/$D252/$A252)^2+4)^0.5)/2)</f>
        <v>1.2842404739464053</v>
      </c>
      <c r="AT252" s="43">
        <f>IF(AN252="-","-",(5*AN252*AA252/2.04/$I252/$D252/$A252+((5*AN252*AA252/2.04/$I252/$D252/$A252)^2+4)^0.5)/2)</f>
        <v>1.3897687964096537</v>
      </c>
      <c r="AU252" s="44">
        <f>IF(AO252="-","-",(6*AO252*AB252/2.04/$I252/$D252/$A252+((6*AO252*AB252/2.04/$I252/$D252/$A252)^2+4)^0.5)/2)</f>
        <v>1.4405801074848503</v>
      </c>
      <c r="AV252" s="67" t="str">
        <f>IF(AP252="-","-",C252*AP252)</f>
        <v>-</v>
      </c>
      <c r="AW252" s="68" t="str">
        <f>IF(AQ252="-","-",C252*AQ252)</f>
        <v>-</v>
      </c>
      <c r="AX252" s="68" t="str">
        <f>IF(AR252="-","-",C252*AR252)</f>
        <v>-</v>
      </c>
      <c r="AY252" s="41">
        <f>IF(AS252="-","-",C252*AS252)</f>
        <v>3.6640434851490857</v>
      </c>
      <c r="AZ252" s="41">
        <f>IF(AT252="-","-",C252*AT252)</f>
        <v>3.965124451108669</v>
      </c>
      <c r="BA252" s="45">
        <f>IF(AU252="-","-",C252*AU252)</f>
        <v>4.110093292298397</v>
      </c>
      <c r="BB252" s="58" t="str">
        <f>IF(W252="-","-",D252*AP252^(0.312/(1.312*W252))-273)</f>
        <v>-</v>
      </c>
      <c r="BC252" s="59" t="str">
        <f>IF(X252="-","-",D252*AQ252^(0.312/(1.312*X252))-273)</f>
        <v>-</v>
      </c>
      <c r="BD252" s="59" t="str">
        <f>IF(Y252="-","-",D252*AR252^(0.312/(1.312*Y252))-273)</f>
        <v>-</v>
      </c>
      <c r="BE252" s="59">
        <f>IF(Z252="-","-",D252*AS252^(0.312/(1.312*Z252))-273)</f>
        <v>38.269090131845303</v>
      </c>
      <c r="BF252" s="59">
        <f>IF(AA252="-","-",D252*AT252^(0.312/(1.312*AA252))-273)</f>
        <v>42.646872327392373</v>
      </c>
      <c r="BG252" s="60">
        <f>IF(AB252="-","-",D252*AU252^(0.312/(1.312*AB252))-273)</f>
        <v>45.8281489057199</v>
      </c>
      <c r="BP252" s="1">
        <v>250</v>
      </c>
    </row>
    <row r="253" spans="1:75" s="89" customFormat="1" hidden="1" x14ac:dyDescent="0.2">
      <c r="A253" s="70">
        <f>A251</f>
        <v>64.509416256093999</v>
      </c>
      <c r="B253" s="71">
        <f>B251</f>
        <v>2.9130820819637209</v>
      </c>
      <c r="C253" s="71">
        <f>C251</f>
        <v>2.8530820819637208</v>
      </c>
      <c r="D253" s="72">
        <f>D251</f>
        <v>288</v>
      </c>
      <c r="E253" s="73">
        <v>5220</v>
      </c>
      <c r="F253" s="71">
        <f>PI()*0.805*E253/60</f>
        <v>220.02144149416119</v>
      </c>
      <c r="G253" s="74">
        <f t="shared" ref="G253:P253" si="386">G251</f>
        <v>0.61541891327949105</v>
      </c>
      <c r="H253" s="75">
        <f t="shared" si="386"/>
        <v>1.4891416752843847</v>
      </c>
      <c r="I253" s="76">
        <f t="shared" si="386"/>
        <v>0.9394922951750645</v>
      </c>
      <c r="J253" s="75">
        <f t="shared" si="386"/>
        <v>20.635151209474106</v>
      </c>
      <c r="K253" s="70">
        <f t="shared" si="386"/>
        <v>24.676643590695299</v>
      </c>
      <c r="L253" s="77">
        <f t="shared" si="386"/>
        <v>12.33832179534765</v>
      </c>
      <c r="M253" s="77">
        <f t="shared" si="386"/>
        <v>8.2255478635650991</v>
      </c>
      <c r="N253" s="77">
        <f t="shared" si="386"/>
        <v>6.1691608976738248</v>
      </c>
      <c r="O253" s="77">
        <f t="shared" si="386"/>
        <v>4.9353287181390604</v>
      </c>
      <c r="P253" s="78">
        <f t="shared" si="386"/>
        <v>4.1127739317825496</v>
      </c>
      <c r="Q253" s="74">
        <f t="shared" si="378"/>
        <v>0.22036338794823374</v>
      </c>
      <c r="R253" s="76">
        <f t="shared" si="379"/>
        <v>0.11018169397411687</v>
      </c>
      <c r="S253" s="76">
        <f t="shared" si="380"/>
        <v>7.3454462649411231E-2</v>
      </c>
      <c r="T253" s="76">
        <f t="shared" si="381"/>
        <v>5.5090846987058434E-2</v>
      </c>
      <c r="U253" s="76">
        <f t="shared" si="382"/>
        <v>4.4072677589646753E-2</v>
      </c>
      <c r="V253" s="79">
        <f t="shared" si="383"/>
        <v>3.6727231324705616E-2</v>
      </c>
      <c r="W253" s="80" t="str">
        <f t="shared" si="384"/>
        <v>-</v>
      </c>
      <c r="X253" s="81" t="str">
        <f t="shared" si="373"/>
        <v>-</v>
      </c>
      <c r="Y253" s="81">
        <f t="shared" si="373"/>
        <v>0.73853713643774022</v>
      </c>
      <c r="Z253" s="81">
        <f t="shared" si="373"/>
        <v>0.85609805773342451</v>
      </c>
      <c r="AA253" s="81">
        <f t="shared" si="373"/>
        <v>0.84419887048368558</v>
      </c>
      <c r="AB253" s="82">
        <f t="shared" si="373"/>
        <v>0.80634944727687063</v>
      </c>
      <c r="AC253" s="80" t="str">
        <f t="shared" si="385"/>
        <v>-</v>
      </c>
      <c r="AD253" s="81" t="str">
        <f t="shared" si="374"/>
        <v>-</v>
      </c>
      <c r="AE253" s="81">
        <f t="shared" si="374"/>
        <v>0.58294207227130102</v>
      </c>
      <c r="AF253" s="81">
        <f t="shared" si="374"/>
        <v>0.84990979020108881</v>
      </c>
      <c r="AG253" s="81">
        <f t="shared" si="374"/>
        <v>0.9400524288341856</v>
      </c>
      <c r="AH253" s="82">
        <f t="shared" si="374"/>
        <v>0.9341149448486803</v>
      </c>
      <c r="AI253" s="83">
        <f>(F253^2)/2</f>
        <v>24204.717358584297</v>
      </c>
      <c r="AJ253" s="83" t="str">
        <f t="shared" si="375"/>
        <v>-</v>
      </c>
      <c r="AK253" s="84" t="str">
        <f t="shared" si="375"/>
        <v>-</v>
      </c>
      <c r="AL253" s="84">
        <f t="shared" si="375"/>
        <v>12971.361377615958</v>
      </c>
      <c r="AM253" s="84">
        <f t="shared" si="375"/>
        <v>12236.101759692787</v>
      </c>
      <c r="AN253" s="84">
        <f t="shared" si="375"/>
        <v>10979.714713622643</v>
      </c>
      <c r="AO253" s="85">
        <f t="shared" si="375"/>
        <v>9518.7414066365509</v>
      </c>
      <c r="AP253" s="77" t="str">
        <f>IF(AJ253="-","-",(AJ253*W253/2.04/$I253/$D253/$A253+((AJ253*W253/2.04/$I253/$D253/$A253)^2+4)^0.5)/2)</f>
        <v>-</v>
      </c>
      <c r="AQ253" s="77" t="str">
        <f>IF(AK253="-","-",(2*AK253*X253/2.04/$I253/$D253/$A253+((2*AK253*X253/2.04/$I253/$D253/$A253)^2+4)^0.5)/2)</f>
        <v>-</v>
      </c>
      <c r="AR253" s="77">
        <f>IF(AL253="-","-",(3*AL253*Y253/2.04/$I253/$D253/$A253+((3*AL253*Y253/2.04/$I253/$D253/$A253)^2+4)^0.5)/2)</f>
        <v>1.4819227993102064</v>
      </c>
      <c r="AS253" s="77">
        <f>IF(AM253="-","-",(4*AM253*Z253/2.04/$I253/$D253/$A253+((4*AM253*Z253/2.04/$I253/$D253/$A253)^2+4)^0.5)/2)</f>
        <v>1.7486341024001675</v>
      </c>
      <c r="AT253" s="77">
        <f>IF(AN253="-","-",(5*AN253*AA253/2.04/$I253/$D253/$A253+((5*AN253*AA253/2.04/$I253/$D253/$A253)^2+4)^0.5)/2)</f>
        <v>1.8438974370297112</v>
      </c>
      <c r="AU253" s="78">
        <f>IF(AO253="-","-",(6*AO253*AB253/2.04/$I253/$D253/$A253+((6*AO253*AB253/2.04/$I253/$D253/$A253)^2+4)^0.5)/2)</f>
        <v>1.8375499561002724</v>
      </c>
      <c r="AV253" s="74" t="str">
        <f>IF(AP253="-","-",C253*AP253)</f>
        <v>-</v>
      </c>
      <c r="AW253" s="76" t="str">
        <f>IF(AQ253="-","-",C253*AQ253)</f>
        <v>-</v>
      </c>
      <c r="AX253" s="76">
        <f>IF(AR253="-","-",C253*AR253)</f>
        <v>4.2280473855654686</v>
      </c>
      <c r="AY253" s="76">
        <f>IF(AS253="-","-",C253*AS253)</f>
        <v>4.9889966254686318</v>
      </c>
      <c r="AZ253" s="76">
        <f>IF(AT253="-","-",C253*AT253)</f>
        <v>5.2607907385682973</v>
      </c>
      <c r="BA253" s="79">
        <f>IF(AU253="-","-",C253*AU253)</f>
        <v>5.2426808544629093</v>
      </c>
      <c r="BB253" s="86" t="str">
        <f>IF(W253="-","-",D253*AP253^(0.312/(1.312*W253))-273)</f>
        <v>-</v>
      </c>
      <c r="BC253" s="87" t="str">
        <f>IF(X253="-","-",D253*AQ253^(0.312/(1.312*X253))-273)</f>
        <v>-</v>
      </c>
      <c r="BD253" s="87">
        <f>IF(Y253="-","-",D253*AR253^(0.312/(1.312*Y253))-273)</f>
        <v>53.886797756754731</v>
      </c>
      <c r="BE253" s="87">
        <f>IF(Z253="-","-",D253*AS253^(0.312/(1.312*Z253))-273)</f>
        <v>63.363468320249012</v>
      </c>
      <c r="BF253" s="87">
        <f>IF(AA253="-","-",D253*AT253^(0.312/(1.312*AA253))-273)</f>
        <v>69.17530438574488</v>
      </c>
      <c r="BG253" s="88">
        <f>IF(AB253="-","-",D253*AU253^(0.312/(1.312*AB253))-273)</f>
        <v>71.604295383123656</v>
      </c>
      <c r="BP253" s="121">
        <v>251</v>
      </c>
    </row>
    <row r="254" spans="1:75" s="89" customFormat="1" hidden="1" x14ac:dyDescent="0.2">
      <c r="A254" s="42">
        <f>A251</f>
        <v>64.509416256093999</v>
      </c>
      <c r="B254" s="62">
        <f>B251</f>
        <v>2.9130820819637209</v>
      </c>
      <c r="C254" s="62">
        <f>C251</f>
        <v>2.8530820819637208</v>
      </c>
      <c r="D254" s="63">
        <f>D251</f>
        <v>288</v>
      </c>
      <c r="E254" s="37">
        <v>5300</v>
      </c>
      <c r="F254" s="62">
        <f>PI()*0.805*E254/60</f>
        <v>223.39341760901425</v>
      </c>
      <c r="G254" s="39">
        <f t="shared" ref="G254:P254" si="387">G251</f>
        <v>0.61541891327949105</v>
      </c>
      <c r="H254" s="40">
        <f t="shared" si="387"/>
        <v>1.4891416752843847</v>
      </c>
      <c r="I254" s="41">
        <f t="shared" si="387"/>
        <v>0.9394922951750645</v>
      </c>
      <c r="J254" s="40">
        <f t="shared" si="387"/>
        <v>20.635151209474106</v>
      </c>
      <c r="K254" s="42">
        <f t="shared" si="387"/>
        <v>24.676643590695299</v>
      </c>
      <c r="L254" s="43">
        <f t="shared" si="387"/>
        <v>12.33832179534765</v>
      </c>
      <c r="M254" s="43">
        <f t="shared" si="387"/>
        <v>8.2255478635650991</v>
      </c>
      <c r="N254" s="43">
        <f t="shared" si="387"/>
        <v>6.1691608976738248</v>
      </c>
      <c r="O254" s="43">
        <f t="shared" si="387"/>
        <v>4.9353287181390604</v>
      </c>
      <c r="P254" s="44">
        <f t="shared" si="387"/>
        <v>4.1127739317825496</v>
      </c>
      <c r="Q254" s="39">
        <f t="shared" si="378"/>
        <v>0.21703714813014718</v>
      </c>
      <c r="R254" s="41">
        <f t="shared" si="379"/>
        <v>0.10851857406507359</v>
      </c>
      <c r="S254" s="41">
        <f t="shared" si="380"/>
        <v>7.2345716043382385E-2</v>
      </c>
      <c r="T254" s="41">
        <f t="shared" si="381"/>
        <v>5.4259287032536796E-2</v>
      </c>
      <c r="U254" s="41">
        <f t="shared" si="382"/>
        <v>4.3407429626029441E-2</v>
      </c>
      <c r="V254" s="45">
        <f t="shared" si="383"/>
        <v>3.6172858021691193E-2</v>
      </c>
      <c r="W254" s="64" t="str">
        <f t="shared" si="384"/>
        <v>-</v>
      </c>
      <c r="X254" s="65" t="str">
        <f t="shared" si="373"/>
        <v>-</v>
      </c>
      <c r="Y254" s="65">
        <f t="shared" si="373"/>
        <v>0.75838549458614857</v>
      </c>
      <c r="Z254" s="65">
        <f t="shared" si="373"/>
        <v>0.85653401893181602</v>
      </c>
      <c r="AA254" s="65">
        <f t="shared" si="373"/>
        <v>0.84179872384446064</v>
      </c>
      <c r="AB254" s="66">
        <f t="shared" si="373"/>
        <v>0.80291289458069137</v>
      </c>
      <c r="AC254" s="64" t="str">
        <f t="shared" si="385"/>
        <v>-</v>
      </c>
      <c r="AD254" s="65" t="str">
        <f t="shared" si="374"/>
        <v>-</v>
      </c>
      <c r="AE254" s="65">
        <f t="shared" si="374"/>
        <v>0.61114989555657218</v>
      </c>
      <c r="AF254" s="65">
        <f t="shared" si="374"/>
        <v>0.85859961713754984</v>
      </c>
      <c r="AG254" s="65">
        <f t="shared" si="374"/>
        <v>0.94211494566585685</v>
      </c>
      <c r="AH254" s="66">
        <f t="shared" si="374"/>
        <v>0.93193697506719531</v>
      </c>
      <c r="AI254" s="49">
        <f>(F254^2)/2</f>
        <v>24952.309515517718</v>
      </c>
      <c r="AJ254" s="49" t="str">
        <f t="shared" si="375"/>
        <v>-</v>
      </c>
      <c r="AK254" s="50" t="str">
        <f t="shared" si="375"/>
        <v>-</v>
      </c>
      <c r="AL254" s="50">
        <f t="shared" si="375"/>
        <v>13652.146932394096</v>
      </c>
      <c r="AM254" s="50">
        <f t="shared" si="375"/>
        <v>12736.513698905232</v>
      </c>
      <c r="AN254" s="50">
        <f t="shared" si="375"/>
        <v>11376.013807468824</v>
      </c>
      <c r="AO254" s="51">
        <f t="shared" si="375"/>
        <v>9831.7617142287436</v>
      </c>
      <c r="AP254" s="43" t="str">
        <f>IF(AJ254="-","-",(AJ254*W254/2.04/$I254/$D254/$A254+((AJ254*W254/2.04/$I254/$D254/$A254)^2+4)^0.5)/2)</f>
        <v>-</v>
      </c>
      <c r="AQ254" s="43" t="str">
        <f>IF(AK254="-","-",(2*AK254*X254/2.04/$I254/$D254/$A254+((2*AK254*X254/2.04/$I254/$D254/$A254)^2+4)^0.5)/2)</f>
        <v>-</v>
      </c>
      <c r="AR254" s="43">
        <f>IF(AL254="-","-",(3*AL254*Y254/2.04/$I254/$D254/$A254+((3*AL254*Y254/2.04/$I254/$D254/$A254)^2+4)^0.5)/2)</f>
        <v>1.5271355223323848</v>
      </c>
      <c r="AS254" s="43">
        <f>IF(AM254="-","-",(4*AM254*Z254/2.04/$I254/$D254/$A254+((4*AM254*Z254/2.04/$I254/$D254/$A254)^2+4)^0.5)/2)</f>
        <v>1.785557324213364</v>
      </c>
      <c r="AT254" s="43">
        <f>IF(AN254="-","-",(5*AN254*AA254/2.04/$I254/$D254/$A254+((5*AN254*AA254/2.04/$I254/$D254/$A254)^2+4)^0.5)/2)</f>
        <v>1.8773718568599411</v>
      </c>
      <c r="AU254" s="44">
        <f>IF(AO254="-","-",(6*AO254*AB254/2.04/$I254/$D254/$A254+((6*AO254*AB254/2.04/$I254/$D254/$A254)^2+4)^0.5)/2)</f>
        <v>1.8660704279131437</v>
      </c>
      <c r="AV254" s="39" t="str">
        <f>IF(AP254="-","-",C254*AP254)</f>
        <v>-</v>
      </c>
      <c r="AW254" s="41" t="str">
        <f>IF(AQ254="-","-",C254*AQ254)</f>
        <v>-</v>
      </c>
      <c r="AX254" s="41">
        <f>IF(AR254="-","-",C254*AR254)</f>
        <v>4.357042995496835</v>
      </c>
      <c r="AY254" s="41">
        <f>IF(AS254="-","-",C254*AS254)</f>
        <v>5.0943416080322352</v>
      </c>
      <c r="AZ254" s="41">
        <f>IF(AT254="-","-",C254*AT254)</f>
        <v>5.3562960059900577</v>
      </c>
      <c r="BA254" s="45">
        <f>IF(AU254="-","-",C254*AU254)</f>
        <v>5.3240521015613638</v>
      </c>
      <c r="BB254" s="58" t="str">
        <f>IF(W254="-","-",D254*AP254^(0.312/(1.312*W254))-273)</f>
        <v>-</v>
      </c>
      <c r="BC254" s="59" t="str">
        <f>IF(X254="-","-",D254*AQ254^(0.312/(1.312*X254))-273)</f>
        <v>-</v>
      </c>
      <c r="BD254" s="59">
        <f>IF(Y254="-","-",D254*AR254^(0.312/(1.312*Y254))-273)</f>
        <v>55.889857356853554</v>
      </c>
      <c r="BE254" s="59">
        <f>IF(Z254="-","-",D254*AS254^(0.312/(1.312*Z254))-273)</f>
        <v>65.293782799091275</v>
      </c>
      <c r="BF254" s="59">
        <f>IF(AA254="-","-",D254*AT254^(0.312/(1.312*AA254))-273)</f>
        <v>71.087890367060652</v>
      </c>
      <c r="BG254" s="60">
        <f>IF(AB254="-","-",D254*AU254^(0.312/(1.312*AB254))-273)</f>
        <v>73.445817940143684</v>
      </c>
      <c r="BP254" s="1">
        <v>252</v>
      </c>
    </row>
    <row r="255" spans="1:75" s="69" customFormat="1" hidden="1" x14ac:dyDescent="0.2">
      <c r="A255" s="90">
        <f>A251</f>
        <v>64.509416256093999</v>
      </c>
      <c r="B255" s="91">
        <f>B251</f>
        <v>2.9130820819637209</v>
      </c>
      <c r="C255" s="91">
        <f>C251</f>
        <v>2.8530820819637208</v>
      </c>
      <c r="D255" s="92">
        <f>D251</f>
        <v>288</v>
      </c>
      <c r="E255" s="93">
        <v>5565</v>
      </c>
      <c r="F255" s="91">
        <f>PI()*0.805*E255/60</f>
        <v>234.56308848946495</v>
      </c>
      <c r="G255" s="94">
        <f t="shared" ref="G255:P255" si="388">G251</f>
        <v>0.61541891327949105</v>
      </c>
      <c r="H255" s="95">
        <f t="shared" si="388"/>
        <v>1.4891416752843847</v>
      </c>
      <c r="I255" s="96">
        <f t="shared" si="388"/>
        <v>0.9394922951750645</v>
      </c>
      <c r="J255" s="95">
        <f t="shared" si="388"/>
        <v>20.635151209474106</v>
      </c>
      <c r="K255" s="90">
        <f t="shared" si="388"/>
        <v>24.676643590695299</v>
      </c>
      <c r="L255" s="97">
        <f t="shared" si="388"/>
        <v>12.33832179534765</v>
      </c>
      <c r="M255" s="97">
        <f t="shared" si="388"/>
        <v>8.2255478635650991</v>
      </c>
      <c r="N255" s="97">
        <f t="shared" si="388"/>
        <v>6.1691608976738248</v>
      </c>
      <c r="O255" s="97">
        <f t="shared" si="388"/>
        <v>4.9353287181390604</v>
      </c>
      <c r="P255" s="98">
        <f t="shared" si="388"/>
        <v>4.1127739317825496</v>
      </c>
      <c r="Q255" s="94">
        <f t="shared" si="378"/>
        <v>0.20670204583823543</v>
      </c>
      <c r="R255" s="96">
        <f t="shared" si="379"/>
        <v>0.10335102291911771</v>
      </c>
      <c r="S255" s="96">
        <f t="shared" si="380"/>
        <v>6.8900681946078471E-2</v>
      </c>
      <c r="T255" s="96">
        <f t="shared" si="381"/>
        <v>5.1675511459558857E-2</v>
      </c>
      <c r="U255" s="96">
        <f t="shared" si="382"/>
        <v>4.1340409167647085E-2</v>
      </c>
      <c r="V255" s="99">
        <f t="shared" si="383"/>
        <v>3.4450340973039235E-2</v>
      </c>
      <c r="W255" s="100" t="str">
        <f t="shared" si="384"/>
        <v>-</v>
      </c>
      <c r="X255" s="101" t="str">
        <f t="shared" si="373"/>
        <v>-</v>
      </c>
      <c r="Y255" s="101">
        <f t="shared" si="373"/>
        <v>0.80373516908558251</v>
      </c>
      <c r="Z255" s="101">
        <f t="shared" si="373"/>
        <v>0.85681713387874048</v>
      </c>
      <c r="AA255" s="101">
        <f t="shared" si="373"/>
        <v>0.83284057532111966</v>
      </c>
      <c r="AB255" s="102">
        <f t="shared" si="373"/>
        <v>0.79272429222641527</v>
      </c>
      <c r="AC255" s="100" t="str">
        <f t="shared" si="385"/>
        <v>-</v>
      </c>
      <c r="AD255" s="101" t="str">
        <f t="shared" si="374"/>
        <v>-</v>
      </c>
      <c r="AE255" s="101">
        <f t="shared" si="374"/>
        <v>0.68231153249764276</v>
      </c>
      <c r="AF255" s="101">
        <f t="shared" si="374"/>
        <v>0.88487106435555773</v>
      </c>
      <c r="AG255" s="101">
        <f t="shared" si="374"/>
        <v>0.94491869209824841</v>
      </c>
      <c r="AH255" s="102">
        <f t="shared" si="374"/>
        <v>0.92579101987043799</v>
      </c>
      <c r="AI255" s="103">
        <f>(F255^2)/2</f>
        <v>27509.921240858283</v>
      </c>
      <c r="AJ255" s="103" t="str">
        <f t="shared" si="375"/>
        <v>-</v>
      </c>
      <c r="AK255" s="104" t="str">
        <f t="shared" si="375"/>
        <v>-</v>
      </c>
      <c r="AL255" s="104">
        <f t="shared" si="375"/>
        <v>15855.924436258685</v>
      </c>
      <c r="AM255" s="104">
        <f t="shared" si="375"/>
        <v>14466.882108378515</v>
      </c>
      <c r="AN255" s="104">
        <f t="shared" si="375"/>
        <v>12714.686102109539</v>
      </c>
      <c r="AO255" s="105">
        <f t="shared" si="375"/>
        <v>10906.430320604228</v>
      </c>
      <c r="AP255" s="97" t="str">
        <f>IF(AJ255="-","-",(AJ255*W255/2.04/$I255/$D255/$A255+((AJ255*W255/2.04/$I255/$D255/$A255)^2+4)^0.5)/2)</f>
        <v>-</v>
      </c>
      <c r="AQ255" s="97" t="str">
        <f>IF(AK255="-","-",(2*AK255*X255/2.04/$I255/$D255/$A255+((2*AK255*X255/2.04/$I255/$D255/$A255)^2+4)^0.5)/2)</f>
        <v>-</v>
      </c>
      <c r="AR255" s="97">
        <f>IF(AL255="-","-",(3*AL255*Y255/2.04/$I255/$D255/$A255+((3*AL255*Y255/2.04/$I255/$D255/$A255)^2+4)^0.5)/2)</f>
        <v>1.6718494894674936</v>
      </c>
      <c r="AS255" s="97">
        <f>IF(AM255="-","-",(4*AM255*Z255/2.04/$I255/$D255/$A255+((4*AM255*Z255/2.04/$I255/$D255/$A255)^2+4)^0.5)/2)</f>
        <v>1.9147309434191317</v>
      </c>
      <c r="AT255" s="97">
        <f>IF(AN255="-","-",(5*AN255*AA255/2.04/$I255/$D255/$A255+((5*AN255*AA255/2.04/$I255/$D255/$A255)^2+4)^0.5)/2)</f>
        <v>1.9895768580353739</v>
      </c>
      <c r="AU255" s="98">
        <f>IF(AO255="-","-",(6*AO255*AB255/2.04/$I255/$D255/$A255+((6*AO255*AB255/2.04/$I255/$D255/$A255)^2+4)^0.5)/2)</f>
        <v>1.965606314972582</v>
      </c>
      <c r="AV255" s="94" t="str">
        <f>IF(AP255="-","-",C255*AP255)</f>
        <v>-</v>
      </c>
      <c r="AW255" s="96" t="str">
        <f>IF(AQ255="-","-",C255*AQ255)</f>
        <v>-</v>
      </c>
      <c r="AX255" s="96">
        <f>IF(AR255="-","-",C255*AR255)</f>
        <v>4.7699238221399005</v>
      </c>
      <c r="AY255" s="96">
        <f>IF(AS255="-","-",C255*AS255)</f>
        <v>5.4628845464506162</v>
      </c>
      <c r="AZ255" s="96">
        <f>IF(AT255="-","-",C255*AT255)</f>
        <v>5.6764260843504024</v>
      </c>
      <c r="BA255" s="99">
        <f>IF(AU255="-","-",C255*AU255)</f>
        <v>5.6080361574430118</v>
      </c>
      <c r="BB255" s="106" t="str">
        <f>IF(W255="-","-",D255*AP255^(0.312/(1.312*W255))-273)</f>
        <v>-</v>
      </c>
      <c r="BC255" s="107" t="str">
        <f>IF(X255="-","-",D255*AQ255^(0.312/(1.312*X255))-273)</f>
        <v>-</v>
      </c>
      <c r="BD255" s="107">
        <f>IF(Y255="-","-",D255*AR255^(0.312/(1.312*Y255))-273)</f>
        <v>62.297935085648703</v>
      </c>
      <c r="BE255" s="107">
        <f>IF(Z255="-","-",D255*AS255^(0.312/(1.312*Z255))-273)</f>
        <v>71.897417238128128</v>
      </c>
      <c r="BF255" s="107">
        <f>IF(AA255="-","-",D255*AT255^(0.312/(1.312*AA255))-273)</f>
        <v>77.508890769136258</v>
      </c>
      <c r="BG255" s="108">
        <f>IF(AB255="-","-",D255*AU255^(0.312/(1.312*AB255))-273)</f>
        <v>79.725497651011608</v>
      </c>
      <c r="BP255" s="121">
        <v>253</v>
      </c>
    </row>
    <row r="256" spans="1:75" s="7" customFormat="1" ht="13.5" hidden="1" customHeight="1" x14ac:dyDescent="0.2">
      <c r="A256" s="8"/>
      <c r="B256" s="8"/>
      <c r="C256" s="8"/>
      <c r="D256" s="3"/>
      <c r="E256" s="4"/>
      <c r="F256" s="5"/>
      <c r="G256" s="6"/>
      <c r="I256" s="6"/>
      <c r="J256" s="6"/>
      <c r="K256" s="6"/>
      <c r="L256" s="8"/>
      <c r="M256" s="8"/>
      <c r="N256" s="8"/>
      <c r="O256" s="8"/>
      <c r="P256" s="8"/>
      <c r="Q256" s="5" t="s">
        <v>60</v>
      </c>
      <c r="R256" s="6"/>
      <c r="S256" s="6"/>
      <c r="T256" s="6"/>
      <c r="U256" s="6"/>
      <c r="V256" s="6"/>
      <c r="W256" s="6"/>
      <c r="X256" s="6"/>
      <c r="Y256" s="6"/>
      <c r="Z256" s="6"/>
      <c r="AA256" s="6"/>
      <c r="AB256" s="6"/>
      <c r="AC256" s="6"/>
      <c r="AD256" s="6"/>
      <c r="AE256" s="6"/>
      <c r="AF256" s="6"/>
      <c r="AG256" s="6"/>
      <c r="AH256" s="6"/>
      <c r="AI256" s="178">
        <f>A244</f>
        <v>47.218349973673249</v>
      </c>
      <c r="AJ256" s="179">
        <f>C244</f>
        <v>1.8018576888200808</v>
      </c>
      <c r="AK256" s="180">
        <v>3</v>
      </c>
      <c r="AL256" s="181">
        <f>E246</f>
        <v>4855</v>
      </c>
      <c r="AM256" s="181">
        <f>$AL246</f>
        <v>9720.6003862185535</v>
      </c>
      <c r="AN256" s="182">
        <f>$AR246</f>
        <v>1.6167104095059297</v>
      </c>
      <c r="AO256" s="113">
        <f>$AX246</f>
        <v>2.9130820819637209</v>
      </c>
      <c r="AP256" s="114">
        <f>$BD246</f>
        <v>52.088918443010641</v>
      </c>
      <c r="AQ256" s="114">
        <f>A251</f>
        <v>64.509416256093999</v>
      </c>
      <c r="AR256" s="109">
        <f>C251</f>
        <v>2.8530820819637208</v>
      </c>
      <c r="AS256" s="110">
        <v>4</v>
      </c>
      <c r="AT256" s="111">
        <f>E253</f>
        <v>5220</v>
      </c>
      <c r="AU256" s="111">
        <f>AM253</f>
        <v>12236.101759692787</v>
      </c>
      <c r="AV256" s="112">
        <f>AS253</f>
        <v>1.7486341024001675</v>
      </c>
      <c r="AW256" s="113">
        <f>AY253</f>
        <v>4.9889966254686318</v>
      </c>
      <c r="AX256" s="114">
        <f>BE253</f>
        <v>63.363468320249012</v>
      </c>
      <c r="AZ256" s="115">
        <v>4.9871959686279297</v>
      </c>
      <c r="BB256" s="183">
        <f>M246*60</f>
        <v>577.25319319356674</v>
      </c>
      <c r="BC256" s="184">
        <f>AN256</f>
        <v>1.6167104095059297</v>
      </c>
      <c r="BD256" s="185">
        <f>N253*60</f>
        <v>370.14965386042951</v>
      </c>
      <c r="BE256" s="186">
        <f>AV256</f>
        <v>1.7486341024001675</v>
      </c>
      <c r="BG256" s="187">
        <f>AL256/5300</f>
        <v>0.91603773584905657</v>
      </c>
      <c r="BH256" s="188">
        <f>AT256/5300</f>
        <v>0.98490566037735849</v>
      </c>
      <c r="BI256" s="115"/>
      <c r="BJ256" s="115"/>
      <c r="BP256" s="1">
        <v>254</v>
      </c>
    </row>
    <row r="257" spans="1:75" ht="15.75" hidden="1" x14ac:dyDescent="0.2">
      <c r="A257" s="116" t="s">
        <v>78</v>
      </c>
      <c r="B257" s="1"/>
      <c r="C257" s="2" t="s">
        <v>88</v>
      </c>
      <c r="D257" s="2"/>
      <c r="E257" s="117"/>
      <c r="F257" s="117"/>
      <c r="G257" s="117"/>
      <c r="H257" s="117"/>
      <c r="I257" s="117"/>
      <c r="J257" s="117"/>
      <c r="K257" s="117"/>
      <c r="L257" s="117"/>
      <c r="M257" s="117"/>
      <c r="N257" s="117"/>
      <c r="O257" s="117"/>
      <c r="P257" s="117"/>
      <c r="Q257" s="117"/>
      <c r="R257" s="117"/>
      <c r="S257" s="117"/>
      <c r="T257" s="117"/>
      <c r="U257" s="117"/>
      <c r="V257" s="117"/>
      <c r="W257" s="117"/>
      <c r="X257" s="117"/>
      <c r="Y257" s="117"/>
      <c r="Z257" s="117"/>
      <c r="AA257" s="117"/>
      <c r="AB257" s="117"/>
      <c r="AC257" s="118"/>
      <c r="AD257" s="117"/>
      <c r="AE257" s="117"/>
      <c r="AF257" s="117"/>
      <c r="AG257" s="117"/>
      <c r="AH257" s="117"/>
      <c r="AI257" s="119"/>
      <c r="AJ257" s="117"/>
      <c r="AK257" s="117"/>
      <c r="AL257" s="117"/>
      <c r="AM257" s="117"/>
      <c r="AN257" s="117"/>
      <c r="AO257" s="117"/>
      <c r="AP257" s="117"/>
      <c r="AQ257" s="117"/>
      <c r="AR257" s="117"/>
      <c r="AS257" s="117"/>
      <c r="AT257" s="117"/>
      <c r="AU257" s="117"/>
      <c r="AV257" s="120"/>
      <c r="AW257" s="120"/>
      <c r="AX257" s="120"/>
      <c r="AY257" s="120"/>
      <c r="AZ257" s="120"/>
      <c r="BA257" s="120"/>
      <c r="BB257" s="117"/>
      <c r="BC257" s="117"/>
      <c r="BD257" s="117"/>
      <c r="BE257" s="117"/>
      <c r="BF257" s="117"/>
      <c r="BG257" s="117"/>
      <c r="BP257" s="121">
        <v>255</v>
      </c>
    </row>
    <row r="258" spans="1:75" ht="14.25" hidden="1" x14ac:dyDescent="0.2">
      <c r="A258" s="17" t="s">
        <v>1</v>
      </c>
      <c r="B258" s="18" t="s">
        <v>2</v>
      </c>
      <c r="C258" s="18" t="s">
        <v>3</v>
      </c>
      <c r="D258" s="18" t="s">
        <v>4</v>
      </c>
      <c r="E258" s="18" t="s">
        <v>5</v>
      </c>
      <c r="F258" s="18" t="s">
        <v>6</v>
      </c>
      <c r="G258" s="18" t="s">
        <v>7</v>
      </c>
      <c r="H258" s="18" t="s">
        <v>8</v>
      </c>
      <c r="I258" s="18" t="s">
        <v>9</v>
      </c>
      <c r="J258" s="24" t="s">
        <v>10</v>
      </c>
      <c r="K258" s="21" t="s">
        <v>11</v>
      </c>
      <c r="L258" s="22" t="s">
        <v>12</v>
      </c>
      <c r="M258" s="22" t="s">
        <v>13</v>
      </c>
      <c r="N258" s="22" t="s">
        <v>14</v>
      </c>
      <c r="O258" s="22" t="s">
        <v>15</v>
      </c>
      <c r="P258" s="23" t="s">
        <v>16</v>
      </c>
      <c r="Q258" s="24" t="s">
        <v>17</v>
      </c>
      <c r="R258" s="25" t="s">
        <v>18</v>
      </c>
      <c r="S258" s="25" t="s">
        <v>19</v>
      </c>
      <c r="T258" s="25" t="s">
        <v>20</v>
      </c>
      <c r="U258" s="25" t="s">
        <v>21</v>
      </c>
      <c r="V258" s="26" t="s">
        <v>22</v>
      </c>
      <c r="W258" s="24" t="s">
        <v>23</v>
      </c>
      <c r="X258" s="25" t="s">
        <v>24</v>
      </c>
      <c r="Y258" s="25" t="s">
        <v>25</v>
      </c>
      <c r="Z258" s="25" t="s">
        <v>26</v>
      </c>
      <c r="AA258" s="25" t="s">
        <v>27</v>
      </c>
      <c r="AB258" s="26" t="s">
        <v>28</v>
      </c>
      <c r="AC258" s="27" t="s">
        <v>29</v>
      </c>
      <c r="AD258" s="28" t="s">
        <v>30</v>
      </c>
      <c r="AE258" s="28" t="s">
        <v>31</v>
      </c>
      <c r="AF258" s="28" t="s">
        <v>32</v>
      </c>
      <c r="AG258" s="28" t="s">
        <v>33</v>
      </c>
      <c r="AH258" s="29" t="s">
        <v>34</v>
      </c>
      <c r="AI258" s="122" t="s">
        <v>35</v>
      </c>
      <c r="AJ258" s="21" t="s">
        <v>36</v>
      </c>
      <c r="AK258" s="22" t="s">
        <v>37</v>
      </c>
      <c r="AL258" s="22" t="s">
        <v>38</v>
      </c>
      <c r="AM258" s="22" t="s">
        <v>39</v>
      </c>
      <c r="AN258" s="22" t="s">
        <v>40</v>
      </c>
      <c r="AO258" s="23" t="s">
        <v>41</v>
      </c>
      <c r="AP258" s="28" t="s">
        <v>42</v>
      </c>
      <c r="AQ258" s="28" t="s">
        <v>43</v>
      </c>
      <c r="AR258" s="28" t="s">
        <v>44</v>
      </c>
      <c r="AS258" s="28" t="s">
        <v>45</v>
      </c>
      <c r="AT258" s="28" t="s">
        <v>46</v>
      </c>
      <c r="AU258" s="29" t="s">
        <v>47</v>
      </c>
      <c r="AV258" s="31" t="s">
        <v>48</v>
      </c>
      <c r="AW258" s="32" t="s">
        <v>49</v>
      </c>
      <c r="AX258" s="32" t="s">
        <v>50</v>
      </c>
      <c r="AY258" s="32" t="s">
        <v>51</v>
      </c>
      <c r="AZ258" s="32" t="s">
        <v>52</v>
      </c>
      <c r="BA258" s="33" t="s">
        <v>53</v>
      </c>
      <c r="BB258" s="21" t="s">
        <v>54</v>
      </c>
      <c r="BC258" s="22" t="s">
        <v>55</v>
      </c>
      <c r="BD258" s="22" t="s">
        <v>56</v>
      </c>
      <c r="BE258" s="22" t="s">
        <v>57</v>
      </c>
      <c r="BF258" s="22" t="s">
        <v>58</v>
      </c>
      <c r="BG258" s="23" t="s">
        <v>59</v>
      </c>
      <c r="BH258" s="207"/>
      <c r="BI258" s="117"/>
      <c r="BP258" s="1">
        <v>256</v>
      </c>
    </row>
    <row r="259" spans="1:75" s="1" customFormat="1" ht="18" hidden="1" customHeight="1" x14ac:dyDescent="0.2">
      <c r="A259" s="126">
        <v>46.259821973673255</v>
      </c>
      <c r="B259" s="141">
        <v>1.7362787246704101</v>
      </c>
      <c r="C259" s="141">
        <v>1.6907448848941042</v>
      </c>
      <c r="D259" s="142">
        <v>288</v>
      </c>
      <c r="E259" s="123">
        <v>3700</v>
      </c>
      <c r="F259" s="203">
        <f>PI()*0.862*E259/60</f>
        <v>166.99659348932144</v>
      </c>
      <c r="G259" s="124">
        <f>C259/4.636</f>
        <v>0.3646990692178827</v>
      </c>
      <c r="H259" s="125">
        <f>D259/193.4</f>
        <v>1.4891416752843847</v>
      </c>
      <c r="I259" s="120">
        <f>1-0.427*G259*H259^(-3.688)</f>
        <v>0.96414295506036451</v>
      </c>
      <c r="J259" s="124">
        <f>C259*10^6/(I259*514*D259)</f>
        <v>11.846254080167672</v>
      </c>
      <c r="K259" s="126">
        <f>A259*0.682*10^6/(3600*24*J259)</f>
        <v>30.824322941365729</v>
      </c>
      <c r="L259" s="127">
        <f>A259*0.682*10^6/(3600*24*J259*2)</f>
        <v>15.412161470682864</v>
      </c>
      <c r="M259" s="127">
        <f>A259*0.682*10^6/(3600*24*J259*3)</f>
        <v>10.274774313788576</v>
      </c>
      <c r="N259" s="127">
        <f>A259*0.682*10^6/(3600*24*J259*4)</f>
        <v>7.7060807353414322</v>
      </c>
      <c r="O259" s="127">
        <f>A259*0.682*10^6/(3600*24*J259*5)</f>
        <v>6.1648645882731454</v>
      </c>
      <c r="P259" s="128">
        <f>A259*0.682*10^6/(3600*24*J259*6)</f>
        <v>5.1373871568942882</v>
      </c>
      <c r="Q259" s="124">
        <f>4*K259/(PI()*0.862^2*F259)</f>
        <v>0.31628713028404559</v>
      </c>
      <c r="R259" s="120">
        <f>4*L259/(PI()*0.862^2*F259)</f>
        <v>0.1581435651420228</v>
      </c>
      <c r="S259" s="120">
        <f>4*M259/(PI()*0.862^2*F259)</f>
        <v>0.10542904342801521</v>
      </c>
      <c r="T259" s="120">
        <f>4*N259/(PI()*0.862^2*F259)</f>
        <v>7.9071782571011398E-2</v>
      </c>
      <c r="U259" s="120">
        <f>4*O259/(PI()*0.862^2*$F259)</f>
        <v>6.3257426056809118E-2</v>
      </c>
      <c r="V259" s="129">
        <f>4*P259/(PI()*0.862^2*$F259)</f>
        <v>5.2714521714007603E-2</v>
      </c>
      <c r="W259" s="124" t="str">
        <f>IF(OR(0.0366&gt;Q259,0.0992&lt;Q259),"-",-43518*Q259^4 + 7101.5*Q259^3 - 404.29*Q259^2 + 11.132*Q259 + 0.6449)</f>
        <v>-</v>
      </c>
      <c r="X259" s="120" t="str">
        <f t="shared" ref="X259:AB263" si="389">IF(OR(0.0366&gt;R259,0.0992&lt;R259),"-",-43518*R259^4 + 7101.5*R259^3 - 404.29*R259^2 + 11.132*R259 + 0.6449)</f>
        <v>-</v>
      </c>
      <c r="Y259" s="120" t="str">
        <f t="shared" si="389"/>
        <v>-</v>
      </c>
      <c r="Z259" s="120">
        <f t="shared" si="389"/>
        <v>0.80703652508789148</v>
      </c>
      <c r="AA259" s="120">
        <f t="shared" si="389"/>
        <v>0.83206860451412223</v>
      </c>
      <c r="AB259" s="129">
        <f t="shared" si="389"/>
        <v>0.81248695528904191</v>
      </c>
      <c r="AC259" s="124" t="str">
        <f>IF(W259="-","-",-1957*Q259^3 + 170*Q259^2 - 5.2758*Q259 + 1.1631)</f>
        <v>-</v>
      </c>
      <c r="AD259" s="120" t="str">
        <f t="shared" ref="AD259:AH263" si="390">IF(X259="-","-",-1957*R259^3 + 170*R259^2 - 5.2758*R259 + 1.1631)</f>
        <v>-</v>
      </c>
      <c r="AE259" s="120" t="str">
        <f t="shared" si="390"/>
        <v>-</v>
      </c>
      <c r="AF259" s="120">
        <f t="shared" si="390"/>
        <v>0.84132215292894319</v>
      </c>
      <c r="AG259" s="120">
        <f t="shared" si="390"/>
        <v>1.0142567384243451</v>
      </c>
      <c r="AH259" s="129">
        <f t="shared" si="390"/>
        <v>1.070718664512633</v>
      </c>
      <c r="AI259" s="119">
        <f>(F259^2)/2</f>
        <v>13943.931118518838</v>
      </c>
      <c r="AJ259" s="130" t="str">
        <f t="shared" ref="AJ259:AO263" si="391">IF(W259="-","-",3*$AI259*$J259*K259*AC259/(W259*1000))</f>
        <v>-</v>
      </c>
      <c r="AK259" s="119" t="str">
        <f t="shared" si="391"/>
        <v>-</v>
      </c>
      <c r="AL259" s="119" t="str">
        <f t="shared" si="391"/>
        <v>-</v>
      </c>
      <c r="AM259" s="119">
        <f t="shared" si="391"/>
        <v>3980.9820128754413</v>
      </c>
      <c r="AN259" s="119">
        <f t="shared" si="391"/>
        <v>3723.9156436626859</v>
      </c>
      <c r="AO259" s="131">
        <f t="shared" si="391"/>
        <v>3354.9712170746338</v>
      </c>
      <c r="AP259" s="132" t="str">
        <f>IF(AJ259="-","-",(AJ259*AC259/2.04/$I259/$D259/$A259+((AJ259*AC259/2.04/$I259/$D259/$A259)^2+4)^0.5)/2)</f>
        <v>-</v>
      </c>
      <c r="AQ259" s="132" t="str">
        <f>IF(AK259="-","-",(2*AK259*AD259/2.04/$I259/$D259/$A259+((2*AK259*AD259/2.04/$I259/$D259/$A259)^2+4)^0.5)/2)</f>
        <v>-</v>
      </c>
      <c r="AR259" s="132" t="str">
        <f>IF(AL259="-","-",(3*AL259*AE259/2.04/$I259/$D259/$A259+((3*AL259*AE259/2.04/$I259/$D259/$A259)^2+4)^0.5)/2)</f>
        <v>-</v>
      </c>
      <c r="AS259" s="132">
        <f>IF(AM259="-","-",(4*AM259*AF259/2.04/$I259/$D259/$A259+((4*AM259*AF259/2.04/$I259/$D259/$A259)^2+4)^0.5)/2)</f>
        <v>1.2877882950893846</v>
      </c>
      <c r="AT259" s="132">
        <f>IF(AN259="-","-",(5*AN259*AG259/2.04/$I259/$D259/$A259+((5*AN259*AG259/2.04/$I259/$D259/$A259)^2+4)^0.5)/2)</f>
        <v>1.423289661491381</v>
      </c>
      <c r="AU259" s="133">
        <f>IF(AO259="-","-",(6*AO259*AH259/2.04/$I259/$D259/$A259+((6*AO259*AH259/2.04/$I259/$D259/$A259)^2+4)^0.5)/2)</f>
        <v>1.4925265547820969</v>
      </c>
      <c r="AV259" s="134" t="str">
        <f>IF(AP259="-","-",C259*AP259)</f>
        <v>-</v>
      </c>
      <c r="AW259" s="135" t="str">
        <f>IF(AQ259="-","-",C259*AQ259)</f>
        <v>-</v>
      </c>
      <c r="AX259" s="135" t="str">
        <f>IF(AR259="-","-",C259*AR259)</f>
        <v>-</v>
      </c>
      <c r="AY259" s="136">
        <f>IF(AS259="-","-",C259*AS259)</f>
        <v>2.1773214727488766</v>
      </c>
      <c r="AZ259" s="136">
        <f>IF(AT259="-","-",C259*AT259)</f>
        <v>2.4064197148892137</v>
      </c>
      <c r="BA259" s="137">
        <f>IF(AU259="-","-",C259*AU259)</f>
        <v>2.5234816380664506</v>
      </c>
      <c r="BB259" s="138" t="str">
        <f>IF(W259="-","-",D259*AP259^(0.312/(1.312*W259))-273)</f>
        <v>-</v>
      </c>
      <c r="BC259" s="139" t="str">
        <f>IF(X259="-","-",D259*AQ259^(0.312/(1.312*X259))-273)</f>
        <v>-</v>
      </c>
      <c r="BD259" s="139" t="str">
        <f>IF(Y259="-","-",D259*AR259^(0.312/(1.312*Y259))-273)</f>
        <v>-</v>
      </c>
      <c r="BE259" s="139">
        <f>IF(Z259="-","-",D259*AS259^(0.312/(1.312*Z259))-273)</f>
        <v>37.284253338341898</v>
      </c>
      <c r="BF259" s="139">
        <f>IF(AA259="-","-",D259*AT259^(0.312/(1.312*AA259))-273)</f>
        <v>45.569101596637779</v>
      </c>
      <c r="BG259" s="140">
        <f>IF(AB259="-","-",D259*AU259^(0.312/(1.312*AB259))-273)</f>
        <v>50.815269898419729</v>
      </c>
      <c r="BH259" s="117"/>
      <c r="BI259" s="117"/>
      <c r="BP259" s="121">
        <v>257</v>
      </c>
    </row>
    <row r="260" spans="1:75" s="117" customFormat="1" ht="12.75" hidden="1" customHeight="1" x14ac:dyDescent="0.2">
      <c r="A260" s="126">
        <f>A259</f>
        <v>46.259821973673255</v>
      </c>
      <c r="B260" s="141"/>
      <c r="C260" s="141">
        <f>C259</f>
        <v>1.6907448848941042</v>
      </c>
      <c r="D260" s="142">
        <f>D259</f>
        <v>288</v>
      </c>
      <c r="E260" s="123">
        <v>4300</v>
      </c>
      <c r="F260" s="204">
        <f>PI()*0.862*E260/60</f>
        <v>194.07712216326544</v>
      </c>
      <c r="G260" s="124">
        <f t="shared" ref="G260:P260" si="392">G259</f>
        <v>0.3646990692178827</v>
      </c>
      <c r="H260" s="125">
        <f t="shared" si="392"/>
        <v>1.4891416752843847</v>
      </c>
      <c r="I260" s="120">
        <f t="shared" si="392"/>
        <v>0.96414295506036451</v>
      </c>
      <c r="J260" s="124">
        <f t="shared" si="392"/>
        <v>11.846254080167672</v>
      </c>
      <c r="K260" s="126">
        <f t="shared" si="392"/>
        <v>30.824322941365729</v>
      </c>
      <c r="L260" s="127">
        <f t="shared" si="392"/>
        <v>15.412161470682864</v>
      </c>
      <c r="M260" s="127">
        <f t="shared" si="392"/>
        <v>10.274774313788576</v>
      </c>
      <c r="N260" s="127">
        <f t="shared" si="392"/>
        <v>7.7060807353414322</v>
      </c>
      <c r="O260" s="127">
        <f t="shared" si="392"/>
        <v>6.1648645882731454</v>
      </c>
      <c r="P260" s="128">
        <f t="shared" si="392"/>
        <v>5.1373871568942882</v>
      </c>
      <c r="Q260" s="124">
        <f>4*K260/(PI()*0.862^2*F260)</f>
        <v>0.27215404233743462</v>
      </c>
      <c r="R260" s="120">
        <f>4*L260/(PI()*0.862^2*F260)</f>
        <v>0.13607702116871731</v>
      </c>
      <c r="S260" s="120">
        <f>4*M260/(PI()*0.862^2*F260)</f>
        <v>9.0718014112478207E-2</v>
      </c>
      <c r="T260" s="120">
        <f>4*N260/(PI()*0.862^2*F260)</f>
        <v>6.8038510584358655E-2</v>
      </c>
      <c r="U260" s="120">
        <f>4*O260/(PI()*0.862^2*F260)</f>
        <v>5.4430808467486921E-2</v>
      </c>
      <c r="V260" s="129">
        <f>4*P260/(PI()*0.862^2*$F260)</f>
        <v>4.5359007056239103E-2</v>
      </c>
      <c r="W260" s="124" t="str">
        <f>IF(OR(0.0366&gt;Q260,0.0992&lt;Q260),"-",-43518*Q260^4 + 7101.5*Q260^3 - 404.29*Q260^2 + 11.132*Q260 + 0.6449)</f>
        <v>-</v>
      </c>
      <c r="X260" s="120" t="str">
        <f t="shared" si="389"/>
        <v>-</v>
      </c>
      <c r="Y260" s="120">
        <f t="shared" si="389"/>
        <v>0.6820267602909964</v>
      </c>
      <c r="Z260" s="120">
        <f t="shared" si="389"/>
        <v>0.83490010481916355</v>
      </c>
      <c r="AA260" s="120">
        <f t="shared" si="389"/>
        <v>0.81625020342284449</v>
      </c>
      <c r="AB260" s="129">
        <f t="shared" si="389"/>
        <v>0.79655627414821673</v>
      </c>
      <c r="AC260" s="124" t="str">
        <f>IF(W260="-","-",-1957*Q260^3 + 170*Q260^2 - 5.2758*Q260 + 1.1631)</f>
        <v>-</v>
      </c>
      <c r="AD260" s="120" t="str">
        <f t="shared" si="390"/>
        <v>-</v>
      </c>
      <c r="AE260" s="120">
        <f t="shared" si="390"/>
        <v>0.6224774097386272</v>
      </c>
      <c r="AF260" s="120">
        <f t="shared" si="390"/>
        <v>0.97472356025467388</v>
      </c>
      <c r="AG260" s="120">
        <f t="shared" si="390"/>
        <v>1.064003720452221</v>
      </c>
      <c r="AH260" s="129">
        <f t="shared" si="390"/>
        <v>1.0909257484427244</v>
      </c>
      <c r="AI260" s="119">
        <f>(F260^2)/2</f>
        <v>18832.964673587529</v>
      </c>
      <c r="AJ260" s="130" t="str">
        <f t="shared" si="391"/>
        <v>-</v>
      </c>
      <c r="AK260" s="119" t="str">
        <f t="shared" si="391"/>
        <v>-</v>
      </c>
      <c r="AL260" s="119">
        <f t="shared" si="391"/>
        <v>6276.4700529510537</v>
      </c>
      <c r="AM260" s="119">
        <f t="shared" si="391"/>
        <v>6021.4556568469206</v>
      </c>
      <c r="AN260" s="119">
        <f t="shared" si="391"/>
        <v>5378.5396611975539</v>
      </c>
      <c r="AO260" s="131">
        <f t="shared" si="391"/>
        <v>4709.1444776269</v>
      </c>
      <c r="AP260" s="127" t="str">
        <f>IF(AJ260="-","-",(AJ260*AC260/2.04/$I260/$D260/$A260+((AJ260*AC260/2.04/$I260/$D260/$A260)^2+4)^0.5)/2)</f>
        <v>-</v>
      </c>
      <c r="AQ260" s="127" t="str">
        <f>IF(AK260="-","-",(2*AK260*AD260/2.04/$I260/$D260/$A260+((2*AK260*AD260/2.04/$I260/$D260/$A260)^2+4)^0.5)/2)</f>
        <v>-</v>
      </c>
      <c r="AR260" s="127">
        <f>IF(AL260="-","-",(3*AL260*AE260/2.04/$I260/$D260/$A260+((3*AL260*AE260/2.04/$I260/$D260/$A260)^2+4)^0.5)/2)</f>
        <v>1.2483503443832404</v>
      </c>
      <c r="AS260" s="127">
        <f>IF(AM260="-","-",(4*AM260*AF260/2.04/$I260/$D260/$A260+((4*AM260*AF260/2.04/$I260/$D260/$A260)^2+4)^0.5)/2)</f>
        <v>1.5437182864589296</v>
      </c>
      <c r="AT260" s="127">
        <f>IF(AN260="-","-",(5*AN260*AG260/2.04/$I260/$D260/$A260+((5*AN260*AG260/2.04/$I260/$D260/$A260)^2+4)^0.5)/2)</f>
        <v>1.6853244701792449</v>
      </c>
      <c r="AU260" s="128">
        <f>IF(AO260="-","-",(6*AO260*AH260/2.04/$I260/$D260/$A260+((6*AO260*AH260/2.04/$I260/$D260/$A260)^2+4)^0.5)/2)</f>
        <v>1.7482928315159143</v>
      </c>
      <c r="AV260" s="143" t="str">
        <f>IF(AP260="-","-",C260*AP260)</f>
        <v>-</v>
      </c>
      <c r="AW260" s="144" t="str">
        <f>IF(AQ260="-","-",C260*AQ260)</f>
        <v>-</v>
      </c>
      <c r="AX260" s="144">
        <f>IF(AR260="-","-",C260*AR260)</f>
        <v>2.1106419593217574</v>
      </c>
      <c r="AY260" s="120">
        <f>IF(AS260="-","-",C260*AS260)</f>
        <v>2.6100337965479268</v>
      </c>
      <c r="AZ260" s="120">
        <f>IF(AT260="-","-",C260*AT260)</f>
        <v>2.8494537273424245</v>
      </c>
      <c r="BA260" s="129">
        <f>IF(AU260="-","-",C260*AU260)</f>
        <v>2.955917162182562</v>
      </c>
      <c r="BB260" s="138" t="str">
        <f>IF(W260="-","-",D260*AP260^(0.312/(1.312*W260))-273)</f>
        <v>-</v>
      </c>
      <c r="BC260" s="139" t="str">
        <f>IF(X260="-","-",D260*AQ260^(0.312/(1.312*X260))-273)</f>
        <v>-</v>
      </c>
      <c r="BD260" s="139">
        <f>IF(Y260="-","-",D260*AR260^(0.312/(1.312*Y260))-273)</f>
        <v>38.159094112168646</v>
      </c>
      <c r="BE260" s="139">
        <f>IF(Z260="-","-",D260*AS260^(0.312/(1.312*Z260))-273)</f>
        <v>52.913528807496846</v>
      </c>
      <c r="BF260" s="139">
        <f>IF(AA260="-","-",D260*AT260^(0.312/(1.312*AA260))-273)</f>
        <v>62.300392636418849</v>
      </c>
      <c r="BG260" s="140">
        <f>IF(AB260="-","-",D260*AU260^(0.312/(1.312*AB260))-273)</f>
        <v>67.269340173535454</v>
      </c>
      <c r="BH260" s="121"/>
      <c r="BI260" s="121"/>
      <c r="BP260" s="1">
        <v>258</v>
      </c>
    </row>
    <row r="261" spans="1:75" hidden="1" x14ac:dyDescent="0.2">
      <c r="A261" s="145">
        <f>A259</f>
        <v>46.259821973673255</v>
      </c>
      <c r="B261" s="146"/>
      <c r="C261" s="146">
        <f>C259</f>
        <v>1.6907448848941042</v>
      </c>
      <c r="D261" s="147">
        <f>D259</f>
        <v>288</v>
      </c>
      <c r="E261" s="148">
        <v>5140</v>
      </c>
      <c r="F261" s="205">
        <f>PI()*0.862*E261/60</f>
        <v>231.98986230678707</v>
      </c>
      <c r="G261" s="149">
        <f t="shared" ref="G261:P261" si="393">G259</f>
        <v>0.3646990692178827</v>
      </c>
      <c r="H261" s="150">
        <f t="shared" si="393"/>
        <v>1.4891416752843847</v>
      </c>
      <c r="I261" s="151">
        <f t="shared" si="393"/>
        <v>0.96414295506036451</v>
      </c>
      <c r="J261" s="149">
        <f t="shared" si="393"/>
        <v>11.846254080167672</v>
      </c>
      <c r="K261" s="145">
        <f t="shared" si="393"/>
        <v>30.824322941365729</v>
      </c>
      <c r="L261" s="152">
        <f t="shared" si="393"/>
        <v>15.412161470682864</v>
      </c>
      <c r="M261" s="152">
        <f t="shared" si="393"/>
        <v>10.274774313788576</v>
      </c>
      <c r="N261" s="152">
        <f t="shared" si="393"/>
        <v>7.7060807353414322</v>
      </c>
      <c r="O261" s="152">
        <f t="shared" si="393"/>
        <v>6.1648645882731454</v>
      </c>
      <c r="P261" s="153">
        <f t="shared" si="393"/>
        <v>5.1373871568942882</v>
      </c>
      <c r="Q261" s="149">
        <f>4*K261/(PI()*0.862^2*F261)</f>
        <v>0.22767750623559702</v>
      </c>
      <c r="R261" s="151">
        <f>4*L261/(PI()*0.862^2*F261)</f>
        <v>0.11383875311779851</v>
      </c>
      <c r="S261" s="151">
        <f>4*M261/(PI()*0.862^2*F261)</f>
        <v>7.5892502078532348E-2</v>
      </c>
      <c r="T261" s="151">
        <f>4*N261/(PI()*0.862^2*F261)</f>
        <v>5.6919376558899254E-2</v>
      </c>
      <c r="U261" s="151">
        <f>4*O261/(PI()*0.862^2*F261)</f>
        <v>4.55355012471194E-2</v>
      </c>
      <c r="V261" s="154">
        <f>4*P261/(PI()*0.862^2*$F261)</f>
        <v>3.7946251039266174E-2</v>
      </c>
      <c r="W261" s="149" t="str">
        <f>IF(OR(0.0366&gt;Q261,0.0992&lt;Q261),"-",-43518*Q261^4 + 7101.5*Q261^3 - 404.29*Q261^2 + 11.132*Q261 + 0.6449)</f>
        <v>-</v>
      </c>
      <c r="X261" s="151" t="str">
        <f t="shared" si="389"/>
        <v>-</v>
      </c>
      <c r="Y261" s="151">
        <f t="shared" si="389"/>
        <v>0.82167792159913011</v>
      </c>
      <c r="Z261" s="151">
        <f t="shared" si="389"/>
        <v>0.82149437104801115</v>
      </c>
      <c r="AA261" s="151">
        <f t="shared" si="389"/>
        <v>0.79691768155926423</v>
      </c>
      <c r="AB261" s="154">
        <f t="shared" si="389"/>
        <v>0.78296691636170179</v>
      </c>
      <c r="AC261" s="149" t="str">
        <f>IF(W261="-","-",-1957*Q261^3 + 170*Q261^2 - 5.2758*Q261 + 1.1631)</f>
        <v>-</v>
      </c>
      <c r="AD261" s="151" t="str">
        <f t="shared" si="390"/>
        <v>-</v>
      </c>
      <c r="AE261" s="151">
        <f t="shared" si="390"/>
        <v>0.88641472084289608</v>
      </c>
      <c r="AF261" s="151">
        <f t="shared" si="390"/>
        <v>1.0526863830427517</v>
      </c>
      <c r="AG261" s="151">
        <f t="shared" si="390"/>
        <v>1.0905815807353481</v>
      </c>
      <c r="AH261" s="154">
        <f t="shared" si="390"/>
        <v>1.1007597439551176</v>
      </c>
      <c r="AI261" s="155">
        <f>(F261^2)/2</f>
        <v>26909.648106561013</v>
      </c>
      <c r="AJ261" s="156" t="str">
        <f t="shared" si="391"/>
        <v>-</v>
      </c>
      <c r="AK261" s="155" t="str">
        <f t="shared" si="391"/>
        <v>-</v>
      </c>
      <c r="AL261" s="155">
        <f t="shared" si="391"/>
        <v>10600.294962038324</v>
      </c>
      <c r="AM261" s="155">
        <f t="shared" si="391"/>
        <v>9443.6152427788929</v>
      </c>
      <c r="AN261" s="155">
        <f t="shared" si="391"/>
        <v>8068.2352722065289</v>
      </c>
      <c r="AO261" s="157">
        <f t="shared" si="391"/>
        <v>6907.1953519538883</v>
      </c>
      <c r="AP261" s="152" t="str">
        <f>IF(AJ261="-","-",(AJ261*AC261/2.04/$I261/$D261/$A261+((AJ261*AC261/2.04/$I261/$D261/$A261)^2+4)^0.5)/2)</f>
        <v>-</v>
      </c>
      <c r="AQ261" s="152" t="str">
        <f>IF(AK261="-","-",(2*AK261*AD261/2.04/$I261/$D261/$A261+((2*AK261*AD261/2.04/$I261/$D261/$A261)^2+4)^0.5)/2)</f>
        <v>-</v>
      </c>
      <c r="AR261" s="152">
        <f>IF(AL261="-","-",(3*AL261*AE261/2.04/$I261/$D261/$A261+((3*AL261*AE261/2.04/$I261/$D261/$A261)^2+4)^0.5)/2)</f>
        <v>1.6733467558537853</v>
      </c>
      <c r="AS261" s="152">
        <f>IF(AM261="-","-",(4*AM261*AF261/2.04/$I261/$D261/$A261+((4*AM261*AF261/2.04/$I261/$D261/$A261)^2+4)^0.5)/2)</f>
        <v>2.0140210224095512</v>
      </c>
      <c r="AT261" s="152">
        <f>IF(AN261="-","-",(5*AN261*AG261/2.04/$I261/$D261/$A261+((5*AN261*AG261/2.04/$I261/$D261/$A261)^2+4)^0.5)/2)</f>
        <v>2.1451264912498829</v>
      </c>
      <c r="AU261" s="153">
        <f>IF(AO261="-","-",(6*AO261*AH261/2.04/$I261/$D261/$A261+((6*AO261*AH261/2.04/$I261/$D261/$A261)^2+4)^0.5)/2)</f>
        <v>2.196238598698895</v>
      </c>
      <c r="AV261" s="149" t="str">
        <f>IF(AP261="-","-",C261*AP261)</f>
        <v>-</v>
      </c>
      <c r="AW261" s="151" t="str">
        <f>IF(AQ261="-","-",C261*AQ261)</f>
        <v>-</v>
      </c>
      <c r="AX261" s="151">
        <f>IF(AR261="-","-",C261*AR261)</f>
        <v>2.8292024681139312</v>
      </c>
      <c r="AY261" s="151">
        <f>IF(AS261="-","-",C261*AS261)</f>
        <v>3.4051957417081429</v>
      </c>
      <c r="AZ261" s="151">
        <f>IF(AT261="-","-",C261*AT261)</f>
        <v>3.6268616425315767</v>
      </c>
      <c r="BA261" s="154">
        <f>IF(AU261="-","-",C261*AU261)</f>
        <v>3.713279176757152</v>
      </c>
      <c r="BB261" s="158" t="str">
        <f>IF(W261="-","-",D261*AP261^(0.312/(1.312*W261))-273)</f>
        <v>-</v>
      </c>
      <c r="BC261" s="159" t="str">
        <f>IF(X261="-","-",D261*AQ261^(0.312/(1.312*X261))-273)</f>
        <v>-</v>
      </c>
      <c r="BD261" s="159">
        <f>IF(Y261="-","-",D261*AR261^(0.312/(1.312*Y261))-273)</f>
        <v>61.273025360903546</v>
      </c>
      <c r="BE261" s="159">
        <f>IF(Z261="-","-",D261*AS261^(0.312/(1.312*Z261))-273)</f>
        <v>79.705675841091875</v>
      </c>
      <c r="BF261" s="159">
        <f>IF(AA261="-","-",D261*AT261^(0.312/(1.312*AA261))-273)</f>
        <v>88.65957334513115</v>
      </c>
      <c r="BG261" s="160">
        <f>IF(AB261="-","-",D261*AU261^(0.312/(1.312*AB261))-273)</f>
        <v>92.736527271525233</v>
      </c>
      <c r="BH261" s="161"/>
      <c r="BI261" s="161"/>
      <c r="BP261" s="121">
        <v>259</v>
      </c>
    </row>
    <row r="262" spans="1:75" s="161" customFormat="1" hidden="1" x14ac:dyDescent="0.2">
      <c r="A262" s="126">
        <f>A259</f>
        <v>46.259821973673255</v>
      </c>
      <c r="B262" s="141"/>
      <c r="C262" s="141">
        <f>C259</f>
        <v>1.6907448848941042</v>
      </c>
      <c r="D262" s="142">
        <f>D259</f>
        <v>288</v>
      </c>
      <c r="E262" s="123">
        <v>5300</v>
      </c>
      <c r="F262" s="204">
        <f>PI()*0.862*E262/60</f>
        <v>239.21133661983879</v>
      </c>
      <c r="G262" s="124">
        <f t="shared" ref="G262:P262" si="394">G259</f>
        <v>0.3646990692178827</v>
      </c>
      <c r="H262" s="125">
        <f t="shared" si="394"/>
        <v>1.4891416752843847</v>
      </c>
      <c r="I262" s="120">
        <f t="shared" si="394"/>
        <v>0.96414295506036451</v>
      </c>
      <c r="J262" s="124">
        <f t="shared" si="394"/>
        <v>11.846254080167672</v>
      </c>
      <c r="K262" s="126">
        <f t="shared" si="394"/>
        <v>30.824322941365729</v>
      </c>
      <c r="L262" s="127">
        <f t="shared" si="394"/>
        <v>15.412161470682864</v>
      </c>
      <c r="M262" s="127">
        <f t="shared" si="394"/>
        <v>10.274774313788576</v>
      </c>
      <c r="N262" s="127">
        <f t="shared" si="394"/>
        <v>7.7060807353414322</v>
      </c>
      <c r="O262" s="127">
        <f t="shared" si="394"/>
        <v>6.1648645882731454</v>
      </c>
      <c r="P262" s="128">
        <f t="shared" si="394"/>
        <v>5.1373871568942882</v>
      </c>
      <c r="Q262" s="124">
        <f>4*K262/(PI()*0.862^2*F262)</f>
        <v>0.22080422302848468</v>
      </c>
      <c r="R262" s="120">
        <f>4*L262/(PI()*0.862^2*F262)</f>
        <v>0.11040211151424234</v>
      </c>
      <c r="S262" s="120">
        <f>4*M262/(PI()*0.862^2*F262)</f>
        <v>7.3601407676161565E-2</v>
      </c>
      <c r="T262" s="120">
        <f>4*N262/(PI()*0.862^2*F262)</f>
        <v>5.520105575712117E-2</v>
      </c>
      <c r="U262" s="120">
        <f>4*O262/(PI()*0.862^2*F262)</f>
        <v>4.4160844605696935E-2</v>
      </c>
      <c r="V262" s="129">
        <f>4*P262/(PI()*0.862^2*$F262)</f>
        <v>3.6800703838080782E-2</v>
      </c>
      <c r="W262" s="124" t="str">
        <f>IF(OR(0.0366&gt;Q262,0.0992&lt;Q262),"-",-43518*Q262^4 + 7101.5*Q262^3 - 404.29*Q262^2 + 11.132*Q262 + 0.6449)</f>
        <v>-</v>
      </c>
      <c r="X262" s="120" t="str">
        <f t="shared" si="389"/>
        <v>-</v>
      </c>
      <c r="Y262" s="120">
        <f t="shared" si="389"/>
        <v>0.82850524619428079</v>
      </c>
      <c r="Z262" s="120">
        <f t="shared" si="389"/>
        <v>0.81790824961582431</v>
      </c>
      <c r="AA262" s="120">
        <f t="shared" si="389"/>
        <v>0.79414496630682452</v>
      </c>
      <c r="AB262" s="129">
        <f t="shared" si="389"/>
        <v>0.78115305302978255</v>
      </c>
      <c r="AC262" s="124" t="str">
        <f>IF(W262="-","-",-1957*Q262^3 + 170*Q262^2 - 5.2758*Q262 + 1.1631)</f>
        <v>-</v>
      </c>
      <c r="AD262" s="120" t="str">
        <f t="shared" si="390"/>
        <v>-</v>
      </c>
      <c r="AE262" s="120">
        <f t="shared" si="390"/>
        <v>0.91543443327321594</v>
      </c>
      <c r="AF262" s="120">
        <f t="shared" si="390"/>
        <v>1.0607072358379259</v>
      </c>
      <c r="AG262" s="120">
        <f t="shared" si="390"/>
        <v>1.0931068691933625</v>
      </c>
      <c r="AH262" s="129">
        <f t="shared" si="390"/>
        <v>1.1016417424305835</v>
      </c>
      <c r="AI262" s="119">
        <f>(F262^2)/2</f>
        <v>28611.031783724913</v>
      </c>
      <c r="AJ262" s="130" t="str">
        <f t="shared" si="391"/>
        <v>-</v>
      </c>
      <c r="AK262" s="119" t="str">
        <f t="shared" si="391"/>
        <v>-</v>
      </c>
      <c r="AL262" s="119">
        <f t="shared" si="391"/>
        <v>11543.568657268064</v>
      </c>
      <c r="AM262" s="119">
        <f t="shared" si="391"/>
        <v>10161.558350903082</v>
      </c>
      <c r="AN262" s="119">
        <f t="shared" si="391"/>
        <v>8628.2395765705187</v>
      </c>
      <c r="AO262" s="131">
        <f t="shared" si="391"/>
        <v>7366.859080748638</v>
      </c>
      <c r="AP262" s="127" t="str">
        <f>IF(AJ262="-","-",(AJ262*AC262/2.04/$I262/$D262/$A262+((AJ262*AC262/2.04/$I262/$D262/$A262)^2+4)^0.5)/2)</f>
        <v>-</v>
      </c>
      <c r="AQ262" s="127" t="str">
        <f>IF(AK262="-","-",(2*AK262*AD262/2.04/$I262/$D262/$A262+((2*AK262*AD262/2.04/$I262/$D262/$A262)^2+4)^0.5)/2)</f>
        <v>-</v>
      </c>
      <c r="AR262" s="127">
        <f>IF(AL262="-","-",(3*AL262*AE262/2.04/$I262/$D262/$A262+((3*AL262*AE262/2.04/$I262/$D262/$A262)^2+4)^0.5)/2)</f>
        <v>1.7736336820195833</v>
      </c>
      <c r="AS262" s="127">
        <f>IF(AM262="-","-",(4*AM262*AF262/2.04/$I262/$D262/$A262+((4*AM262*AF262/2.04/$I262/$D262/$A262)^2+4)^0.5)/2)</f>
        <v>2.1175533362212544</v>
      </c>
      <c r="AT262" s="127">
        <f>IF(AN262="-","-",(5*AN262*AG262/2.04/$I262/$D262/$A262+((5*AN262*AG262/2.04/$I262/$D262/$A262)^2+4)^0.5)/2)</f>
        <v>2.245065943832369</v>
      </c>
      <c r="AU262" s="128">
        <f>IF(AO262="-","-",(6*AO262*AH262/2.04/$I262/$D262/$A262+((6*AO262*AH262/2.04/$I262/$D262/$A262)^2+4)^0.5)/2)</f>
        <v>2.2941491885626299</v>
      </c>
      <c r="AV262" s="124" t="str">
        <f>IF(AP262="-","-",C262*AP262)</f>
        <v>-</v>
      </c>
      <c r="AW262" s="120" t="str">
        <f>IF(AQ262="-","-",C262*AQ262)</f>
        <v>-</v>
      </c>
      <c r="AX262" s="120">
        <f>IF(AR262="-","-",C262*AR262)</f>
        <v>2.9987620755505064</v>
      </c>
      <c r="AY262" s="120">
        <f>IF(AS262="-","-",C262*AS262)</f>
        <v>3.5802424717065313</v>
      </c>
      <c r="AZ262" s="120">
        <f>IF(AT262="-","-",C262*AT262)</f>
        <v>3.7958337607845323</v>
      </c>
      <c r="BA262" s="129">
        <f>IF(AU262="-","-",C262*AU262)</f>
        <v>3.8788210057462265</v>
      </c>
      <c r="BB262" s="138" t="str">
        <f>IF(W262="-","-",D262*AP262^(0.312/(1.312*W262))-273)</f>
        <v>-</v>
      </c>
      <c r="BC262" s="139" t="str">
        <f>IF(X262="-","-",D262*AQ262^(0.312/(1.312*X262))-273)</f>
        <v>-</v>
      </c>
      <c r="BD262" s="139">
        <f>IF(Y262="-","-",D262*AR262^(0.312/(1.312*Y262))-273)</f>
        <v>66.487357420617059</v>
      </c>
      <c r="BE262" s="139">
        <f>IF(Z262="-","-",D262*AS262^(0.312/(1.312*Z262))-273)</f>
        <v>85.202037875560904</v>
      </c>
      <c r="BF262" s="139">
        <f>IF(AA262="-","-",D262*AT262^(0.312/(1.312*AA262))-273)</f>
        <v>93.916491474056954</v>
      </c>
      <c r="BG262" s="140">
        <f>IF(AB262="-","-",D262*AU262^(0.312/(1.312*AB262))-273)</f>
        <v>97.830823034574678</v>
      </c>
      <c r="BP262" s="1">
        <v>260</v>
      </c>
    </row>
    <row r="263" spans="1:75" s="161" customFormat="1" hidden="1" x14ac:dyDescent="0.2">
      <c r="A263" s="162">
        <f>A259</f>
        <v>46.259821973673255</v>
      </c>
      <c r="B263" s="163"/>
      <c r="C263" s="163">
        <f>C259</f>
        <v>1.6907448848941042</v>
      </c>
      <c r="D263" s="164">
        <f>D259</f>
        <v>288</v>
      </c>
      <c r="E263" s="165">
        <v>5560</v>
      </c>
      <c r="F263" s="206">
        <f>PI()*0.862*E263/60</f>
        <v>250.94623237854788</v>
      </c>
      <c r="G263" s="166">
        <f t="shared" ref="G263:P263" si="395">G259</f>
        <v>0.3646990692178827</v>
      </c>
      <c r="H263" s="167">
        <f t="shared" si="395"/>
        <v>1.4891416752843847</v>
      </c>
      <c r="I263" s="168">
        <f t="shared" si="395"/>
        <v>0.96414295506036451</v>
      </c>
      <c r="J263" s="166">
        <f t="shared" si="395"/>
        <v>11.846254080167672</v>
      </c>
      <c r="K263" s="162">
        <f t="shared" si="395"/>
        <v>30.824322941365729</v>
      </c>
      <c r="L263" s="169">
        <f t="shared" si="395"/>
        <v>15.412161470682864</v>
      </c>
      <c r="M263" s="169">
        <f t="shared" si="395"/>
        <v>10.274774313788576</v>
      </c>
      <c r="N263" s="169">
        <f t="shared" si="395"/>
        <v>7.7060807353414322</v>
      </c>
      <c r="O263" s="169">
        <f t="shared" si="395"/>
        <v>6.1648645882731454</v>
      </c>
      <c r="P263" s="170">
        <f t="shared" si="395"/>
        <v>5.1373871568942882</v>
      </c>
      <c r="Q263" s="166">
        <f>4*K263/(PI()*0.862^2*F263)</f>
        <v>0.21047884569262029</v>
      </c>
      <c r="R263" s="168">
        <f>4*L263/(PI()*0.862^2*F263)</f>
        <v>0.10523942284631015</v>
      </c>
      <c r="S263" s="168">
        <f>4*M263/(PI()*0.862^2*F263)</f>
        <v>7.015961523087344E-2</v>
      </c>
      <c r="T263" s="168">
        <f>4*N263/(PI()*0.862^2*F263)</f>
        <v>5.2619711423155073E-2</v>
      </c>
      <c r="U263" s="168">
        <f>4*O263/(PI()*0.862^2*F263)</f>
        <v>4.2095769138524058E-2</v>
      </c>
      <c r="V263" s="171">
        <f>4*P263/(PI()*0.862^2*$F263)</f>
        <v>3.507980761543672E-2</v>
      </c>
      <c r="W263" s="166" t="str">
        <f>IF(OR(0.0366&gt;Q263,0.0992&lt;Q263),"-",-43518*Q263^4 + 7101.5*Q263^3 - 404.29*Q263^2 + 11.132*Q263 + 0.6449)</f>
        <v>-</v>
      </c>
      <c r="X263" s="168" t="str">
        <f t="shared" si="389"/>
        <v>-</v>
      </c>
      <c r="Y263" s="168">
        <f t="shared" si="389"/>
        <v>0.8339363794222896</v>
      </c>
      <c r="Z263" s="168">
        <f t="shared" si="389"/>
        <v>0.81227730061867331</v>
      </c>
      <c r="AA263" s="168">
        <f t="shared" si="389"/>
        <v>0.79017561969057537</v>
      </c>
      <c r="AB263" s="171" t="str">
        <f t="shared" si="389"/>
        <v>-</v>
      </c>
      <c r="AC263" s="166" t="str">
        <f>IF(W263="-","-",-1957*Q263^3 + 170*Q263^2 - 5.2758*Q263 + 1.1631)</f>
        <v>-</v>
      </c>
      <c r="AD263" s="168" t="str">
        <f t="shared" si="390"/>
        <v>-</v>
      </c>
      <c r="AE263" s="168">
        <f t="shared" si="390"/>
        <v>0.95390180230334698</v>
      </c>
      <c r="AF263" s="168">
        <f t="shared" si="390"/>
        <v>1.0710651119648613</v>
      </c>
      <c r="AG263" s="168">
        <f t="shared" si="390"/>
        <v>1.096275976648813</v>
      </c>
      <c r="AH263" s="171" t="str">
        <f t="shared" si="390"/>
        <v>-</v>
      </c>
      <c r="AI263" s="172">
        <f>(F263^2)/2</f>
        <v>31487.005772494074</v>
      </c>
      <c r="AJ263" s="173" t="str">
        <f t="shared" si="391"/>
        <v>-</v>
      </c>
      <c r="AK263" s="172" t="str">
        <f t="shared" si="391"/>
        <v>-</v>
      </c>
      <c r="AL263" s="172">
        <f t="shared" si="391"/>
        <v>13151.542798185663</v>
      </c>
      <c r="AM263" s="172">
        <f t="shared" si="391"/>
        <v>11370.479321657665</v>
      </c>
      <c r="AN263" s="172">
        <f t="shared" si="391"/>
        <v>9570.9153468690438</v>
      </c>
      <c r="AO263" s="174" t="str">
        <f t="shared" si="391"/>
        <v>-</v>
      </c>
      <c r="AP263" s="169" t="str">
        <f>IF(AJ263="-","-",(AJ263*AC263/2.04/$I263/$D263/$A263+((AJ263*AC263/2.04/$I263/$D263/$A263)^2+4)^0.5)/2)</f>
        <v>-</v>
      </c>
      <c r="AQ263" s="169" t="str">
        <f>IF(AK263="-","-",(2*AK263*AD263/2.04/$I263/$D263/$A263+((2*AK263*AD263/2.04/$I263/$D263/$A263)^2+4)^0.5)/2)</f>
        <v>-</v>
      </c>
      <c r="AR263" s="169">
        <f>IF(AL263="-","-",(3*AL263*AE263/2.04/$I263/$D263/$A263+((3*AL263*AE263/2.04/$I263/$D263/$A263)^2+4)^0.5)/2)</f>
        <v>1.9492733821608397</v>
      </c>
      <c r="AS263" s="169">
        <f>IF(AM263="-","-",(4*AM263*AF263/2.04/$I263/$D263/$A263+((4*AM263*AF263/2.04/$I263/$D263/$A263)^2+4)^0.5)/2)</f>
        <v>2.2947988699523441</v>
      </c>
      <c r="AT263" s="169">
        <f>IF(AN263="-","-",(5*AN263*AG263/2.04/$I263/$D263/$A263+((5*AN263*AG263/2.04/$I263/$D263/$A263)^2+4)^0.5)/2)</f>
        <v>2.4159651560510671</v>
      </c>
      <c r="AU263" s="170" t="str">
        <f>IF(AO263="-","-",(6*AO263*AH263/2.04/$I263/$D263/$A263+((6*AO263*AH263/2.04/$I263/$D263/$A263)^2+4)^0.5)/2)</f>
        <v>-</v>
      </c>
      <c r="AV263" s="166" t="str">
        <f>IF(AP263="-","-",C263*AP263)</f>
        <v>-</v>
      </c>
      <c r="AW263" s="168" t="str">
        <f>IF(AQ263="-","-",C263*AQ263)</f>
        <v>-</v>
      </c>
      <c r="AX263" s="168">
        <f>IF(AR263="-","-",C263*AR263)</f>
        <v>3.2957240001486703</v>
      </c>
      <c r="AY263" s="168">
        <f>IF(AS263="-","-",C263*AS263)</f>
        <v>3.8799194512326962</v>
      </c>
      <c r="AZ263" s="168">
        <f>IF(AT263="-","-",C263*AT263)</f>
        <v>4.0847807296757281</v>
      </c>
      <c r="BA263" s="171" t="str">
        <f>IF(AU263="-","-",C263*AU263)</f>
        <v>-</v>
      </c>
      <c r="BB263" s="175" t="str">
        <f>IF(W263="-","-",D263*AP263^(0.312/(1.312*W263))-273)</f>
        <v>-</v>
      </c>
      <c r="BC263" s="176" t="str">
        <f>IF(X263="-","-",D263*AQ263^(0.312/(1.312*X263))-273)</f>
        <v>-</v>
      </c>
      <c r="BD263" s="176">
        <f>IF(Y263="-","-",D263*AR263^(0.312/(1.312*Y263))-273)</f>
        <v>75.37939119804787</v>
      </c>
      <c r="BE263" s="176">
        <f>IF(Z263="-","-",D263*AS263^(0.312/(1.312*Z263))-273)</f>
        <v>94.286722420090825</v>
      </c>
      <c r="BF263" s="176">
        <f>IF(AA263="-","-",D263*AT263^(0.312/(1.312*AA263))-273)</f>
        <v>102.56435229513738</v>
      </c>
      <c r="BG263" s="177" t="str">
        <f>IF(AB263="-","-",D263*AU263^(0.312/(1.312*AB263))-273)</f>
        <v>-</v>
      </c>
      <c r="BH263" s="121"/>
      <c r="BI263" s="121"/>
      <c r="BP263" s="121">
        <v>261</v>
      </c>
    </row>
    <row r="264" spans="1:75" s="7" customFormat="1" ht="15.75" hidden="1" x14ac:dyDescent="0.2">
      <c r="B264" s="1"/>
      <c r="C264" s="2" t="s">
        <v>0</v>
      </c>
      <c r="D264" s="3"/>
      <c r="E264" s="4"/>
      <c r="F264" s="5"/>
      <c r="G264" s="6"/>
      <c r="I264" s="6"/>
      <c r="J264" s="6"/>
      <c r="K264" s="6"/>
      <c r="L264" s="8"/>
      <c r="M264" s="8"/>
      <c r="N264" s="8"/>
      <c r="O264" s="8"/>
      <c r="P264" s="8"/>
      <c r="Q264" s="5"/>
      <c r="R264" s="6"/>
      <c r="S264" s="6"/>
      <c r="T264" s="6"/>
      <c r="U264" s="6"/>
      <c r="V264" s="6"/>
      <c r="W264" s="6"/>
      <c r="X264" s="6"/>
      <c r="Y264" s="6"/>
      <c r="Z264" s="6"/>
      <c r="AA264" s="6"/>
      <c r="AB264" s="6"/>
      <c r="AC264" s="6"/>
      <c r="AD264" s="6"/>
      <c r="AE264" s="6"/>
      <c r="AF264" s="6"/>
      <c r="AG264" s="6"/>
      <c r="AH264" s="6"/>
      <c r="AI264" s="9"/>
      <c r="AJ264" s="10"/>
      <c r="AK264" s="11"/>
      <c r="AL264" s="11"/>
      <c r="AM264" s="12"/>
      <c r="AN264" s="10"/>
      <c r="AO264" s="13"/>
      <c r="AP264" s="14"/>
      <c r="AQ264" s="15"/>
      <c r="AR264" s="16"/>
      <c r="AX264" s="6"/>
      <c r="AY264" s="6"/>
      <c r="AZ264" s="6"/>
      <c r="BA264" s="6"/>
      <c r="BB264" s="5"/>
      <c r="BC264" s="5"/>
      <c r="BD264" s="5"/>
      <c r="BE264" s="5"/>
      <c r="BF264" s="5"/>
      <c r="BG264" s="8"/>
      <c r="BP264" s="1">
        <v>262</v>
      </c>
    </row>
    <row r="265" spans="1:75" s="1" customFormat="1" ht="18" hidden="1" customHeight="1" x14ac:dyDescent="0.2">
      <c r="A265" s="17" t="s">
        <v>1</v>
      </c>
      <c r="B265" s="18" t="s">
        <v>2</v>
      </c>
      <c r="C265" s="18" t="s">
        <v>3</v>
      </c>
      <c r="D265" s="18" t="s">
        <v>4</v>
      </c>
      <c r="E265" s="18" t="s">
        <v>5</v>
      </c>
      <c r="F265" s="19" t="s">
        <v>6</v>
      </c>
      <c r="G265" s="18" t="s">
        <v>7</v>
      </c>
      <c r="H265" s="18" t="s">
        <v>8</v>
      </c>
      <c r="I265" s="18" t="s">
        <v>9</v>
      </c>
      <c r="J265" s="20" t="s">
        <v>10</v>
      </c>
      <c r="K265" s="21" t="s">
        <v>11</v>
      </c>
      <c r="L265" s="22" t="s">
        <v>12</v>
      </c>
      <c r="M265" s="22" t="s">
        <v>13</v>
      </c>
      <c r="N265" s="22" t="s">
        <v>14</v>
      </c>
      <c r="O265" s="22" t="s">
        <v>15</v>
      </c>
      <c r="P265" s="23" t="s">
        <v>16</v>
      </c>
      <c r="Q265" s="24" t="s">
        <v>17</v>
      </c>
      <c r="R265" s="25" t="s">
        <v>18</v>
      </c>
      <c r="S265" s="25" t="s">
        <v>19</v>
      </c>
      <c r="T265" s="25" t="s">
        <v>20</v>
      </c>
      <c r="U265" s="25" t="s">
        <v>21</v>
      </c>
      <c r="V265" s="26" t="s">
        <v>22</v>
      </c>
      <c r="W265" s="24" t="s">
        <v>23</v>
      </c>
      <c r="X265" s="25" t="s">
        <v>24</v>
      </c>
      <c r="Y265" s="25" t="s">
        <v>25</v>
      </c>
      <c r="Z265" s="25" t="s">
        <v>26</v>
      </c>
      <c r="AA265" s="25" t="s">
        <v>27</v>
      </c>
      <c r="AB265" s="26" t="s">
        <v>28</v>
      </c>
      <c r="AC265" s="27" t="s">
        <v>29</v>
      </c>
      <c r="AD265" s="28" t="s">
        <v>30</v>
      </c>
      <c r="AE265" s="28" t="s">
        <v>31</v>
      </c>
      <c r="AF265" s="28" t="s">
        <v>32</v>
      </c>
      <c r="AG265" s="28" t="s">
        <v>33</v>
      </c>
      <c r="AH265" s="29" t="s">
        <v>34</v>
      </c>
      <c r="AI265" s="30" t="s">
        <v>35</v>
      </c>
      <c r="AJ265" s="21" t="s">
        <v>36</v>
      </c>
      <c r="AK265" s="22" t="s">
        <v>37</v>
      </c>
      <c r="AL265" s="22" t="s">
        <v>38</v>
      </c>
      <c r="AM265" s="22" t="s">
        <v>39</v>
      </c>
      <c r="AN265" s="22" t="s">
        <v>40</v>
      </c>
      <c r="AO265" s="23" t="s">
        <v>41</v>
      </c>
      <c r="AP265" s="28" t="s">
        <v>42</v>
      </c>
      <c r="AQ265" s="28" t="s">
        <v>43</v>
      </c>
      <c r="AR265" s="28" t="s">
        <v>44</v>
      </c>
      <c r="AS265" s="28" t="s">
        <v>45</v>
      </c>
      <c r="AT265" s="28" t="s">
        <v>46</v>
      </c>
      <c r="AU265" s="29" t="s">
        <v>47</v>
      </c>
      <c r="AV265" s="31" t="s">
        <v>48</v>
      </c>
      <c r="AW265" s="32" t="s">
        <v>49</v>
      </c>
      <c r="AX265" s="32" t="s">
        <v>50</v>
      </c>
      <c r="AY265" s="32" t="s">
        <v>51</v>
      </c>
      <c r="AZ265" s="32" t="s">
        <v>52</v>
      </c>
      <c r="BA265" s="33" t="s">
        <v>53</v>
      </c>
      <c r="BB265" s="21" t="s">
        <v>54</v>
      </c>
      <c r="BC265" s="22" t="s">
        <v>55</v>
      </c>
      <c r="BD265" s="22" t="s">
        <v>56</v>
      </c>
      <c r="BE265" s="22" t="s">
        <v>57</v>
      </c>
      <c r="BF265" s="22" t="s">
        <v>58</v>
      </c>
      <c r="BG265" s="23" t="s">
        <v>59</v>
      </c>
      <c r="BH265" s="34"/>
      <c r="BM265" s="50"/>
      <c r="BP265" s="121">
        <v>263</v>
      </c>
    </row>
    <row r="266" spans="1:75" s="61" customFormat="1" ht="12.75" customHeight="1" x14ac:dyDescent="0.2">
      <c r="A266" s="35">
        <v>63.550888256094005</v>
      </c>
      <c r="B266" s="35">
        <f>AX261</f>
        <v>2.8292024681139312</v>
      </c>
      <c r="C266" s="141">
        <f>B266-0.06</f>
        <v>2.7692024681139311</v>
      </c>
      <c r="D266" s="36">
        <v>288</v>
      </c>
      <c r="E266" s="37">
        <v>3710</v>
      </c>
      <c r="F266" s="38">
        <f>PI()*0.805*E266/60</f>
        <v>156.37539232630996</v>
      </c>
      <c r="G266" s="39">
        <f>C266/4.636</f>
        <v>0.59732581279420427</v>
      </c>
      <c r="H266" s="40">
        <f>D266/193.4</f>
        <v>1.4891416752843847</v>
      </c>
      <c r="I266" s="41">
        <f>1-0.427*G266*H266^(-3.688)</f>
        <v>0.94127120050265312</v>
      </c>
      <c r="J266" s="40">
        <f>C266*10^6/(I266*511*D266)</f>
        <v>19.990633224347771</v>
      </c>
      <c r="K266" s="42">
        <f>A266*0.682*10^6/(3600*24*J266)</f>
        <v>25.093758045983353</v>
      </c>
      <c r="L266" s="43">
        <f>A266*0.682*10^6/(3600*24*J266*2)</f>
        <v>12.546879022991677</v>
      </c>
      <c r="M266" s="43">
        <f>A266*0.682*10^6/(3600*24*J266*3)</f>
        <v>8.3645860153277862</v>
      </c>
      <c r="N266" s="43">
        <f>A266*0.682*10^6/(3600*24*J266*4)</f>
        <v>6.2734395114958383</v>
      </c>
      <c r="O266" s="43">
        <f>A266*0.682*10^6/(3600*24*J266*5)</f>
        <v>5.0187516091966717</v>
      </c>
      <c r="P266" s="44">
        <f>A266*0.682*10^6/(3600*24*J266*6)</f>
        <v>4.1822930076638931</v>
      </c>
      <c r="Q266" s="39">
        <f>4*K266/(PI()*0.805^2*F266)</f>
        <v>0.31529396046978514</v>
      </c>
      <c r="R266" s="41">
        <f>4*L266/(PI()*0.805^2*F266)</f>
        <v>0.15764698023489257</v>
      </c>
      <c r="S266" s="41">
        <f>4*M266/(PI()*0.805^2*F266)</f>
        <v>0.10509798682326173</v>
      </c>
      <c r="T266" s="41">
        <f>4*N266/(PI()*0.805^2*F266)</f>
        <v>7.8823490117446285E-2</v>
      </c>
      <c r="U266" s="41">
        <f>4*O266/(PI()*0.805^2*F266)</f>
        <v>6.3058792093957039E-2</v>
      </c>
      <c r="V266" s="45">
        <f>4*P266/(PI()*0.805^2*F266)</f>
        <v>5.2548993411630864E-2</v>
      </c>
      <c r="W266" s="46" t="str">
        <f>IF(OR(0.0344&gt;Q266,0.0739&lt;Q266),"-",296863066.116789*Q266^(6)+-107812010.926391*Q266^(5)+ 15691057.2875856*Q266^(4)+-1178721.4640784*Q266^(3)+ 48205.3447935692*Q266^(2)+-1012.39184418295*Q266+ 9.28608011129995)</f>
        <v>-</v>
      </c>
      <c r="X266" s="47" t="str">
        <f t="shared" ref="X266:AB270" si="396">IF(OR(0.0344&gt;R266,0.0739&lt;R266),"-",296863066.116789*R266^(6)+-107812010.926391*R266^(5)+ 15691057.2875856*R266^(4)+-1178721.4640784*R266^(3)+ 48205.3447935692*R266^(2)+-1012.39184418295*R266+ 9.28608011129995)</f>
        <v>-</v>
      </c>
      <c r="Y266" s="47" t="str">
        <f t="shared" si="396"/>
        <v>-</v>
      </c>
      <c r="Z266" s="47" t="str">
        <f t="shared" si="396"/>
        <v>-</v>
      </c>
      <c r="AA266" s="47">
        <f t="shared" si="396"/>
        <v>0.84137935854452017</v>
      </c>
      <c r="AB266" s="48">
        <f t="shared" si="396"/>
        <v>0.85691274287422026</v>
      </c>
      <c r="AC266" s="46" t="str">
        <f>IF(W266="-","-",798988351.621543*Q266^(6)+-280371531.586419*Q266^(5)+ 39883138.3982318*Q266^(4)+-2943110.23585554*Q266^(3)+ 118497.513034966*Q266^(2)+-2463.54413936218*Q266+ 21.5852365235991)</f>
        <v>-</v>
      </c>
      <c r="AD266" s="47" t="str">
        <f t="shared" ref="AD266:AH270" si="397">IF(X266="-","-",798988351.621543*R266^(6)+-280371531.586419*R266^(5)+ 39883138.3982318*R266^(4)+-2943110.23585554*R266^(3)+ 118497.513034966*R266^(2)+-2463.54413936218*R266+ 21.5852365235991)</f>
        <v>-</v>
      </c>
      <c r="AE266" s="47" t="str">
        <f t="shared" si="397"/>
        <v>-</v>
      </c>
      <c r="AF266" s="47" t="str">
        <f t="shared" si="397"/>
        <v>-</v>
      </c>
      <c r="AG266" s="47">
        <f t="shared" si="397"/>
        <v>0.76413880240841792</v>
      </c>
      <c r="AH266" s="48">
        <f t="shared" si="397"/>
        <v>0.87616693709131965</v>
      </c>
      <c r="AI266" s="49">
        <f>(F266^2)/2</f>
        <v>12226.631662603681</v>
      </c>
      <c r="AJ266" s="49" t="str">
        <f t="shared" ref="AJ266:AO270" si="398">IF(W266="-","-",4*$AI266*$J266*K266*AC266/(W266*1000))</f>
        <v>-</v>
      </c>
      <c r="AK266" s="50" t="str">
        <f t="shared" si="398"/>
        <v>-</v>
      </c>
      <c r="AL266" s="50" t="str">
        <f t="shared" si="398"/>
        <v>-</v>
      </c>
      <c r="AM266" s="50" t="str">
        <f t="shared" si="398"/>
        <v>-</v>
      </c>
      <c r="AN266" s="50">
        <f t="shared" si="398"/>
        <v>4456.2492415046354</v>
      </c>
      <c r="AO266" s="51">
        <f t="shared" si="398"/>
        <v>4180.7874305955265</v>
      </c>
      <c r="AP266" s="52" t="str">
        <f>IF(AJ266="-","-",(AJ266*W266/2.04/$I266/$D266/$A266+((AJ266*W266/2.04/$I266/$D266/$A266)^2+4)^0.5)/2)</f>
        <v>-</v>
      </c>
      <c r="AQ266" s="52" t="str">
        <f>IF(AK266="-","-",(2*AK266*X266/2.04/$I266/$D266/$A266+((2*AK266*X266/2.04/$I266/$D266/$A266)^2+4)^0.5)/2)</f>
        <v>-</v>
      </c>
      <c r="AR266" s="52" t="str">
        <f>IF(AL266="-","-",(3*AL266*Y266/2.04/$I266/$D266/$A266+((3*AL266*Y266/2.04/$I266/$D266/$A266)^2+4)^0.5)/2)</f>
        <v>-</v>
      </c>
      <c r="AS266" s="52" t="str">
        <f>IF(AM266="-","-",(4*AM266*Z266/2.04/$I266/$D266/$A266+((4*AM266*Z266/2.04/$I266/$D266/$A266)^2+4)^0.5)/2)</f>
        <v>-</v>
      </c>
      <c r="AT266" s="52">
        <f>IF(AN266="-","-",(5*AN266*AA266/2.04/$I266/$D266/$A266+((5*AN266*AA266/2.04/$I266/$D266/$A266)^2+4)^0.5)/2)</f>
        <v>1.3016684511933976</v>
      </c>
      <c r="AU266" s="53">
        <f>IF(AO266="-","-",(6*AO266*AB266/2.04/$I266/$D266/$A266+((6*AO266*AB266/2.04/$I266/$D266/$A266)^2+4)^0.5)/2)</f>
        <v>1.3515296898608331</v>
      </c>
      <c r="AV266" s="54" t="str">
        <f>IF(AP266="-","-",C266*AP266)</f>
        <v>-</v>
      </c>
      <c r="AW266" s="55" t="str">
        <f>IF(AQ266="-","-",C266*AQ266)</f>
        <v>-</v>
      </c>
      <c r="AX266" s="55" t="str">
        <f>IF(AR266="-","-",C266*AR266)</f>
        <v>-</v>
      </c>
      <c r="AY266" s="56" t="str">
        <f>IF(AS266="-","-",C266*AS266)</f>
        <v>-</v>
      </c>
      <c r="AZ266" s="56">
        <f>IF(AT266="-","-",C266*AT266)</f>
        <v>3.6045834877107947</v>
      </c>
      <c r="BA266" s="57">
        <f>IF(AU266="-","-",C266*AU266)</f>
        <v>3.742659352891875</v>
      </c>
      <c r="BB266" s="58" t="str">
        <f>IF(W266="-","-",D266*AP266^(0.312/(1.312*W266))-273)</f>
        <v>-</v>
      </c>
      <c r="BC266" s="59" t="str">
        <f>IF(X266="-","-",D266*AQ266^(0.312/(1.312*X266))-273)</f>
        <v>-</v>
      </c>
      <c r="BD266" s="59" t="str">
        <f>IF(Y266="-","-",D266*AR266^(0.312/(1.312*Y266))-273)</f>
        <v>-</v>
      </c>
      <c r="BE266" s="59" t="str">
        <f>IF(Z266="-","-",D266*AS266^(0.312/(1.312*Z266))-273)</f>
        <v>-</v>
      </c>
      <c r="BF266" s="59">
        <f>IF(AA266="-","-",D266*AT266^(0.312/(1.312*AA266))-273)</f>
        <v>37.280529011947351</v>
      </c>
      <c r="BG266" s="60">
        <f>IF(AB266="-","-",D266*AU266^(0.312/(1.312*AB266))-273)</f>
        <v>40.111024268788924</v>
      </c>
      <c r="BI266" s="43">
        <f>A266</f>
        <v>63.550888256094005</v>
      </c>
      <c r="BJ266" s="43">
        <f>C266</f>
        <v>2.7692024681139311</v>
      </c>
      <c r="BK266" s="43">
        <f>AW271</f>
        <v>4.9238310134300782</v>
      </c>
      <c r="BL266" s="50">
        <f>AT271</f>
        <v>5310</v>
      </c>
      <c r="BM266" s="50">
        <f t="shared" ref="BM266" si="399">AU271</f>
        <v>12476.190071597039</v>
      </c>
      <c r="BN266" s="43">
        <f>AV271</f>
        <v>1.7780682597699826</v>
      </c>
      <c r="BO266" s="61">
        <f>AS271</f>
        <v>4</v>
      </c>
      <c r="BP266" s="1">
        <v>264</v>
      </c>
      <c r="BQ266" s="43">
        <f>AI271</f>
        <v>46.259821973673255</v>
      </c>
      <c r="BR266" s="43">
        <f>AJ271</f>
        <v>1.6907448848941042</v>
      </c>
      <c r="BS266" s="43">
        <f>AO271</f>
        <v>2.8292024681139312</v>
      </c>
      <c r="BT266" s="50">
        <f>AL271</f>
        <v>5140</v>
      </c>
      <c r="BU266" s="50">
        <f>AM271</f>
        <v>10600.294962038324</v>
      </c>
      <c r="BV266" s="43">
        <f>AN271</f>
        <v>1.6733467558537853</v>
      </c>
      <c r="BW266" s="61">
        <f>AK271</f>
        <v>3</v>
      </c>
    </row>
    <row r="267" spans="1:75" s="69" customFormat="1" hidden="1" x14ac:dyDescent="0.2">
      <c r="A267" s="42">
        <f>A266</f>
        <v>63.550888256094005</v>
      </c>
      <c r="B267" s="62">
        <f>B266</f>
        <v>2.8292024681139312</v>
      </c>
      <c r="C267" s="62">
        <f>C266</f>
        <v>2.7692024681139311</v>
      </c>
      <c r="D267" s="63">
        <f>D266</f>
        <v>288</v>
      </c>
      <c r="E267" s="37">
        <v>4000</v>
      </c>
      <c r="F267" s="62">
        <f>PI()*0.805*E267/60</f>
        <v>168.59880574265225</v>
      </c>
      <c r="G267" s="39">
        <f t="shared" ref="G267:P267" si="400">G266</f>
        <v>0.59732581279420427</v>
      </c>
      <c r="H267" s="40">
        <f t="shared" si="400"/>
        <v>1.4891416752843847</v>
      </c>
      <c r="I267" s="41">
        <f t="shared" si="400"/>
        <v>0.94127120050265312</v>
      </c>
      <c r="J267" s="40">
        <f t="shared" si="400"/>
        <v>19.990633224347771</v>
      </c>
      <c r="K267" s="42">
        <f t="shared" si="400"/>
        <v>25.093758045983353</v>
      </c>
      <c r="L267" s="43">
        <f t="shared" si="400"/>
        <v>12.546879022991677</v>
      </c>
      <c r="M267" s="43">
        <f t="shared" si="400"/>
        <v>8.3645860153277862</v>
      </c>
      <c r="N267" s="43">
        <f t="shared" si="400"/>
        <v>6.2734395114958383</v>
      </c>
      <c r="O267" s="43">
        <f t="shared" si="400"/>
        <v>5.0187516091966717</v>
      </c>
      <c r="P267" s="44">
        <f t="shared" si="400"/>
        <v>4.1822930076638931</v>
      </c>
      <c r="Q267" s="39">
        <f t="shared" ref="Q267:Q270" si="401">4*K267/(PI()*0.805^2*F267)</f>
        <v>0.2924351483357257</v>
      </c>
      <c r="R267" s="41">
        <f t="shared" ref="R267:R270" si="402">4*L267/(PI()*0.805^2*F267)</f>
        <v>0.14621757416786285</v>
      </c>
      <c r="S267" s="41">
        <f t="shared" ref="S267:S270" si="403">4*M267/(PI()*0.805^2*F267)</f>
        <v>9.7478382778575262E-2</v>
      </c>
      <c r="T267" s="41">
        <f t="shared" ref="T267:T270" si="404">4*N267/(PI()*0.805^2*F267)</f>
        <v>7.3108787083931426E-2</v>
      </c>
      <c r="U267" s="41">
        <f t="shared" ref="U267:U270" si="405">4*O267/(PI()*0.805^2*F267)</f>
        <v>5.8487029667145154E-2</v>
      </c>
      <c r="V267" s="45">
        <f t="shared" ref="V267:V270" si="406">4*P267/(PI()*0.805^2*F267)</f>
        <v>4.8739191389287631E-2</v>
      </c>
      <c r="W267" s="64" t="str">
        <f t="shared" ref="W267:W270" si="407">IF(OR(0.0344&gt;Q267,0.0739&lt;Q267),"-",296863066.116789*Q267^(6)+-107812010.926391*Q267^(5)+ 15691057.2875856*Q267^(4)+-1178721.4640784*Q267^(3)+ 48205.3447935692*Q267^(2)+-1012.39184418295*Q267+ 9.28608011129995)</f>
        <v>-</v>
      </c>
      <c r="X267" s="65" t="str">
        <f t="shared" si="396"/>
        <v>-</v>
      </c>
      <c r="Y267" s="65" t="str">
        <f t="shared" si="396"/>
        <v>-</v>
      </c>
      <c r="Z267" s="65">
        <f t="shared" si="396"/>
        <v>0.74503575795287524</v>
      </c>
      <c r="AA267" s="65">
        <f t="shared" si="396"/>
        <v>0.85256707423163469</v>
      </c>
      <c r="AB267" s="66">
        <f t="shared" si="396"/>
        <v>0.85477226696754194</v>
      </c>
      <c r="AC267" s="64" t="str">
        <f t="shared" ref="AC267:AC270" si="408">IF(W267="-","-",798988351.621543*Q267^(6)+-280371531.586419*Q267^(5)+ 39883138.3982318*Q267^(4)+-2943110.23585554*Q267^(3)+ 118497.513034966*Q267^(2)+-2463.54413936218*Q267+ 21.5852365235991)</f>
        <v>-</v>
      </c>
      <c r="AD267" s="65" t="str">
        <f t="shared" si="397"/>
        <v>-</v>
      </c>
      <c r="AE267" s="65" t="str">
        <f t="shared" si="397"/>
        <v>-</v>
      </c>
      <c r="AF267" s="65">
        <f t="shared" si="397"/>
        <v>0.5920431533477668</v>
      </c>
      <c r="AG267" s="65">
        <f t="shared" si="397"/>
        <v>0.81409800626335738</v>
      </c>
      <c r="AH267" s="66">
        <f t="shared" si="397"/>
        <v>0.91166593814406127</v>
      </c>
      <c r="AI267" s="49">
        <f>(F267^2)/2</f>
        <v>14212.778648924294</v>
      </c>
      <c r="AJ267" s="49" t="str">
        <f t="shared" si="398"/>
        <v>-</v>
      </c>
      <c r="AK267" s="50" t="str">
        <f t="shared" si="398"/>
        <v>-</v>
      </c>
      <c r="AL267" s="50" t="str">
        <f t="shared" si="398"/>
        <v>-</v>
      </c>
      <c r="AM267" s="50">
        <f t="shared" si="398"/>
        <v>5665.6206919319238</v>
      </c>
      <c r="AN267" s="50">
        <f t="shared" si="398"/>
        <v>5446.3979600149733</v>
      </c>
      <c r="AO267" s="51">
        <f t="shared" si="398"/>
        <v>5069.5019729575897</v>
      </c>
      <c r="AP267" s="43" t="str">
        <f>IF(AJ267="-","-",(AJ267*W267/2.04/$I267/$D267/$A267+((AJ267*W267/2.04/$I267/$D267/$A267)^2+4)^0.5)/2)</f>
        <v>-</v>
      </c>
      <c r="AQ267" s="43" t="str">
        <f>IF(AK267="-","-",(2*AK267*X267/2.04/$I267/$D267/$A267+((2*AK267*X267/2.04/$I267/$D267/$A267)^2+4)^0.5)/2)</f>
        <v>-</v>
      </c>
      <c r="AR267" s="43" t="str">
        <f>IF(AL267="-","-",(3*AL267*Y267/2.04/$I267/$D267/$A267+((3*AL267*Y267/2.04/$I267/$D267/$A267)^2+4)^0.5)/2)</f>
        <v>-</v>
      </c>
      <c r="AS267" s="43">
        <f>IF(AM267="-","-",(4*AM267*Z267/2.04/$I267/$D267/$A267+((4*AM267*Z267/2.04/$I267/$D267/$A267)^2+4)^0.5)/2)</f>
        <v>1.2686588916382704</v>
      </c>
      <c r="AT267" s="43">
        <f>IF(AN267="-","-",(5*AN267*AA267/2.04/$I267/$D267/$A267+((5*AN267*AA267/2.04/$I267/$D267/$A267)^2+4)^0.5)/2)</f>
        <v>1.3834475628010345</v>
      </c>
      <c r="AU267" s="44">
        <f>IF(AO267="-","-",(6*AO267*AB267/2.04/$I267/$D267/$A267+((6*AO267*AB267/2.04/$I267/$D267/$A267)^2+4)^0.5)/2)</f>
        <v>1.4361130803823476</v>
      </c>
      <c r="AV267" s="67" t="str">
        <f>IF(AP267="-","-",C267*AP267)</f>
        <v>-</v>
      </c>
      <c r="AW267" s="68" t="str">
        <f>IF(AQ267="-","-",C267*AQ267)</f>
        <v>-</v>
      </c>
      <c r="AX267" s="68" t="str">
        <f>IF(AR267="-","-",C267*AR267)</f>
        <v>-</v>
      </c>
      <c r="AY267" s="41">
        <f>IF(AS267="-","-",C267*AS267)</f>
        <v>3.5131733339193825</v>
      </c>
      <c r="AZ267" s="41">
        <f>IF(AT267="-","-",C267*AT267)</f>
        <v>3.8310464054148277</v>
      </c>
      <c r="BA267" s="45">
        <f>IF(AU267="-","-",C267*AU267)</f>
        <v>3.9768878866854975</v>
      </c>
      <c r="BB267" s="58" t="str">
        <f>IF(W267="-","-",D267*AP267^(0.312/(1.312*W267))-273)</f>
        <v>-</v>
      </c>
      <c r="BC267" s="59" t="str">
        <f>IF(X267="-","-",D267*AQ267^(0.312/(1.312*X267))-273)</f>
        <v>-</v>
      </c>
      <c r="BD267" s="59" t="str">
        <f>IF(Y267="-","-",D267*AR267^(0.312/(1.312*Y267))-273)</f>
        <v>-</v>
      </c>
      <c r="BE267" s="59">
        <f>IF(Z267="-","-",D267*AS267^(0.312/(1.312*Z267))-273)</f>
        <v>37.726796820994934</v>
      </c>
      <c r="BF267" s="59">
        <f>IF(AA267="-","-",D267*AT267^(0.312/(1.312*AA267))-273)</f>
        <v>42.290540188686691</v>
      </c>
      <c r="BG267" s="60">
        <f>IF(AB267="-","-",D267*AU267^(0.312/(1.312*AB267))-273)</f>
        <v>45.510458312846936</v>
      </c>
      <c r="BP267" s="121">
        <v>265</v>
      </c>
    </row>
    <row r="268" spans="1:75" s="89" customFormat="1" hidden="1" x14ac:dyDescent="0.2">
      <c r="A268" s="70">
        <f>A266</f>
        <v>63.550888256094005</v>
      </c>
      <c r="B268" s="71">
        <f>B266</f>
        <v>2.8292024681139312</v>
      </c>
      <c r="C268" s="71">
        <f>C266</f>
        <v>2.7692024681139311</v>
      </c>
      <c r="D268" s="72">
        <f>D266</f>
        <v>288</v>
      </c>
      <c r="E268" s="73">
        <v>5310</v>
      </c>
      <c r="F268" s="71">
        <f>PI()*0.805*E268/60</f>
        <v>223.81491462337087</v>
      </c>
      <c r="G268" s="74">
        <f t="shared" ref="G268:P268" si="409">G266</f>
        <v>0.59732581279420427</v>
      </c>
      <c r="H268" s="75">
        <f t="shared" si="409"/>
        <v>1.4891416752843847</v>
      </c>
      <c r="I268" s="76">
        <f t="shared" si="409"/>
        <v>0.94127120050265312</v>
      </c>
      <c r="J268" s="75">
        <f t="shared" si="409"/>
        <v>19.990633224347771</v>
      </c>
      <c r="K268" s="70">
        <f t="shared" si="409"/>
        <v>25.093758045983353</v>
      </c>
      <c r="L268" s="77">
        <f t="shared" si="409"/>
        <v>12.546879022991677</v>
      </c>
      <c r="M268" s="77">
        <f t="shared" si="409"/>
        <v>8.3645860153277862</v>
      </c>
      <c r="N268" s="77">
        <f t="shared" si="409"/>
        <v>6.2734395114958383</v>
      </c>
      <c r="O268" s="77">
        <f t="shared" si="409"/>
        <v>5.0187516091966717</v>
      </c>
      <c r="P268" s="78">
        <f t="shared" si="409"/>
        <v>4.1822930076638931</v>
      </c>
      <c r="Q268" s="74">
        <f t="shared" si="401"/>
        <v>0.22029013057305136</v>
      </c>
      <c r="R268" s="76">
        <f t="shared" si="402"/>
        <v>0.11014506528652568</v>
      </c>
      <c r="S268" s="76">
        <f t="shared" si="403"/>
        <v>7.3430043524350466E-2</v>
      </c>
      <c r="T268" s="76">
        <f t="shared" si="404"/>
        <v>5.5072532643262839E-2</v>
      </c>
      <c r="U268" s="76">
        <f t="shared" si="405"/>
        <v>4.405802611461028E-2</v>
      </c>
      <c r="V268" s="79">
        <f t="shared" si="406"/>
        <v>3.6715021762175233E-2</v>
      </c>
      <c r="W268" s="80" t="str">
        <f t="shared" si="407"/>
        <v>-</v>
      </c>
      <c r="X268" s="81" t="str">
        <f t="shared" si="396"/>
        <v>-</v>
      </c>
      <c r="Y268" s="81">
        <f t="shared" si="396"/>
        <v>0.73900572042131607</v>
      </c>
      <c r="Z268" s="81">
        <f t="shared" si="396"/>
        <v>0.85610938867021069</v>
      </c>
      <c r="AA268" s="81">
        <f t="shared" si="396"/>
        <v>0.84414855993192184</v>
      </c>
      <c r="AB268" s="82">
        <f t="shared" si="396"/>
        <v>0.80627352502461314</v>
      </c>
      <c r="AC268" s="80" t="str">
        <f t="shared" si="408"/>
        <v>-</v>
      </c>
      <c r="AD268" s="81" t="str">
        <f t="shared" si="397"/>
        <v>-</v>
      </c>
      <c r="AE268" s="81">
        <f t="shared" si="397"/>
        <v>0.58359429087185077</v>
      </c>
      <c r="AF268" s="81">
        <f t="shared" si="397"/>
        <v>0.85010179502143757</v>
      </c>
      <c r="AG268" s="81">
        <f t="shared" si="397"/>
        <v>0.94010382015911631</v>
      </c>
      <c r="AH268" s="82">
        <f t="shared" si="397"/>
        <v>0.93406724562495214</v>
      </c>
      <c r="AI268" s="83">
        <f>(F268^2)/2</f>
        <v>25046.558003933395</v>
      </c>
      <c r="AJ268" s="83" t="str">
        <f t="shared" si="398"/>
        <v>-</v>
      </c>
      <c r="AK268" s="84" t="str">
        <f t="shared" si="398"/>
        <v>-</v>
      </c>
      <c r="AL268" s="84">
        <f t="shared" si="398"/>
        <v>13229.464957454014</v>
      </c>
      <c r="AM268" s="84">
        <f t="shared" si="398"/>
        <v>12476.190071597039</v>
      </c>
      <c r="AN268" s="84">
        <f t="shared" si="398"/>
        <v>11194.049671270459</v>
      </c>
      <c r="AO268" s="85">
        <f t="shared" si="398"/>
        <v>9703.8660688451346</v>
      </c>
      <c r="AP268" s="77" t="str">
        <f>IF(AJ268="-","-",(AJ268*W268/2.04/$I268/$D268/$A268+((AJ268*W268/2.04/$I268/$D268/$A268)^2+4)^0.5)/2)</f>
        <v>-</v>
      </c>
      <c r="AQ268" s="77" t="str">
        <f>IF(AK268="-","-",(2*AK268*X268/2.04/$I268/$D268/$A268+((2*AK268*X268/2.04/$I268/$D268/$A268)^2+4)^0.5)/2)</f>
        <v>-</v>
      </c>
      <c r="AR268" s="77">
        <f>IF(AL268="-","-",(3*AL268*Y268/2.04/$I268/$D268/$A268+((3*AL268*Y268/2.04/$I268/$D268/$A268)^2+4)^0.5)/2)</f>
        <v>1.5008423498194305</v>
      </c>
      <c r="AS268" s="77">
        <f>IF(AM268="-","-",(4*AM268*Z268/2.04/$I268/$D268/$A268+((4*AM268*Z268/2.04/$I268/$D268/$A268)^2+4)^0.5)/2)</f>
        <v>1.7780682597699826</v>
      </c>
      <c r="AT268" s="77">
        <f>IF(AN268="-","-",(5*AN268*AA268/2.04/$I268/$D268/$A268+((5*AN268*AA268/2.04/$I268/$D268/$A268)^2+4)^0.5)/2)</f>
        <v>1.8771009843885638</v>
      </c>
      <c r="AU268" s="78">
        <f>IF(AO268="-","-",(6*AO268*AB268/2.04/$I268/$D268/$A268+((6*AO268*AB268/2.04/$I268/$D268/$A268)^2+4)^0.5)/2)</f>
        <v>1.8703822576612055</v>
      </c>
      <c r="AV268" s="74" t="str">
        <f>IF(AP268="-","-",C268*AP268)</f>
        <v>-</v>
      </c>
      <c r="AW268" s="76" t="str">
        <f>IF(AQ268="-","-",C268*AQ268)</f>
        <v>-</v>
      </c>
      <c r="AX268" s="76">
        <f>IF(AR268="-","-",C268*AR268)</f>
        <v>4.1561363393698789</v>
      </c>
      <c r="AY268" s="76">
        <f>IF(AS268="-","-",C268*AS268)</f>
        <v>4.9238310134300782</v>
      </c>
      <c r="AZ268" s="76">
        <f>IF(AT268="-","-",C268*AT268)</f>
        <v>5.1980726788679004</v>
      </c>
      <c r="BA268" s="79">
        <f>IF(AU268="-","-",C268*AU268)</f>
        <v>5.1794671642319168</v>
      </c>
      <c r="BB268" s="86" t="str">
        <f>IF(W268="-","-",D268*AP268^(0.312/(1.312*W268))-273)</f>
        <v>-</v>
      </c>
      <c r="BC268" s="87" t="str">
        <f>IF(X268="-","-",D268*AQ268^(0.312/(1.312*X268))-273)</f>
        <v>-</v>
      </c>
      <c r="BD268" s="87">
        <f>IF(Y268="-","-",D268*AR268^(0.312/(1.312*Y268))-273)</f>
        <v>55.197603907963924</v>
      </c>
      <c r="BE268" s="87">
        <f>IF(Z268="-","-",D268*AS268^(0.312/(1.312*Z268))-273)</f>
        <v>64.926031269466137</v>
      </c>
      <c r="BF268" s="87">
        <f>IF(AA268="-","-",D268*AT268^(0.312/(1.312*AA268))-273)</f>
        <v>70.903520108473685</v>
      </c>
      <c r="BG268" s="88">
        <f>IF(AB268="-","-",D268*AU268^(0.312/(1.312*AB268))-273)</f>
        <v>73.414847064564185</v>
      </c>
      <c r="BP268" s="1">
        <v>266</v>
      </c>
    </row>
    <row r="269" spans="1:75" s="89" customFormat="1" hidden="1" x14ac:dyDescent="0.2">
      <c r="A269" s="42">
        <f>A266</f>
        <v>63.550888256094005</v>
      </c>
      <c r="B269" s="62">
        <f>B266</f>
        <v>2.8292024681139312</v>
      </c>
      <c r="C269" s="62">
        <f>C266</f>
        <v>2.7692024681139311</v>
      </c>
      <c r="D269" s="63">
        <f>D266</f>
        <v>288</v>
      </c>
      <c r="E269" s="37">
        <v>5300</v>
      </c>
      <c r="F269" s="62">
        <f>PI()*0.805*E269/60</f>
        <v>223.39341760901425</v>
      </c>
      <c r="G269" s="39">
        <f t="shared" ref="G269:P269" si="410">G266</f>
        <v>0.59732581279420427</v>
      </c>
      <c r="H269" s="40">
        <f t="shared" si="410"/>
        <v>1.4891416752843847</v>
      </c>
      <c r="I269" s="41">
        <f t="shared" si="410"/>
        <v>0.94127120050265312</v>
      </c>
      <c r="J269" s="40">
        <f t="shared" si="410"/>
        <v>19.990633224347771</v>
      </c>
      <c r="K269" s="42">
        <f t="shared" si="410"/>
        <v>25.093758045983353</v>
      </c>
      <c r="L269" s="43">
        <f t="shared" si="410"/>
        <v>12.546879022991677</v>
      </c>
      <c r="M269" s="43">
        <f t="shared" si="410"/>
        <v>8.3645860153277862</v>
      </c>
      <c r="N269" s="43">
        <f t="shared" si="410"/>
        <v>6.2734395114958383</v>
      </c>
      <c r="O269" s="43">
        <f t="shared" si="410"/>
        <v>5.0187516091966717</v>
      </c>
      <c r="P269" s="44">
        <f t="shared" si="410"/>
        <v>4.1822930076638931</v>
      </c>
      <c r="Q269" s="39">
        <f t="shared" si="401"/>
        <v>0.22070577232884958</v>
      </c>
      <c r="R269" s="41">
        <f t="shared" si="402"/>
        <v>0.11035288616442479</v>
      </c>
      <c r="S269" s="41">
        <f t="shared" si="403"/>
        <v>7.3568590776283208E-2</v>
      </c>
      <c r="T269" s="41">
        <f t="shared" si="404"/>
        <v>5.5176443082212395E-2</v>
      </c>
      <c r="U269" s="41">
        <f t="shared" si="405"/>
        <v>4.4141154465769925E-2</v>
      </c>
      <c r="V269" s="45">
        <f t="shared" si="406"/>
        <v>3.6784295388141604E-2</v>
      </c>
      <c r="W269" s="64" t="str">
        <f t="shared" si="407"/>
        <v>-</v>
      </c>
      <c r="X269" s="65" t="str">
        <f t="shared" si="396"/>
        <v>-</v>
      </c>
      <c r="Y269" s="65">
        <f t="shared" si="396"/>
        <v>0.73632770248894808</v>
      </c>
      <c r="Z269" s="65">
        <f t="shared" si="396"/>
        <v>0.85604406744302786</v>
      </c>
      <c r="AA269" s="65">
        <f t="shared" si="396"/>
        <v>0.84443248991064301</v>
      </c>
      <c r="AB269" s="66">
        <f t="shared" si="396"/>
        <v>0.8067043432770884</v>
      </c>
      <c r="AC269" s="64" t="str">
        <f t="shared" si="408"/>
        <v>-</v>
      </c>
      <c r="AD269" s="65" t="str">
        <f t="shared" si="397"/>
        <v>-</v>
      </c>
      <c r="AE269" s="65">
        <f t="shared" si="397"/>
        <v>0.57987489398934855</v>
      </c>
      <c r="AF269" s="65">
        <f t="shared" si="397"/>
        <v>0.84901211682319655</v>
      </c>
      <c r="AG269" s="65">
        <f t="shared" si="397"/>
        <v>0.93980871525629794</v>
      </c>
      <c r="AH269" s="66">
        <f t="shared" si="397"/>
        <v>0.93433753227350991</v>
      </c>
      <c r="AI269" s="49">
        <f>(F269^2)/2</f>
        <v>24952.309515517718</v>
      </c>
      <c r="AJ269" s="49" t="str">
        <f t="shared" si="398"/>
        <v>-</v>
      </c>
      <c r="AK269" s="50" t="str">
        <f t="shared" si="398"/>
        <v>-</v>
      </c>
      <c r="AL269" s="50">
        <f t="shared" si="398"/>
        <v>13143.314767568027</v>
      </c>
      <c r="AM269" s="50">
        <f t="shared" si="398"/>
        <v>12414.258166143971</v>
      </c>
      <c r="AN269" s="50">
        <f t="shared" si="398"/>
        <v>11144.678040945966</v>
      </c>
      <c r="AO269" s="51">
        <f t="shared" si="398"/>
        <v>9664.9841626337202</v>
      </c>
      <c r="AP269" s="43" t="str">
        <f>IF(AJ269="-","-",(AJ269*W269/2.04/$I269/$D269/$A269+((AJ269*W269/2.04/$I269/$D269/$A269)^2+4)^0.5)/2)</f>
        <v>-</v>
      </c>
      <c r="AQ269" s="43" t="str">
        <f>IF(AK269="-","-",(2*AK269*X269/2.04/$I269/$D269/$A269+((2*AK269*X269/2.04/$I269/$D269/$A269)^2+4)^0.5)/2)</f>
        <v>-</v>
      </c>
      <c r="AR269" s="43">
        <f>IF(AL269="-","-",(3*AL269*Y269/2.04/$I269/$D269/$A269+((3*AL269*Y269/2.04/$I269/$D269/$A269)^2+4)^0.5)/2)</f>
        <v>1.4950048573195791</v>
      </c>
      <c r="AS269" s="43">
        <f>IF(AM269="-","-",(4*AM269*Z269/2.04/$I269/$D269/$A269+((4*AM269*Z269/2.04/$I269/$D269/$A269)^2+4)^0.5)/2)</f>
        <v>1.7734166085974614</v>
      </c>
      <c r="AT269" s="43">
        <f>IF(AN269="-","-",(5*AN269*AA269/2.04/$I269/$D269/$A269+((5*AN269*AA269/2.04/$I269/$D269/$A269)^2+4)^0.5)/2)</f>
        <v>1.8728352284839791</v>
      </c>
      <c r="AU269" s="44">
        <f>IF(AO269="-","-",(6*AO269*AB269/2.04/$I269/$D269/$A269+((6*AO269*AB269/2.04/$I269/$D269/$A269)^2+4)^0.5)/2)</f>
        <v>1.8667743615397061</v>
      </c>
      <c r="AV269" s="39" t="str">
        <f>IF(AP269="-","-",C269*AP269)</f>
        <v>-</v>
      </c>
      <c r="AW269" s="41" t="str">
        <f>IF(AQ269="-","-",C269*AQ269)</f>
        <v>-</v>
      </c>
      <c r="AX269" s="41">
        <f>IF(AR269="-","-",C269*AR269)</f>
        <v>4.1399711407316939</v>
      </c>
      <c r="AY269" s="41">
        <f>IF(AS269="-","-",C269*AS269)</f>
        <v>4.9109496495223279</v>
      </c>
      <c r="AZ269" s="41">
        <f>IF(AT269="-","-",C269*AT269)</f>
        <v>5.1862599370885532</v>
      </c>
      <c r="BA269" s="45">
        <f>IF(AU269="-","-",C269*AU269)</f>
        <v>5.1694761693875622</v>
      </c>
      <c r="BB269" s="58" t="str">
        <f>IF(W269="-","-",D269*AP269^(0.312/(1.312*W269))-273)</f>
        <v>-</v>
      </c>
      <c r="BC269" s="59" t="str">
        <f>IF(X269="-","-",D269*AQ269^(0.312/(1.312*X269))-273)</f>
        <v>-</v>
      </c>
      <c r="BD269" s="59">
        <f>IF(Y269="-","-",D269*AR269^(0.312/(1.312*Y269))-273)</f>
        <v>54.940593015606566</v>
      </c>
      <c r="BE269" s="59">
        <f>IF(Z269="-","-",D269*AS269^(0.312/(1.312*Z269))-273)</f>
        <v>64.684331437617004</v>
      </c>
      <c r="BF269" s="59">
        <f>IF(AA269="-","-",D269*AT269^(0.312/(1.312*AA269))-273)</f>
        <v>70.662750292163878</v>
      </c>
      <c r="BG269" s="60">
        <f>IF(AB269="-","-",D269*AU269^(0.312/(1.312*AB269))-273)</f>
        <v>73.183586561114453</v>
      </c>
      <c r="BP269" s="121">
        <v>267</v>
      </c>
    </row>
    <row r="270" spans="1:75" s="69" customFormat="1" hidden="1" x14ac:dyDescent="0.2">
      <c r="A270" s="90">
        <f>A266</f>
        <v>63.550888256094005</v>
      </c>
      <c r="B270" s="91">
        <f>B266</f>
        <v>2.8292024681139312</v>
      </c>
      <c r="C270" s="91">
        <f>C266</f>
        <v>2.7692024681139311</v>
      </c>
      <c r="D270" s="92">
        <f>D266</f>
        <v>288</v>
      </c>
      <c r="E270" s="93">
        <v>5565</v>
      </c>
      <c r="F270" s="91">
        <f>PI()*0.805*E270/60</f>
        <v>234.56308848946495</v>
      </c>
      <c r="G270" s="94">
        <f t="shared" ref="G270:P270" si="411">G266</f>
        <v>0.59732581279420427</v>
      </c>
      <c r="H270" s="95">
        <f t="shared" si="411"/>
        <v>1.4891416752843847</v>
      </c>
      <c r="I270" s="96">
        <f t="shared" si="411"/>
        <v>0.94127120050265312</v>
      </c>
      <c r="J270" s="95">
        <f t="shared" si="411"/>
        <v>19.990633224347771</v>
      </c>
      <c r="K270" s="90">
        <f t="shared" si="411"/>
        <v>25.093758045983353</v>
      </c>
      <c r="L270" s="97">
        <f t="shared" si="411"/>
        <v>12.546879022991677</v>
      </c>
      <c r="M270" s="97">
        <f t="shared" si="411"/>
        <v>8.3645860153277862</v>
      </c>
      <c r="N270" s="97">
        <f t="shared" si="411"/>
        <v>6.2734395114958383</v>
      </c>
      <c r="O270" s="97">
        <f t="shared" si="411"/>
        <v>5.0187516091966717</v>
      </c>
      <c r="P270" s="98">
        <f t="shared" si="411"/>
        <v>4.1822930076638931</v>
      </c>
      <c r="Q270" s="94">
        <f t="shared" si="401"/>
        <v>0.2101959736465234</v>
      </c>
      <c r="R270" s="96">
        <f t="shared" si="402"/>
        <v>0.1050979868232617</v>
      </c>
      <c r="S270" s="96">
        <f t="shared" si="403"/>
        <v>7.0065324548841151E-2</v>
      </c>
      <c r="T270" s="96">
        <f t="shared" si="404"/>
        <v>5.254899341163085E-2</v>
      </c>
      <c r="U270" s="96">
        <f t="shared" si="405"/>
        <v>4.2039194729304688E-2</v>
      </c>
      <c r="V270" s="99">
        <f t="shared" si="406"/>
        <v>3.5032662274420576E-2</v>
      </c>
      <c r="W270" s="100" t="str">
        <f t="shared" si="407"/>
        <v>-</v>
      </c>
      <c r="X270" s="101" t="str">
        <f t="shared" si="396"/>
        <v>-</v>
      </c>
      <c r="Y270" s="101">
        <f t="shared" si="396"/>
        <v>0.79087718013199826</v>
      </c>
      <c r="Z270" s="101">
        <f t="shared" si="396"/>
        <v>0.85691274287422026</v>
      </c>
      <c r="AA270" s="101">
        <f t="shared" si="396"/>
        <v>0.83611876031990384</v>
      </c>
      <c r="AB270" s="102">
        <f t="shared" si="396"/>
        <v>0.79603758477442277</v>
      </c>
      <c r="AC270" s="100" t="str">
        <f t="shared" si="408"/>
        <v>-</v>
      </c>
      <c r="AD270" s="101" t="str">
        <f t="shared" si="397"/>
        <v>-</v>
      </c>
      <c r="AE270" s="101">
        <f t="shared" si="397"/>
        <v>0.66077952879863489</v>
      </c>
      <c r="AF270" s="101">
        <f t="shared" si="397"/>
        <v>0.87616693709131965</v>
      </c>
      <c r="AG270" s="101">
        <f t="shared" si="397"/>
        <v>0.94458300430978426</v>
      </c>
      <c r="AH270" s="102">
        <f t="shared" si="397"/>
        <v>0.92765514987315356</v>
      </c>
      <c r="AI270" s="103">
        <f>(F270^2)/2</f>
        <v>27509.921240858283</v>
      </c>
      <c r="AJ270" s="103" t="str">
        <f t="shared" si="398"/>
        <v>-</v>
      </c>
      <c r="AK270" s="104" t="str">
        <f t="shared" si="398"/>
        <v>-</v>
      </c>
      <c r="AL270" s="104">
        <f t="shared" si="398"/>
        <v>15373.327396570454</v>
      </c>
      <c r="AM270" s="104">
        <f t="shared" si="398"/>
        <v>14110.157578259897</v>
      </c>
      <c r="AN270" s="104">
        <f t="shared" si="398"/>
        <v>12472.219644278483</v>
      </c>
      <c r="AO270" s="105">
        <f t="shared" si="398"/>
        <v>10721.198373476616</v>
      </c>
      <c r="AP270" s="97" t="str">
        <f>IF(AJ270="-","-",(AJ270*W270/2.04/$I270/$D270/$A270+((AJ270*W270/2.04/$I270/$D270/$A270)^2+4)^0.5)/2)</f>
        <v>-</v>
      </c>
      <c r="AQ270" s="97" t="str">
        <f>IF(AK270="-","-",(2*AK270*X270/2.04/$I270/$D270/$A270+((2*AK270*X270/2.04/$I270/$D270/$A270)^2+4)^0.5)/2)</f>
        <v>-</v>
      </c>
      <c r="AR270" s="97">
        <f>IF(AL270="-","-",(3*AL270*Y270/2.04/$I270/$D270/$A270+((3*AL270*Y270/2.04/$I270/$D270/$A270)^2+4)^0.5)/2)</f>
        <v>1.6455575876913175</v>
      </c>
      <c r="AS270" s="97">
        <f>IF(AM270="-","-",(4*AM270*Z270/2.04/$I270/$D270/$A270+((4*AM270*Z270/2.04/$I270/$D270/$A270)^2+4)^0.5)/2)</f>
        <v>1.9019403490731033</v>
      </c>
      <c r="AT270" s="97">
        <f>IF(AN270="-","-",(5*AN270*AA270/2.04/$I270/$D270/$A270+((5*AN270*AA270/2.04/$I270/$D270/$A270)^2+4)^0.5)/2)</f>
        <v>1.9869132179354927</v>
      </c>
      <c r="AU270" s="98">
        <f>IF(AO270="-","-",(6*AO270*AB270/2.04/$I270/$D270/$A270+((6*AO270*AB270/2.04/$I270/$D270/$A270)^2+4)^0.5)/2)</f>
        <v>1.9657450231166949</v>
      </c>
      <c r="AV270" s="94" t="str">
        <f>IF(AP270="-","-",C270*AP270)</f>
        <v>-</v>
      </c>
      <c r="AW270" s="96" t="str">
        <f>IF(AQ270="-","-",C270*AQ270)</f>
        <v>-</v>
      </c>
      <c r="AX270" s="96">
        <f>IF(AR270="-","-",C270*AR270)</f>
        <v>4.5568821332584033</v>
      </c>
      <c r="AY270" s="96">
        <f>IF(AS270="-","-",C270*AS270)</f>
        <v>5.2668579088587091</v>
      </c>
      <c r="AZ270" s="96">
        <f>IF(AT270="-","-",C270*AT270)</f>
        <v>5.5021649870351599</v>
      </c>
      <c r="BA270" s="99">
        <f>IF(AU270="-","-",C270*AU270)</f>
        <v>5.4435459696974275</v>
      </c>
      <c r="BB270" s="106" t="str">
        <f>IF(W270="-","-",D270*AP270^(0.312/(1.312*W270))-273)</f>
        <v>-</v>
      </c>
      <c r="BC270" s="107" t="str">
        <f>IF(X270="-","-",D270*AQ270^(0.312/(1.312*X270))-273)</f>
        <v>-</v>
      </c>
      <c r="BD270" s="107">
        <f>IF(Y270="-","-",D270*AR270^(0.312/(1.312*Y270))-273)</f>
        <v>61.52962253192743</v>
      </c>
      <c r="BE270" s="107">
        <f>IF(Z270="-","-",D270*AS270^(0.312/(1.312*Z270))-273)</f>
        <v>71.249566561234587</v>
      </c>
      <c r="BF270" s="107">
        <f>IF(AA270="-","-",D270*AT270^(0.312/(1.312*AA270))-273)</f>
        <v>77.105631613414232</v>
      </c>
      <c r="BG270" s="108">
        <f>IF(AB270="-","-",D270*AU270^(0.312/(1.312*AB270))-273)</f>
        <v>79.435420077909043</v>
      </c>
      <c r="BP270" s="1">
        <v>268</v>
      </c>
    </row>
    <row r="271" spans="1:75" s="7" customFormat="1" ht="13.5" hidden="1" customHeight="1" x14ac:dyDescent="0.2">
      <c r="A271" s="8"/>
      <c r="B271" s="8"/>
      <c r="C271" s="8"/>
      <c r="D271" s="3"/>
      <c r="E271" s="4"/>
      <c r="F271" s="5"/>
      <c r="G271" s="6"/>
      <c r="I271" s="6"/>
      <c r="J271" s="6"/>
      <c r="K271" s="6"/>
      <c r="L271" s="8"/>
      <c r="M271" s="8"/>
      <c r="N271" s="8"/>
      <c r="O271" s="8"/>
      <c r="P271" s="8"/>
      <c r="Q271" s="5" t="s">
        <v>60</v>
      </c>
      <c r="R271" s="6"/>
      <c r="S271" s="6"/>
      <c r="T271" s="6"/>
      <c r="U271" s="6"/>
      <c r="V271" s="6"/>
      <c r="W271" s="6"/>
      <c r="X271" s="6"/>
      <c r="Y271" s="6"/>
      <c r="Z271" s="6"/>
      <c r="AA271" s="6"/>
      <c r="AB271" s="6"/>
      <c r="AC271" s="6"/>
      <c r="AD271" s="6"/>
      <c r="AE271" s="6"/>
      <c r="AF271" s="6"/>
      <c r="AG271" s="6"/>
      <c r="AH271" s="6"/>
      <c r="AI271" s="178">
        <f>A259</f>
        <v>46.259821973673255</v>
      </c>
      <c r="AJ271" s="179">
        <f>C259</f>
        <v>1.6907448848941042</v>
      </c>
      <c r="AK271" s="180">
        <v>3</v>
      </c>
      <c r="AL271" s="181">
        <f>E261</f>
        <v>5140</v>
      </c>
      <c r="AM271" s="181">
        <f>$AL261</f>
        <v>10600.294962038324</v>
      </c>
      <c r="AN271" s="182">
        <f>$AR261</f>
        <v>1.6733467558537853</v>
      </c>
      <c r="AO271" s="113">
        <f>$AX261</f>
        <v>2.8292024681139312</v>
      </c>
      <c r="AP271" s="114">
        <f>$BD261</f>
        <v>61.273025360903546</v>
      </c>
      <c r="AQ271" s="114">
        <f>A266</f>
        <v>63.550888256094005</v>
      </c>
      <c r="AR271" s="109">
        <f>C266</f>
        <v>2.7692024681139311</v>
      </c>
      <c r="AS271" s="110">
        <v>4</v>
      </c>
      <c r="AT271" s="111">
        <f>E268</f>
        <v>5310</v>
      </c>
      <c r="AU271" s="111">
        <f>AM268</f>
        <v>12476.190071597039</v>
      </c>
      <c r="AV271" s="112">
        <f>AS268</f>
        <v>1.7780682597699826</v>
      </c>
      <c r="AW271" s="113">
        <f>AY268</f>
        <v>4.9238310134300782</v>
      </c>
      <c r="AX271" s="114">
        <f>BE268</f>
        <v>64.926031269466137</v>
      </c>
      <c r="AZ271" s="115">
        <v>4.9166801452636717</v>
      </c>
      <c r="BB271" s="183">
        <f>M261*60</f>
        <v>616.48645882731455</v>
      </c>
      <c r="BC271" s="184">
        <f>AN271</f>
        <v>1.6733467558537853</v>
      </c>
      <c r="BD271" s="185">
        <f>N268*60</f>
        <v>376.4063706897503</v>
      </c>
      <c r="BE271" s="186">
        <f>AV271</f>
        <v>1.7780682597699826</v>
      </c>
      <c r="BG271" s="187">
        <f>AL271/5300</f>
        <v>0.96981132075471699</v>
      </c>
      <c r="BH271" s="188">
        <f>AT271/5300</f>
        <v>1.0018867924528303</v>
      </c>
      <c r="BI271" s="115"/>
      <c r="BJ271" s="115"/>
      <c r="BP271" s="121">
        <v>269</v>
      </c>
    </row>
    <row r="272" spans="1:75" ht="15.75" hidden="1" x14ac:dyDescent="0.2">
      <c r="A272" s="116" t="s">
        <v>79</v>
      </c>
      <c r="B272" s="1"/>
      <c r="C272" s="2" t="s">
        <v>88</v>
      </c>
      <c r="D272" s="2"/>
      <c r="E272" s="117"/>
      <c r="F272" s="117"/>
      <c r="G272" s="117"/>
      <c r="H272" s="117"/>
      <c r="I272" s="117"/>
      <c r="J272" s="117"/>
      <c r="K272" s="117"/>
      <c r="L272" s="117"/>
      <c r="M272" s="117"/>
      <c r="N272" s="117"/>
      <c r="O272" s="117"/>
      <c r="P272" s="117"/>
      <c r="Q272" s="117"/>
      <c r="R272" s="117"/>
      <c r="S272" s="117"/>
      <c r="T272" s="117"/>
      <c r="U272" s="117"/>
      <c r="V272" s="117"/>
      <c r="W272" s="117"/>
      <c r="X272" s="117"/>
      <c r="Y272" s="117"/>
      <c r="Z272" s="117"/>
      <c r="AA272" s="117"/>
      <c r="AB272" s="117"/>
      <c r="AC272" s="118"/>
      <c r="AD272" s="117"/>
      <c r="AE272" s="117"/>
      <c r="AF272" s="117"/>
      <c r="AG272" s="117"/>
      <c r="AH272" s="117"/>
      <c r="AI272" s="119"/>
      <c r="AJ272" s="117"/>
      <c r="AK272" s="117"/>
      <c r="AL272" s="117"/>
      <c r="AM272" s="117"/>
      <c r="AN272" s="117"/>
      <c r="AO272" s="117"/>
      <c r="AP272" s="117"/>
      <c r="AQ272" s="117"/>
      <c r="AR272" s="117"/>
      <c r="AS272" s="117"/>
      <c r="AT272" s="117"/>
      <c r="AU272" s="117"/>
      <c r="AV272" s="120"/>
      <c r="AW272" s="120"/>
      <c r="AX272" s="120"/>
      <c r="AY272" s="120"/>
      <c r="AZ272" s="120"/>
      <c r="BA272" s="120"/>
      <c r="BB272" s="117"/>
      <c r="BC272" s="117"/>
      <c r="BD272" s="117"/>
      <c r="BE272" s="117"/>
      <c r="BF272" s="117"/>
      <c r="BG272" s="117"/>
      <c r="BP272" s="1">
        <v>270</v>
      </c>
    </row>
    <row r="273" spans="1:75" ht="14.25" hidden="1" x14ac:dyDescent="0.2">
      <c r="A273" s="17" t="s">
        <v>1</v>
      </c>
      <c r="B273" s="18" t="s">
        <v>2</v>
      </c>
      <c r="C273" s="18" t="s">
        <v>3</v>
      </c>
      <c r="D273" s="18" t="s">
        <v>4</v>
      </c>
      <c r="E273" s="18" t="s">
        <v>5</v>
      </c>
      <c r="F273" s="18" t="s">
        <v>6</v>
      </c>
      <c r="G273" s="18" t="s">
        <v>7</v>
      </c>
      <c r="H273" s="18" t="s">
        <v>8</v>
      </c>
      <c r="I273" s="18" t="s">
        <v>9</v>
      </c>
      <c r="J273" s="24" t="s">
        <v>10</v>
      </c>
      <c r="K273" s="21" t="s">
        <v>11</v>
      </c>
      <c r="L273" s="22" t="s">
        <v>12</v>
      </c>
      <c r="M273" s="22" t="s">
        <v>13</v>
      </c>
      <c r="N273" s="22" t="s">
        <v>14</v>
      </c>
      <c r="O273" s="22" t="s">
        <v>15</v>
      </c>
      <c r="P273" s="23" t="s">
        <v>16</v>
      </c>
      <c r="Q273" s="24" t="s">
        <v>17</v>
      </c>
      <c r="R273" s="25" t="s">
        <v>18</v>
      </c>
      <c r="S273" s="25" t="s">
        <v>19</v>
      </c>
      <c r="T273" s="25" t="s">
        <v>20</v>
      </c>
      <c r="U273" s="25" t="s">
        <v>21</v>
      </c>
      <c r="V273" s="26" t="s">
        <v>22</v>
      </c>
      <c r="W273" s="24" t="s">
        <v>23</v>
      </c>
      <c r="X273" s="25" t="s">
        <v>24</v>
      </c>
      <c r="Y273" s="25" t="s">
        <v>25</v>
      </c>
      <c r="Z273" s="25" t="s">
        <v>26</v>
      </c>
      <c r="AA273" s="25" t="s">
        <v>27</v>
      </c>
      <c r="AB273" s="26" t="s">
        <v>28</v>
      </c>
      <c r="AC273" s="27" t="s">
        <v>29</v>
      </c>
      <c r="AD273" s="28" t="s">
        <v>30</v>
      </c>
      <c r="AE273" s="28" t="s">
        <v>31</v>
      </c>
      <c r="AF273" s="28" t="s">
        <v>32</v>
      </c>
      <c r="AG273" s="28" t="s">
        <v>33</v>
      </c>
      <c r="AH273" s="29" t="s">
        <v>34</v>
      </c>
      <c r="AI273" s="122" t="s">
        <v>35</v>
      </c>
      <c r="AJ273" s="21" t="s">
        <v>36</v>
      </c>
      <c r="AK273" s="22" t="s">
        <v>37</v>
      </c>
      <c r="AL273" s="22" t="s">
        <v>38</v>
      </c>
      <c r="AM273" s="22" t="s">
        <v>39</v>
      </c>
      <c r="AN273" s="22" t="s">
        <v>40</v>
      </c>
      <c r="AO273" s="23" t="s">
        <v>41</v>
      </c>
      <c r="AP273" s="28" t="s">
        <v>42</v>
      </c>
      <c r="AQ273" s="28" t="s">
        <v>43</v>
      </c>
      <c r="AR273" s="28" t="s">
        <v>44</v>
      </c>
      <c r="AS273" s="28" t="s">
        <v>45</v>
      </c>
      <c r="AT273" s="28" t="s">
        <v>46</v>
      </c>
      <c r="AU273" s="29" t="s">
        <v>47</v>
      </c>
      <c r="AV273" s="31" t="s">
        <v>48</v>
      </c>
      <c r="AW273" s="32" t="s">
        <v>49</v>
      </c>
      <c r="AX273" s="32" t="s">
        <v>50</v>
      </c>
      <c r="AY273" s="32" t="s">
        <v>51</v>
      </c>
      <c r="AZ273" s="32" t="s">
        <v>52</v>
      </c>
      <c r="BA273" s="33" t="s">
        <v>53</v>
      </c>
      <c r="BB273" s="21" t="s">
        <v>54</v>
      </c>
      <c r="BC273" s="22" t="s">
        <v>55</v>
      </c>
      <c r="BD273" s="22" t="s">
        <v>56</v>
      </c>
      <c r="BE273" s="22" t="s">
        <v>57</v>
      </c>
      <c r="BF273" s="22" t="s">
        <v>58</v>
      </c>
      <c r="BG273" s="23" t="s">
        <v>59</v>
      </c>
      <c r="BH273" s="207"/>
      <c r="BI273" s="117"/>
      <c r="BP273" s="121">
        <v>271</v>
      </c>
    </row>
    <row r="274" spans="1:75" s="1" customFormat="1" ht="18" hidden="1" customHeight="1" x14ac:dyDescent="0.2">
      <c r="A274" s="126">
        <v>44.785153973673253</v>
      </c>
      <c r="B274" s="141">
        <v>1.7002170562744141</v>
      </c>
      <c r="C274" s="141">
        <v>1.6560104176981081</v>
      </c>
      <c r="D274" s="142">
        <v>288</v>
      </c>
      <c r="E274" s="123">
        <v>3700</v>
      </c>
      <c r="F274" s="203">
        <f>PI()*0.862*E274/60</f>
        <v>166.99659348932144</v>
      </c>
      <c r="G274" s="124">
        <f>C274/4.636</f>
        <v>0.35720673375714151</v>
      </c>
      <c r="H274" s="125">
        <f>D274/193.4</f>
        <v>1.4891416752843847</v>
      </c>
      <c r="I274" s="120">
        <f>1-0.427*G274*H274^(-3.688)</f>
        <v>0.96487959804082168</v>
      </c>
      <c r="J274" s="124">
        <f>C274*10^6/(I274*514*D274)</f>
        <v>11.594027716376507</v>
      </c>
      <c r="K274" s="126">
        <f>A274*0.682*10^6/(3600*24*J274)</f>
        <v>30.490908844952859</v>
      </c>
      <c r="L274" s="127">
        <f>A274*0.682*10^6/(3600*24*J274*2)</f>
        <v>15.245454422476429</v>
      </c>
      <c r="M274" s="127">
        <f>A274*0.682*10^6/(3600*24*J274*3)</f>
        <v>10.163636281650954</v>
      </c>
      <c r="N274" s="127">
        <f>A274*0.682*10^6/(3600*24*J274*4)</f>
        <v>7.6227272112382147</v>
      </c>
      <c r="O274" s="127">
        <f>A274*0.682*10^6/(3600*24*J274*5)</f>
        <v>6.0981817689905711</v>
      </c>
      <c r="P274" s="128">
        <f>A274*0.682*10^6/(3600*24*J274*6)</f>
        <v>5.0818181408254768</v>
      </c>
      <c r="Q274" s="124">
        <f>4*K274/(PI()*0.862^2*F274)</f>
        <v>0.31286598173355606</v>
      </c>
      <c r="R274" s="120">
        <f>4*L274/(PI()*0.862^2*F274)</f>
        <v>0.15643299086677803</v>
      </c>
      <c r="S274" s="120">
        <f>4*M274/(PI()*0.862^2*F274)</f>
        <v>0.10428866057785204</v>
      </c>
      <c r="T274" s="120">
        <f>4*N274/(PI()*0.862^2*F274)</f>
        <v>7.8216495433389016E-2</v>
      </c>
      <c r="U274" s="120">
        <f>4*O274/(PI()*0.862^2*$F274)</f>
        <v>6.2573196346711213E-2</v>
      </c>
      <c r="V274" s="129">
        <f>4*P274/(PI()*0.862^2*$F274)</f>
        <v>5.2144330288926018E-2</v>
      </c>
      <c r="W274" s="124" t="str">
        <f>IF(OR(0.0366&gt;Q274,0.0992&lt;Q274),"-",-43518*Q274^4 + 7101.5*Q274^3 - 404.29*Q274^2 + 11.132*Q274 + 0.6449)</f>
        <v>-</v>
      </c>
      <c r="X274" s="120" t="str">
        <f t="shared" ref="X274:AB278" si="412">IF(OR(0.0366&gt;R274,0.0992&lt;R274),"-",-43518*R274^4 + 7101.5*R274^3 - 404.29*R274^2 + 11.132*R274 + 0.6449)</f>
        <v>-</v>
      </c>
      <c r="Y274" s="120" t="str">
        <f t="shared" si="412"/>
        <v>-</v>
      </c>
      <c r="Z274" s="120">
        <f t="shared" si="412"/>
        <v>0.81162322896144834</v>
      </c>
      <c r="AA274" s="120">
        <f t="shared" si="412"/>
        <v>0.8312208578308673</v>
      </c>
      <c r="AB274" s="129">
        <f t="shared" si="412"/>
        <v>0.81122461154478143</v>
      </c>
      <c r="AC274" s="124" t="str">
        <f>IF(W274="-","-",-1957*Q274^3 + 170*Q274^2 - 5.2758*Q274 + 1.1631)</f>
        <v>-</v>
      </c>
      <c r="AD274" s="120" t="str">
        <f t="shared" ref="AD274:AH278" si="413">IF(X274="-","-",-1957*R274^3 + 170*R274^2 - 5.2758*R274 + 1.1631)</f>
        <v>-</v>
      </c>
      <c r="AE274" s="120" t="str">
        <f t="shared" si="413"/>
        <v>-</v>
      </c>
      <c r="AF274" s="120">
        <f t="shared" si="413"/>
        <v>0.85402205680488474</v>
      </c>
      <c r="AG274" s="120">
        <f t="shared" si="413"/>
        <v>1.019131338776647</v>
      </c>
      <c r="AH274" s="129">
        <f t="shared" si="413"/>
        <v>1.0727647516934691</v>
      </c>
      <c r="AI274" s="119">
        <f>(F274^2)/2</f>
        <v>13943.931118518838</v>
      </c>
      <c r="AJ274" s="130" t="str">
        <f t="shared" ref="AJ274:AO278" si="414">IF(W274="-","-",3*$AI274*$J274*K274*AC274/(W274*1000))</f>
        <v>-</v>
      </c>
      <c r="AK274" s="119" t="str">
        <f t="shared" si="414"/>
        <v>-</v>
      </c>
      <c r="AL274" s="119" t="str">
        <f t="shared" si="414"/>
        <v>-</v>
      </c>
      <c r="AM274" s="119">
        <f t="shared" si="414"/>
        <v>3890.1452306212477</v>
      </c>
      <c r="AN274" s="119">
        <f t="shared" si="414"/>
        <v>3626.2263309494701</v>
      </c>
      <c r="AO274" s="131">
        <f t="shared" si="414"/>
        <v>3259.2923257682105</v>
      </c>
      <c r="AP274" s="132" t="str">
        <f>IF(AJ274="-","-",(AJ274*AC274/2.04/$I274/$D274/$A274+((AJ274*AC274/2.04/$I274/$D274/$A274)^2+4)^0.5)/2)</f>
        <v>-</v>
      </c>
      <c r="AQ274" s="132" t="str">
        <f>IF(AK274="-","-",(2*AK274*AD274/2.04/$I274/$D274/$A274+((2*AK274*AD274/2.04/$I274/$D274/$A274)^2+4)^0.5)/2)</f>
        <v>-</v>
      </c>
      <c r="AR274" s="132" t="str">
        <f>IF(AL274="-","-",(3*AL274*AE274/2.04/$I274/$D274/$A274+((3*AL274*AE274/2.04/$I274/$D274/$A274)^2+4)^0.5)/2)</f>
        <v>-</v>
      </c>
      <c r="AS274" s="132">
        <f>IF(AM274="-","-",(4*AM274*AF274/2.04/$I274/$D274/$A274+((4*AM274*AF274/2.04/$I274/$D274/$A274)^2+4)^0.5)/2)</f>
        <v>1.2954000512330415</v>
      </c>
      <c r="AT274" s="132">
        <f>IF(AN274="-","-",(5*AN274*AG274/2.04/$I274/$D274/$A274+((5*AN274*AG274/2.04/$I274/$D274/$A274)^2+4)^0.5)/2)</f>
        <v>1.428068558086506</v>
      </c>
      <c r="AU274" s="133">
        <f>IF(AO274="-","-",(6*AO274*AH274/2.04/$I274/$D274/$A274+((6*AO274*AH274/2.04/$I274/$D274/$A274)^2+4)^0.5)/2)</f>
        <v>1.4951506994296628</v>
      </c>
      <c r="AV274" s="134" t="str">
        <f>IF(AP274="-","-",C274*AP274)</f>
        <v>-</v>
      </c>
      <c r="AW274" s="135" t="str">
        <f>IF(AQ274="-","-",C274*AQ274)</f>
        <v>-</v>
      </c>
      <c r="AX274" s="135" t="str">
        <f>IF(AR274="-","-",C274*AR274)</f>
        <v>-</v>
      </c>
      <c r="AY274" s="136">
        <f>IF(AS274="-","-",C274*AS274)</f>
        <v>2.1451959799285798</v>
      </c>
      <c r="AZ274" s="136">
        <f>IF(AT274="-","-",C274*AT274)</f>
        <v>2.3648964093783698</v>
      </c>
      <c r="BA274" s="137">
        <f>IF(AU274="-","-",C274*AU274)</f>
        <v>2.4759851342841346</v>
      </c>
      <c r="BB274" s="138" t="str">
        <f>IF(W274="-","-",D274*AP274^(0.312/(1.312*W274))-273)</f>
        <v>-</v>
      </c>
      <c r="BC274" s="139" t="str">
        <f>IF(X274="-","-",D274*AQ274^(0.312/(1.312*X274))-273)</f>
        <v>-</v>
      </c>
      <c r="BD274" s="139" t="str">
        <f>IF(Y274="-","-",D274*AR274^(0.312/(1.312*Y274))-273)</f>
        <v>-</v>
      </c>
      <c r="BE274" s="139">
        <f>IF(Z274="-","-",D274*AS274^(0.312/(1.312*Z274))-273)</f>
        <v>37.689611855814348</v>
      </c>
      <c r="BF274" s="139">
        <f>IF(AA274="-","-",D274*AT274^(0.312/(1.312*AA274))-273)</f>
        <v>45.907559222222801</v>
      </c>
      <c r="BG274" s="140">
        <f>IF(AB274="-","-",D274*AU274^(0.312/(1.312*AB274))-273)</f>
        <v>51.041158911521165</v>
      </c>
      <c r="BH274" s="117"/>
      <c r="BI274" s="117"/>
      <c r="BP274" s="1">
        <v>272</v>
      </c>
    </row>
    <row r="275" spans="1:75" s="117" customFormat="1" ht="12.75" hidden="1" customHeight="1" x14ac:dyDescent="0.2">
      <c r="A275" s="126">
        <f>A274</f>
        <v>44.785153973673253</v>
      </c>
      <c r="B275" s="141"/>
      <c r="C275" s="141">
        <f>C274</f>
        <v>1.6560104176981081</v>
      </c>
      <c r="D275" s="142">
        <f>D274</f>
        <v>288</v>
      </c>
      <c r="E275" s="123">
        <v>4300</v>
      </c>
      <c r="F275" s="204">
        <f>PI()*0.862*E275/60</f>
        <v>194.07712216326544</v>
      </c>
      <c r="G275" s="124">
        <f t="shared" ref="G275:P275" si="415">G274</f>
        <v>0.35720673375714151</v>
      </c>
      <c r="H275" s="125">
        <f t="shared" si="415"/>
        <v>1.4891416752843847</v>
      </c>
      <c r="I275" s="120">
        <f t="shared" si="415"/>
        <v>0.96487959804082168</v>
      </c>
      <c r="J275" s="124">
        <f t="shared" si="415"/>
        <v>11.594027716376507</v>
      </c>
      <c r="K275" s="126">
        <f t="shared" si="415"/>
        <v>30.490908844952859</v>
      </c>
      <c r="L275" s="127">
        <f t="shared" si="415"/>
        <v>15.245454422476429</v>
      </c>
      <c r="M275" s="127">
        <f t="shared" si="415"/>
        <v>10.163636281650954</v>
      </c>
      <c r="N275" s="127">
        <f t="shared" si="415"/>
        <v>7.6227272112382147</v>
      </c>
      <c r="O275" s="127">
        <f t="shared" si="415"/>
        <v>6.0981817689905711</v>
      </c>
      <c r="P275" s="128">
        <f t="shared" si="415"/>
        <v>5.0818181408254768</v>
      </c>
      <c r="Q275" s="124">
        <f>4*K275/(PI()*0.862^2*F275)</f>
        <v>0.26921026335212966</v>
      </c>
      <c r="R275" s="120">
        <f>4*L275/(PI()*0.862^2*F275)</f>
        <v>0.13460513167606483</v>
      </c>
      <c r="S275" s="120">
        <f>4*M275/(PI()*0.862^2*F275)</f>
        <v>8.9736754450709902E-2</v>
      </c>
      <c r="T275" s="120">
        <f>4*N275/(PI()*0.862^2*F275)</f>
        <v>6.7302565838032416E-2</v>
      </c>
      <c r="U275" s="120">
        <f>4*O275/(PI()*0.862^2*F275)</f>
        <v>5.3842052670425931E-2</v>
      </c>
      <c r="V275" s="129">
        <f>4*P275/(PI()*0.862^2*$F275)</f>
        <v>4.4868377225354951E-2</v>
      </c>
      <c r="W275" s="124" t="str">
        <f>IF(OR(0.0366&gt;Q275,0.0992&lt;Q275),"-",-43518*Q275^4 + 7101.5*Q275^3 - 404.29*Q275^2 + 11.132*Q275 + 0.6449)</f>
        <v>-</v>
      </c>
      <c r="X275" s="120" t="str">
        <f t="shared" si="412"/>
        <v>-</v>
      </c>
      <c r="Y275" s="120">
        <f t="shared" si="412"/>
        <v>0.69797158879055754</v>
      </c>
      <c r="Z275" s="120">
        <f t="shared" si="412"/>
        <v>0.83487658287455691</v>
      </c>
      <c r="AA275" s="120">
        <f t="shared" si="412"/>
        <v>0.81496786931252729</v>
      </c>
      <c r="AB275" s="129">
        <f t="shared" si="412"/>
        <v>0.79555982246541657</v>
      </c>
      <c r="AC275" s="124" t="str">
        <f>IF(W275="-","-",-1957*Q275^3 + 170*Q275^2 - 5.2758*Q275 + 1.1631)</f>
        <v>-</v>
      </c>
      <c r="AD275" s="120" t="str">
        <f t="shared" si="413"/>
        <v>-</v>
      </c>
      <c r="AE275" s="120">
        <f t="shared" si="413"/>
        <v>0.644452385393397</v>
      </c>
      <c r="AF275" s="120">
        <f t="shared" si="413"/>
        <v>0.98145978212297613</v>
      </c>
      <c r="AG275" s="120">
        <f t="shared" si="413"/>
        <v>1.0664035095306632</v>
      </c>
      <c r="AH275" s="129">
        <f t="shared" si="413"/>
        <v>1.0918511681111527</v>
      </c>
      <c r="AI275" s="119">
        <f>(F275^2)/2</f>
        <v>18832.964673587529</v>
      </c>
      <c r="AJ275" s="130" t="str">
        <f t="shared" si="414"/>
        <v>-</v>
      </c>
      <c r="AK275" s="119" t="str">
        <f t="shared" si="414"/>
        <v>-</v>
      </c>
      <c r="AL275" s="119">
        <f t="shared" si="414"/>
        <v>6147.1878714138211</v>
      </c>
      <c r="AM275" s="119">
        <f t="shared" si="414"/>
        <v>5869.9565571268795</v>
      </c>
      <c r="AN275" s="119">
        <f t="shared" si="414"/>
        <v>5227.0388134298782</v>
      </c>
      <c r="AO275" s="131">
        <f t="shared" si="414"/>
        <v>4568.6091039257062</v>
      </c>
      <c r="AP275" s="127" t="str">
        <f>IF(AJ275="-","-",(AJ275*AC275/2.04/$I275/$D275/$A275+((AJ275*AC275/2.04/$I275/$D275/$A275)^2+4)^0.5)/2)</f>
        <v>-</v>
      </c>
      <c r="AQ275" s="127" t="str">
        <f>IF(AK275="-","-",(2*AK275*AD275/2.04/$I275/$D275/$A275+((2*AK275*AD275/2.04/$I275/$D275/$A275)^2+4)^0.5)/2)</f>
        <v>-</v>
      </c>
      <c r="AR275" s="127">
        <f>IF(AL275="-","-",(3*AL275*AE275/2.04/$I275/$D275/$A275+((3*AL275*AE275/2.04/$I275/$D275/$A275)^2+4)^0.5)/2)</f>
        <v>1.261087829752058</v>
      </c>
      <c r="AS275" s="127">
        <f>IF(AM275="-","-",(4*AM275*AF275/2.04/$I275/$D275/$A275+((4*AM275*AF275/2.04/$I275/$D275/$A275)^2+4)^0.5)/2)</f>
        <v>1.5520140378774165</v>
      </c>
      <c r="AT275" s="127">
        <f>IF(AN275="-","-",(5*AN275*AG275/2.04/$I275/$D275/$A275+((5*AN275*AG275/2.04/$I275/$D275/$A275)^2+4)^0.5)/2)</f>
        <v>1.6896306937836079</v>
      </c>
      <c r="AU275" s="128">
        <f>IF(AO275="-","-",(6*AO275*AH275/2.04/$I275/$D275/$A275+((6*AO275*AH275/2.04/$I275/$D275/$A275)^2+4)^0.5)/2)</f>
        <v>1.7502310760129136</v>
      </c>
      <c r="AV275" s="143" t="str">
        <f>IF(AP275="-","-",C275*AP275)</f>
        <v>-</v>
      </c>
      <c r="AW275" s="144" t="str">
        <f>IF(AQ275="-","-",C275*AQ275)</f>
        <v>-</v>
      </c>
      <c r="AX275" s="144">
        <f>IF(AR275="-","-",C275*AR275)</f>
        <v>2.088374583701706</v>
      </c>
      <c r="AY275" s="120">
        <f>IF(AS275="-","-",C275*AS275)</f>
        <v>2.5701514151387079</v>
      </c>
      <c r="AZ275" s="120">
        <f>IF(AT275="-","-",C275*AT275)</f>
        <v>2.7980460309681368</v>
      </c>
      <c r="BA275" s="129">
        <f>IF(AU275="-","-",C275*AU275)</f>
        <v>2.898400895256354</v>
      </c>
      <c r="BB275" s="138" t="str">
        <f>IF(W275="-","-",D275*AP275^(0.312/(1.312*W275))-273)</f>
        <v>-</v>
      </c>
      <c r="BC275" s="139" t="str">
        <f>IF(X275="-","-",D275*AQ275^(0.312/(1.312*X275))-273)</f>
        <v>-</v>
      </c>
      <c r="BD275" s="139">
        <f>IF(Y275="-","-",D275*AR275^(0.312/(1.312*Y275))-273)</f>
        <v>38.685991143279011</v>
      </c>
      <c r="BE275" s="139">
        <f>IF(Z275="-","-",D275*AS275^(0.312/(1.312*Z275))-273)</f>
        <v>53.412581778471406</v>
      </c>
      <c r="BF275" s="139">
        <f>IF(AA275="-","-",D275*AT275^(0.312/(1.312*AA275))-273)</f>
        <v>62.630457232219271</v>
      </c>
      <c r="BG275" s="140">
        <f>IF(AB275="-","-",D275*AU275^(0.312/(1.312*AB275))-273)</f>
        <v>67.453169136304894</v>
      </c>
      <c r="BH275" s="121"/>
      <c r="BI275" s="121"/>
      <c r="BP275" s="121">
        <v>273</v>
      </c>
    </row>
    <row r="276" spans="1:75" hidden="1" x14ac:dyDescent="0.2">
      <c r="A276" s="145">
        <f>A274</f>
        <v>44.785153973673253</v>
      </c>
      <c r="B276" s="146"/>
      <c r="C276" s="146">
        <f>C274</f>
        <v>1.6560104176981081</v>
      </c>
      <c r="D276" s="147">
        <f>D274</f>
        <v>288</v>
      </c>
      <c r="E276" s="148">
        <v>5130</v>
      </c>
      <c r="F276" s="205">
        <f>PI()*0.862*E276/60</f>
        <v>231.53852016222132</v>
      </c>
      <c r="G276" s="149">
        <f t="shared" ref="G276:P276" si="416">G274</f>
        <v>0.35720673375714151</v>
      </c>
      <c r="H276" s="150">
        <f t="shared" si="416"/>
        <v>1.4891416752843847</v>
      </c>
      <c r="I276" s="151">
        <f t="shared" si="416"/>
        <v>0.96487959804082168</v>
      </c>
      <c r="J276" s="149">
        <f t="shared" si="416"/>
        <v>11.594027716376507</v>
      </c>
      <c r="K276" s="145">
        <f t="shared" si="416"/>
        <v>30.490908844952859</v>
      </c>
      <c r="L276" s="152">
        <f t="shared" si="416"/>
        <v>15.245454422476429</v>
      </c>
      <c r="M276" s="152">
        <f t="shared" si="416"/>
        <v>10.163636281650954</v>
      </c>
      <c r="N276" s="152">
        <f t="shared" si="416"/>
        <v>7.6227272112382147</v>
      </c>
      <c r="O276" s="152">
        <f t="shared" si="416"/>
        <v>6.0981817689905711</v>
      </c>
      <c r="P276" s="153">
        <f t="shared" si="416"/>
        <v>5.0818181408254768</v>
      </c>
      <c r="Q276" s="149">
        <f>4*K276/(PI()*0.862^2*F276)</f>
        <v>0.22565382698131728</v>
      </c>
      <c r="R276" s="151">
        <f>4*L276/(PI()*0.862^2*F276)</f>
        <v>0.11282691349065864</v>
      </c>
      <c r="S276" s="151">
        <f>4*M276/(PI()*0.862^2*F276)</f>
        <v>7.5217942327105769E-2</v>
      </c>
      <c r="T276" s="151">
        <f>4*N276/(PI()*0.862^2*F276)</f>
        <v>5.641345674532932E-2</v>
      </c>
      <c r="U276" s="151">
        <f>4*O276/(PI()*0.862^2*F276)</f>
        <v>4.5130765396263456E-2</v>
      </c>
      <c r="V276" s="154">
        <f>4*P276/(PI()*0.862^2*$F276)</f>
        <v>3.7608971163552884E-2</v>
      </c>
      <c r="W276" s="149" t="str">
        <f>IF(OR(0.0366&gt;Q276,0.0992&lt;Q276),"-",-43518*Q276^4 + 7101.5*Q276^3 - 404.29*Q276^2 + 11.132*Q276 + 0.6449)</f>
        <v>-</v>
      </c>
      <c r="X276" s="151" t="str">
        <f t="shared" si="412"/>
        <v>-</v>
      </c>
      <c r="Y276" s="151">
        <f t="shared" si="412"/>
        <v>0.82398634229947521</v>
      </c>
      <c r="Z276" s="151">
        <f t="shared" si="412"/>
        <v>0.82045785901951729</v>
      </c>
      <c r="AA276" s="151">
        <f t="shared" si="412"/>
        <v>0.79609120230366692</v>
      </c>
      <c r="AB276" s="154">
        <f t="shared" si="412"/>
        <v>0.78242541105739183</v>
      </c>
      <c r="AC276" s="149" t="str">
        <f>IF(W276="-","-",-1957*Q276^3 + 170*Q276^2 - 5.2758*Q276 + 1.1631)</f>
        <v>-</v>
      </c>
      <c r="AD276" s="151" t="str">
        <f t="shared" si="413"/>
        <v>-</v>
      </c>
      <c r="AE276" s="151">
        <f t="shared" si="413"/>
        <v>0.89525306468547838</v>
      </c>
      <c r="AF276" s="151">
        <f t="shared" si="413"/>
        <v>1.0551459681424236</v>
      </c>
      <c r="AG276" s="151">
        <f t="shared" si="413"/>
        <v>1.0913619380395698</v>
      </c>
      <c r="AH276" s="154">
        <f t="shared" si="413"/>
        <v>1.1010330260555616</v>
      </c>
      <c r="AI276" s="155">
        <f>(F276^2)/2</f>
        <v>26805.043159455683</v>
      </c>
      <c r="AJ276" s="156" t="str">
        <f t="shared" si="414"/>
        <v>-</v>
      </c>
      <c r="AK276" s="155" t="str">
        <f t="shared" si="414"/>
        <v>-</v>
      </c>
      <c r="AL276" s="155">
        <f t="shared" si="414"/>
        <v>10295.489922033012</v>
      </c>
      <c r="AM276" s="155">
        <f t="shared" si="414"/>
        <v>9139.8431425225463</v>
      </c>
      <c r="AN276" s="155">
        <f t="shared" si="414"/>
        <v>7794.3238039858279</v>
      </c>
      <c r="AO276" s="157">
        <f t="shared" si="414"/>
        <v>6667.2788357522577</v>
      </c>
      <c r="AP276" s="152" t="str">
        <f>IF(AJ276="-","-",(AJ276*AC276/2.04/$I276/$D276/$A276+((AJ276*AC276/2.04/$I276/$D276/$A276)^2+4)^0.5)/2)</f>
        <v>-</v>
      </c>
      <c r="AQ276" s="152" t="str">
        <f>IF(AK276="-","-",(2*AK276*AD276/2.04/$I276/$D276/$A276+((2*AK276*AD276/2.04/$I276/$D276/$A276)^2+4)^0.5)/2)</f>
        <v>-</v>
      </c>
      <c r="AR276" s="152">
        <f>IF(AL276="-","-",(3*AL276*AE276/2.04/$I276/$D276/$A276+((3*AL276*AE276/2.04/$I276/$D276/$A276)^2+4)^0.5)/2)</f>
        <v>1.6832353252929231</v>
      </c>
      <c r="AS276" s="152">
        <f>IF(AM276="-","-",(4*AM276*AF276/2.04/$I276/$D276/$A276+((4*AM276*AF276/2.04/$I276/$D276/$A276)^2+4)^0.5)/2)</f>
        <v>2.0155700992818089</v>
      </c>
      <c r="AT276" s="152">
        <f>IF(AN276="-","-",(5*AN276*AG276/2.04/$I276/$D276/$A276+((5*AN276*AG276/2.04/$I276/$D276/$A276)^2+4)^0.5)/2)</f>
        <v>2.1421095278969697</v>
      </c>
      <c r="AU276" s="153">
        <f>IF(AO276="-","-",(6*AO276*AH276/2.04/$I276/$D276/$A276+((6*AO276*AH276/2.04/$I276/$D276/$A276)^2+4)^0.5)/2)</f>
        <v>2.1912452128293487</v>
      </c>
      <c r="AV276" s="149" t="str">
        <f>IF(AP276="-","-",C276*AP276)</f>
        <v>-</v>
      </c>
      <c r="AW276" s="151" t="str">
        <f>IF(AQ276="-","-",C276*AQ276)</f>
        <v>-</v>
      </c>
      <c r="AX276" s="151">
        <f>IF(AR276="-","-",C276*AR276)</f>
        <v>2.7874552341225445</v>
      </c>
      <c r="AY276" s="151">
        <f>IF(AS276="-","-",C276*AS276)</f>
        <v>3.3378050820114855</v>
      </c>
      <c r="AZ276" s="151">
        <f>IF(AT276="-","-",C276*AT276)</f>
        <v>3.547355694047758</v>
      </c>
      <c r="BA276" s="154">
        <f>IF(AU276="-","-",C276*AU276)</f>
        <v>3.6287249001765094</v>
      </c>
      <c r="BB276" s="158" t="str">
        <f>IF(W276="-","-",D276*AP276^(0.312/(1.312*W276))-273)</f>
        <v>-</v>
      </c>
      <c r="BC276" s="159" t="str">
        <f>IF(X276="-","-",D276*AQ276^(0.312/(1.312*X276))-273)</f>
        <v>-</v>
      </c>
      <c r="BD276" s="159">
        <f>IF(Y276="-","-",D276*AR276^(0.312/(1.312*Y276))-273)</f>
        <v>61.702188273843944</v>
      </c>
      <c r="BE276" s="159">
        <f>IF(Z276="-","-",D276*AS276^(0.312/(1.312*Z276))-273)</f>
        <v>79.874623877250031</v>
      </c>
      <c r="BF276" s="159">
        <f>IF(AA276="-","-",D276*AT276^(0.312/(1.312*AA276))-273)</f>
        <v>88.593040912477818</v>
      </c>
      <c r="BG276" s="160">
        <f>IF(AB276="-","-",D276*AU276^(0.312/(1.312*AB276))-273)</f>
        <v>92.544041253624869</v>
      </c>
      <c r="BH276" s="161"/>
      <c r="BI276" s="161"/>
      <c r="BP276" s="1">
        <v>274</v>
      </c>
    </row>
    <row r="277" spans="1:75" s="161" customFormat="1" hidden="1" x14ac:dyDescent="0.2">
      <c r="A277" s="126">
        <f>A274</f>
        <v>44.785153973673253</v>
      </c>
      <c r="B277" s="141"/>
      <c r="C277" s="141">
        <f>C274</f>
        <v>1.6560104176981081</v>
      </c>
      <c r="D277" s="142">
        <f>D274</f>
        <v>288</v>
      </c>
      <c r="E277" s="123">
        <v>5300</v>
      </c>
      <c r="F277" s="204">
        <f>PI()*0.862*E277/60</f>
        <v>239.21133661983879</v>
      </c>
      <c r="G277" s="124">
        <f t="shared" ref="G277:P277" si="417">G274</f>
        <v>0.35720673375714151</v>
      </c>
      <c r="H277" s="125">
        <f t="shared" si="417"/>
        <v>1.4891416752843847</v>
      </c>
      <c r="I277" s="120">
        <f t="shared" si="417"/>
        <v>0.96487959804082168</v>
      </c>
      <c r="J277" s="124">
        <f t="shared" si="417"/>
        <v>11.594027716376507</v>
      </c>
      <c r="K277" s="126">
        <f t="shared" si="417"/>
        <v>30.490908844952859</v>
      </c>
      <c r="L277" s="127">
        <f t="shared" si="417"/>
        <v>15.245454422476429</v>
      </c>
      <c r="M277" s="127">
        <f t="shared" si="417"/>
        <v>10.163636281650954</v>
      </c>
      <c r="N277" s="127">
        <f t="shared" si="417"/>
        <v>7.6227272112382147</v>
      </c>
      <c r="O277" s="127">
        <f t="shared" si="417"/>
        <v>6.0981817689905711</v>
      </c>
      <c r="P277" s="128">
        <f t="shared" si="417"/>
        <v>5.0818181408254768</v>
      </c>
      <c r="Q277" s="124">
        <f>4*K277/(PI()*0.862^2*F277)</f>
        <v>0.21841587404040708</v>
      </c>
      <c r="R277" s="120">
        <f>4*L277/(PI()*0.862^2*F277)</f>
        <v>0.10920793702020354</v>
      </c>
      <c r="S277" s="120">
        <f>4*M277/(PI()*0.862^2*F277)</f>
        <v>7.2805291346802373E-2</v>
      </c>
      <c r="T277" s="120">
        <f>4*N277/(PI()*0.862^2*F277)</f>
        <v>5.4603968510101769E-2</v>
      </c>
      <c r="U277" s="120">
        <f>4*O277/(PI()*0.862^2*F277)</f>
        <v>4.3683174808081413E-2</v>
      </c>
      <c r="V277" s="129">
        <f>4*P277/(PI()*0.862^2*$F277)</f>
        <v>3.6402645673401186E-2</v>
      </c>
      <c r="W277" s="124" t="str">
        <f>IF(OR(0.0366&gt;Q277,0.0992&lt;Q277),"-",-43518*Q277^4 + 7101.5*Q277^3 - 404.29*Q277^2 + 11.132*Q277 + 0.6449)</f>
        <v>-</v>
      </c>
      <c r="X277" s="120" t="str">
        <f t="shared" si="412"/>
        <v>-</v>
      </c>
      <c r="Y277" s="120">
        <f t="shared" si="412"/>
        <v>0.83024000836326239</v>
      </c>
      <c r="Z277" s="120">
        <f t="shared" si="412"/>
        <v>0.81662507291504471</v>
      </c>
      <c r="AA277" s="120">
        <f t="shared" si="412"/>
        <v>0.79320515284101845</v>
      </c>
      <c r="AB277" s="129" t="str">
        <f t="shared" si="412"/>
        <v>-</v>
      </c>
      <c r="AC277" s="124" t="str">
        <f>IF(W277="-","-",-1957*Q277^3 + 170*Q277^2 - 5.2758*Q277 + 1.1631)</f>
        <v>-</v>
      </c>
      <c r="AD277" s="120" t="str">
        <f t="shared" si="413"/>
        <v>-</v>
      </c>
      <c r="AE277" s="120">
        <f t="shared" si="413"/>
        <v>0.92486688109325343</v>
      </c>
      <c r="AF277" s="120">
        <f t="shared" si="413"/>
        <v>1.0632782890197365</v>
      </c>
      <c r="AG277" s="120">
        <f t="shared" si="413"/>
        <v>1.0939038261478693</v>
      </c>
      <c r="AH277" s="129" t="str">
        <f t="shared" si="413"/>
        <v>-</v>
      </c>
      <c r="AI277" s="119">
        <f>(F277^2)/2</f>
        <v>28611.031783724913</v>
      </c>
      <c r="AJ277" s="130" t="str">
        <f t="shared" si="414"/>
        <v>-</v>
      </c>
      <c r="AK277" s="119" t="str">
        <f t="shared" si="414"/>
        <v>-</v>
      </c>
      <c r="AL277" s="119">
        <f t="shared" si="414"/>
        <v>11267.142676521731</v>
      </c>
      <c r="AM277" s="119">
        <f t="shared" si="414"/>
        <v>9876.9697401171616</v>
      </c>
      <c r="AN277" s="119">
        <f t="shared" si="414"/>
        <v>8369.1834698531529</v>
      </c>
      <c r="AO277" s="131" t="str">
        <f t="shared" si="414"/>
        <v>-</v>
      </c>
      <c r="AP277" s="127" t="str">
        <f>IF(AJ277="-","-",(AJ277*AC277/2.04/$I277/$D277/$A277+((AJ277*AC277/2.04/$I277/$D277/$A277)^2+4)^0.5)/2)</f>
        <v>-</v>
      </c>
      <c r="AQ277" s="127" t="str">
        <f>IF(AK277="-","-",(2*AK277*AD277/2.04/$I277/$D277/$A277+((2*AK277*AD277/2.04/$I277/$D277/$A277)^2+4)^0.5)/2)</f>
        <v>-</v>
      </c>
      <c r="AR277" s="127">
        <f>IF(AL277="-","-",(3*AL277*AE277/2.04/$I277/$D277/$A277+((3*AL277*AE277/2.04/$I277/$D277/$A277)^2+4)^0.5)/2)</f>
        <v>1.7900133164250407</v>
      </c>
      <c r="AS277" s="127">
        <f>IF(AM277="-","-",(4*AM277*AF277/2.04/$I277/$D277/$A277+((4*AM277*AF277/2.04/$I277/$D277/$A277)^2+4)^0.5)/2)</f>
        <v>2.125178409511864</v>
      </c>
      <c r="AT277" s="127">
        <f>IF(AN277="-","-",(5*AN277*AG277/2.04/$I277/$D277/$A277+((5*AN277*AG277/2.04/$I277/$D277/$A277)^2+4)^0.5)/2)</f>
        <v>2.2478893853443616</v>
      </c>
      <c r="AU277" s="128" t="str">
        <f>IF(AO277="-","-",(6*AO277*AH277/2.04/$I277/$D277/$A277+((6*AO277*AH277/2.04/$I277/$D277/$A277)^2+4)^0.5)/2)</f>
        <v>-</v>
      </c>
      <c r="AV277" s="124" t="str">
        <f>IF(AP277="-","-",C277*AP277)</f>
        <v>-</v>
      </c>
      <c r="AW277" s="120" t="str">
        <f>IF(AQ277="-","-",C277*AQ277)</f>
        <v>-</v>
      </c>
      <c r="AX277" s="120">
        <f>IF(AR277="-","-",C277*AR277)</f>
        <v>2.9642806998182074</v>
      </c>
      <c r="AY277" s="120">
        <f>IF(AS277="-","-",C277*AS277)</f>
        <v>3.5193175856187429</v>
      </c>
      <c r="AZ277" s="120">
        <f>IF(AT277="-","-",C277*AT277)</f>
        <v>3.7225282399632595</v>
      </c>
      <c r="BA277" s="129" t="str">
        <f>IF(AU277="-","-",C277*AU277)</f>
        <v>-</v>
      </c>
      <c r="BB277" s="138" t="str">
        <f>IF(W277="-","-",D277*AP277^(0.312/(1.312*W277))-273)</f>
        <v>-</v>
      </c>
      <c r="BC277" s="139" t="str">
        <f>IF(X277="-","-",D277*AQ277^(0.312/(1.312*X277))-273)</f>
        <v>-</v>
      </c>
      <c r="BD277" s="139">
        <f>IF(Y277="-","-",D277*AR277^(0.312/(1.312*Y277))-273)</f>
        <v>67.265465116790153</v>
      </c>
      <c r="BE277" s="139">
        <f>IF(Z277="-","-",D277*AS277^(0.312/(1.312*Z277))-273)</f>
        <v>85.700095974036685</v>
      </c>
      <c r="BF277" s="139">
        <f>IF(AA277="-","-",D277*AT277^(0.312/(1.312*AA277))-273)</f>
        <v>94.160107919489974</v>
      </c>
      <c r="BG277" s="140" t="str">
        <f>IF(AB277="-","-",D277*AU277^(0.312/(1.312*AB277))-273)</f>
        <v>-</v>
      </c>
      <c r="BP277" s="121">
        <v>275</v>
      </c>
    </row>
    <row r="278" spans="1:75" s="161" customFormat="1" hidden="1" x14ac:dyDescent="0.2">
      <c r="A278" s="162">
        <f>A274</f>
        <v>44.785153973673253</v>
      </c>
      <c r="B278" s="163"/>
      <c r="C278" s="163">
        <f>C274</f>
        <v>1.6560104176981081</v>
      </c>
      <c r="D278" s="164">
        <f>D274</f>
        <v>288</v>
      </c>
      <c r="E278" s="165">
        <v>5560</v>
      </c>
      <c r="F278" s="206">
        <f>PI()*0.862*E278/60</f>
        <v>250.94623237854788</v>
      </c>
      <c r="G278" s="166">
        <f t="shared" ref="G278:P278" si="418">G274</f>
        <v>0.35720673375714151</v>
      </c>
      <c r="H278" s="167">
        <f t="shared" si="418"/>
        <v>1.4891416752843847</v>
      </c>
      <c r="I278" s="168">
        <f t="shared" si="418"/>
        <v>0.96487959804082168</v>
      </c>
      <c r="J278" s="166">
        <f t="shared" si="418"/>
        <v>11.594027716376507</v>
      </c>
      <c r="K278" s="162">
        <f t="shared" si="418"/>
        <v>30.490908844952859</v>
      </c>
      <c r="L278" s="169">
        <f t="shared" si="418"/>
        <v>15.245454422476429</v>
      </c>
      <c r="M278" s="169">
        <f t="shared" si="418"/>
        <v>10.163636281650954</v>
      </c>
      <c r="N278" s="169">
        <f t="shared" si="418"/>
        <v>7.6227272112382147</v>
      </c>
      <c r="O278" s="169">
        <f t="shared" si="418"/>
        <v>6.0981817689905711</v>
      </c>
      <c r="P278" s="170">
        <f t="shared" si="418"/>
        <v>5.0818181408254768</v>
      </c>
      <c r="Q278" s="166">
        <f>4*K278/(PI()*0.862^2*F278)</f>
        <v>0.20820218208887725</v>
      </c>
      <c r="R278" s="168">
        <f>4*L278/(PI()*0.862^2*F278)</f>
        <v>0.10410109104443863</v>
      </c>
      <c r="S278" s="168">
        <f>4*M278/(PI()*0.862^2*F278)</f>
        <v>6.9400727362959089E-2</v>
      </c>
      <c r="T278" s="168">
        <f>4*N278/(PI()*0.862^2*F278)</f>
        <v>5.2050545522219313E-2</v>
      </c>
      <c r="U278" s="168">
        <f>4*O278/(PI()*0.862^2*F278)</f>
        <v>4.1640436417775449E-2</v>
      </c>
      <c r="V278" s="171">
        <f>4*P278/(PI()*0.862^2*$F278)</f>
        <v>3.4700363681479544E-2</v>
      </c>
      <c r="W278" s="166" t="str">
        <f>IF(OR(0.0366&gt;Q278,0.0992&lt;Q278),"-",-43518*Q278^4 + 7101.5*Q278^3 - 404.29*Q278^2 + 11.132*Q278 + 0.6449)</f>
        <v>-</v>
      </c>
      <c r="X278" s="168" t="str">
        <f t="shared" si="412"/>
        <v>-</v>
      </c>
      <c r="Y278" s="168">
        <f t="shared" si="412"/>
        <v>0.83446768866276477</v>
      </c>
      <c r="Z278" s="168">
        <f t="shared" si="412"/>
        <v>0.81101671448647605</v>
      </c>
      <c r="AA278" s="168">
        <f t="shared" si="412"/>
        <v>0.78933406336518552</v>
      </c>
      <c r="AB278" s="171" t="str">
        <f t="shared" si="412"/>
        <v>-</v>
      </c>
      <c r="AC278" s="166" t="str">
        <f>IF(W278="-","-",-1957*Q278^3 + 170*Q278^2 - 5.2758*Q278 + 1.1631)</f>
        <v>-</v>
      </c>
      <c r="AD278" s="168" t="str">
        <f t="shared" si="413"/>
        <v>-</v>
      </c>
      <c r="AE278" s="168">
        <f t="shared" si="413"/>
        <v>0.9615956512882895</v>
      </c>
      <c r="AF278" s="168">
        <f t="shared" si="413"/>
        <v>1.0730927553976441</v>
      </c>
      <c r="AG278" s="168">
        <f t="shared" si="413"/>
        <v>1.0968825916926852</v>
      </c>
      <c r="AH278" s="171" t="str">
        <f t="shared" si="413"/>
        <v>-</v>
      </c>
      <c r="AI278" s="172">
        <f>(F278^2)/2</f>
        <v>31487.005772494074</v>
      </c>
      <c r="AJ278" s="173" t="str">
        <f t="shared" si="414"/>
        <v>-</v>
      </c>
      <c r="AK278" s="172" t="str">
        <f t="shared" si="414"/>
        <v>-</v>
      </c>
      <c r="AL278" s="172">
        <f t="shared" si="414"/>
        <v>12826.820971327112</v>
      </c>
      <c r="AM278" s="172">
        <f t="shared" si="414"/>
        <v>11045.993646959845</v>
      </c>
      <c r="AN278" s="172">
        <f t="shared" si="414"/>
        <v>9280.8257123126987</v>
      </c>
      <c r="AO278" s="174" t="str">
        <f t="shared" si="414"/>
        <v>-</v>
      </c>
      <c r="AP278" s="169" t="str">
        <f>IF(AJ278="-","-",(AJ278*AC278/2.04/$I278/$D278/$A278+((AJ278*AC278/2.04/$I278/$D278/$A278)^2+4)^0.5)/2)</f>
        <v>-</v>
      </c>
      <c r="AQ278" s="169" t="str">
        <f>IF(AK278="-","-",(2*AK278*AD278/2.04/$I278/$D278/$A278+((2*AK278*AD278/2.04/$I278/$D278/$A278)^2+4)^0.5)/2)</f>
        <v>-</v>
      </c>
      <c r="AR278" s="169">
        <f>IF(AL278="-","-",(3*AL278*AE278/2.04/$I278/$D278/$A278+((3*AL278*AE278/2.04/$I278/$D278/$A278)^2+4)^0.5)/2)</f>
        <v>1.9661017605565827</v>
      </c>
      <c r="AS278" s="169">
        <f>IF(AM278="-","-",(4*AM278*AF278/2.04/$I278/$D278/$A278+((4*AM278*AF278/2.04/$I278/$D278/$A278)^2+4)^0.5)/2)</f>
        <v>2.3019618674321851</v>
      </c>
      <c r="AT278" s="169">
        <f>IF(AN278="-","-",(5*AN278*AG278/2.04/$I278/$D278/$A278+((5*AN278*AG278/2.04/$I278/$D278/$A278)^2+4)^0.5)/2)</f>
        <v>2.4183741644386823</v>
      </c>
      <c r="AU278" s="170" t="str">
        <f>IF(AO278="-","-",(6*AO278*AH278/2.04/$I278/$D278/$A278+((6*AO278*AH278/2.04/$I278/$D278/$A278)^2+4)^0.5)/2)</f>
        <v>-</v>
      </c>
      <c r="AV278" s="166" t="str">
        <f>IF(AP278="-","-",C278*AP278)</f>
        <v>-</v>
      </c>
      <c r="AW278" s="168" t="str">
        <f>IF(AQ278="-","-",C278*AQ278)</f>
        <v>-</v>
      </c>
      <c r="AX278" s="168">
        <f>IF(AR278="-","-",C278*AR278)</f>
        <v>3.2558849977362923</v>
      </c>
      <c r="AY278" s="168">
        <f>IF(AS278="-","-",C278*AS278)</f>
        <v>3.8120728336114897</v>
      </c>
      <c r="AZ278" s="168">
        <f>IF(AT278="-","-",C278*AT278)</f>
        <v>4.004852810202415</v>
      </c>
      <c r="BA278" s="171" t="str">
        <f>IF(AU278="-","-",C278*AU278)</f>
        <v>-</v>
      </c>
      <c r="BB278" s="175" t="str">
        <f>IF(W278="-","-",D278*AP278^(0.312/(1.312*W278))-273)</f>
        <v>-</v>
      </c>
      <c r="BC278" s="176" t="str">
        <f>IF(X278="-","-",D278*AQ278^(0.312/(1.312*X278))-273)</f>
        <v>-</v>
      </c>
      <c r="BD278" s="176">
        <f>IF(Y278="-","-",D278*AR278^(0.312/(1.312*Y278))-273)</f>
        <v>76.191542818456753</v>
      </c>
      <c r="BE278" s="176">
        <f>IF(Z278="-","-",D278*AS278^(0.312/(1.312*Z278))-273)</f>
        <v>94.761494624249849</v>
      </c>
      <c r="BF278" s="176">
        <f>IF(AA278="-","-",D278*AT278^(0.312/(1.312*AA278))-273)</f>
        <v>102.78347852132583</v>
      </c>
      <c r="BG278" s="177" t="str">
        <f>IF(AB278="-","-",D278*AU278^(0.312/(1.312*AB278))-273)</f>
        <v>-</v>
      </c>
      <c r="BH278" s="121"/>
      <c r="BI278" s="121"/>
      <c r="BP278" s="1">
        <v>276</v>
      </c>
    </row>
    <row r="279" spans="1:75" s="7" customFormat="1" ht="15.75" hidden="1" x14ac:dyDescent="0.2">
      <c r="B279" s="1"/>
      <c r="C279" s="2" t="s">
        <v>0</v>
      </c>
      <c r="D279" s="3"/>
      <c r="E279" s="4"/>
      <c r="F279" s="5"/>
      <c r="G279" s="6"/>
      <c r="I279" s="6"/>
      <c r="J279" s="6"/>
      <c r="K279" s="6"/>
      <c r="L279" s="8"/>
      <c r="M279" s="8"/>
      <c r="N279" s="8"/>
      <c r="O279" s="8"/>
      <c r="P279" s="8"/>
      <c r="Q279" s="5"/>
      <c r="R279" s="6"/>
      <c r="S279" s="6"/>
      <c r="T279" s="6"/>
      <c r="U279" s="6"/>
      <c r="V279" s="6"/>
      <c r="W279" s="6"/>
      <c r="X279" s="6"/>
      <c r="Y279" s="6"/>
      <c r="Z279" s="6"/>
      <c r="AA279" s="6"/>
      <c r="AB279" s="6"/>
      <c r="AC279" s="6"/>
      <c r="AD279" s="6"/>
      <c r="AE279" s="6"/>
      <c r="AF279" s="6"/>
      <c r="AG279" s="6"/>
      <c r="AH279" s="6"/>
      <c r="AI279" s="9"/>
      <c r="AJ279" s="10"/>
      <c r="AK279" s="11"/>
      <c r="AL279" s="11"/>
      <c r="AM279" s="12"/>
      <c r="AN279" s="10"/>
      <c r="AO279" s="13"/>
      <c r="AP279" s="14"/>
      <c r="AQ279" s="15"/>
      <c r="AR279" s="16"/>
      <c r="AX279" s="6"/>
      <c r="AY279" s="6"/>
      <c r="AZ279" s="6"/>
      <c r="BA279" s="6"/>
      <c r="BB279" s="5"/>
      <c r="BC279" s="5"/>
      <c r="BD279" s="5"/>
      <c r="BE279" s="5"/>
      <c r="BF279" s="5"/>
      <c r="BG279" s="8"/>
      <c r="BP279" s="121">
        <v>277</v>
      </c>
    </row>
    <row r="280" spans="1:75" s="1" customFormat="1" ht="18" hidden="1" customHeight="1" x14ac:dyDescent="0.2">
      <c r="A280" s="17" t="s">
        <v>1</v>
      </c>
      <c r="B280" s="18" t="s">
        <v>2</v>
      </c>
      <c r="C280" s="18" t="s">
        <v>3</v>
      </c>
      <c r="D280" s="18" t="s">
        <v>4</v>
      </c>
      <c r="E280" s="18" t="s">
        <v>5</v>
      </c>
      <c r="F280" s="19" t="s">
        <v>6</v>
      </c>
      <c r="G280" s="18" t="s">
        <v>7</v>
      </c>
      <c r="H280" s="18" t="s">
        <v>8</v>
      </c>
      <c r="I280" s="18" t="s">
        <v>9</v>
      </c>
      <c r="J280" s="20" t="s">
        <v>10</v>
      </c>
      <c r="K280" s="21" t="s">
        <v>11</v>
      </c>
      <c r="L280" s="22" t="s">
        <v>12</v>
      </c>
      <c r="M280" s="22" t="s">
        <v>13</v>
      </c>
      <c r="N280" s="22" t="s">
        <v>14</v>
      </c>
      <c r="O280" s="22" t="s">
        <v>15</v>
      </c>
      <c r="P280" s="23" t="s">
        <v>16</v>
      </c>
      <c r="Q280" s="24" t="s">
        <v>17</v>
      </c>
      <c r="R280" s="25" t="s">
        <v>18</v>
      </c>
      <c r="S280" s="25" t="s">
        <v>19</v>
      </c>
      <c r="T280" s="25" t="s">
        <v>20</v>
      </c>
      <c r="U280" s="25" t="s">
        <v>21</v>
      </c>
      <c r="V280" s="26" t="s">
        <v>22</v>
      </c>
      <c r="W280" s="24" t="s">
        <v>23</v>
      </c>
      <c r="X280" s="25" t="s">
        <v>24</v>
      </c>
      <c r="Y280" s="25" t="s">
        <v>25</v>
      </c>
      <c r="Z280" s="25" t="s">
        <v>26</v>
      </c>
      <c r="AA280" s="25" t="s">
        <v>27</v>
      </c>
      <c r="AB280" s="26" t="s">
        <v>28</v>
      </c>
      <c r="AC280" s="27" t="s">
        <v>29</v>
      </c>
      <c r="AD280" s="28" t="s">
        <v>30</v>
      </c>
      <c r="AE280" s="28" t="s">
        <v>31</v>
      </c>
      <c r="AF280" s="28" t="s">
        <v>32</v>
      </c>
      <c r="AG280" s="28" t="s">
        <v>33</v>
      </c>
      <c r="AH280" s="29" t="s">
        <v>34</v>
      </c>
      <c r="AI280" s="30" t="s">
        <v>35</v>
      </c>
      <c r="AJ280" s="21" t="s">
        <v>36</v>
      </c>
      <c r="AK280" s="22" t="s">
        <v>37</v>
      </c>
      <c r="AL280" s="22" t="s">
        <v>38</v>
      </c>
      <c r="AM280" s="22" t="s">
        <v>39</v>
      </c>
      <c r="AN280" s="22" t="s">
        <v>40</v>
      </c>
      <c r="AO280" s="23" t="s">
        <v>41</v>
      </c>
      <c r="AP280" s="28" t="s">
        <v>42</v>
      </c>
      <c r="AQ280" s="28" t="s">
        <v>43</v>
      </c>
      <c r="AR280" s="28" t="s">
        <v>44</v>
      </c>
      <c r="AS280" s="28" t="s">
        <v>45</v>
      </c>
      <c r="AT280" s="28" t="s">
        <v>46</v>
      </c>
      <c r="AU280" s="29" t="s">
        <v>47</v>
      </c>
      <c r="AV280" s="31" t="s">
        <v>48</v>
      </c>
      <c r="AW280" s="32" t="s">
        <v>49</v>
      </c>
      <c r="AX280" s="32" t="s">
        <v>50</v>
      </c>
      <c r="AY280" s="32" t="s">
        <v>51</v>
      </c>
      <c r="AZ280" s="32" t="s">
        <v>52</v>
      </c>
      <c r="BA280" s="33" t="s">
        <v>53</v>
      </c>
      <c r="BB280" s="21" t="s">
        <v>54</v>
      </c>
      <c r="BC280" s="22" t="s">
        <v>55</v>
      </c>
      <c r="BD280" s="22" t="s">
        <v>56</v>
      </c>
      <c r="BE280" s="22" t="s">
        <v>57</v>
      </c>
      <c r="BF280" s="22" t="s">
        <v>58</v>
      </c>
      <c r="BG280" s="23" t="s">
        <v>59</v>
      </c>
      <c r="BH280" s="34"/>
      <c r="BM280" s="50"/>
      <c r="BP280" s="1">
        <v>278</v>
      </c>
    </row>
    <row r="281" spans="1:75" s="61" customFormat="1" ht="12.75" customHeight="1" x14ac:dyDescent="0.2">
      <c r="A281" s="35">
        <v>62.076220256094004</v>
      </c>
      <c r="B281" s="35">
        <f>AX276</f>
        <v>2.7874552341225445</v>
      </c>
      <c r="C281" s="141">
        <f>B281-0.06</f>
        <v>2.7274552341225444</v>
      </c>
      <c r="D281" s="36">
        <v>288</v>
      </c>
      <c r="E281" s="37">
        <v>3710</v>
      </c>
      <c r="F281" s="38">
        <f>PI()*0.805*E281/60</f>
        <v>156.37539232630996</v>
      </c>
      <c r="G281" s="39">
        <f>C281/4.636</f>
        <v>0.58832080114808982</v>
      </c>
      <c r="H281" s="40">
        <f>D281/193.4</f>
        <v>1.4891416752843847</v>
      </c>
      <c r="I281" s="41">
        <f>1-0.427*G281*H281^(-3.688)</f>
        <v>0.94215656911071977</v>
      </c>
      <c r="J281" s="40">
        <f>C281*10^6/(I281*511*D281)</f>
        <v>19.670761046956869</v>
      </c>
      <c r="K281" s="42">
        <f>A281*0.682*10^6/(3600*24*J281)</f>
        <v>24.910057774654174</v>
      </c>
      <c r="L281" s="43">
        <f>A281*0.682*10^6/(3600*24*J281*2)</f>
        <v>12.455028887327087</v>
      </c>
      <c r="M281" s="43">
        <f>A281*0.682*10^6/(3600*24*J281*3)</f>
        <v>8.3033525915513913</v>
      </c>
      <c r="N281" s="43">
        <f>A281*0.682*10^6/(3600*24*J281*4)</f>
        <v>6.2275144436635435</v>
      </c>
      <c r="O281" s="43">
        <f>A281*0.682*10^6/(3600*24*J281*5)</f>
        <v>4.9820115549308346</v>
      </c>
      <c r="P281" s="44">
        <f>A281*0.682*10^6/(3600*24*J281*6)</f>
        <v>4.1516762957756956</v>
      </c>
      <c r="Q281" s="39">
        <f>4*K281/(PI()*0.805^2*F281)</f>
        <v>0.31298583324624946</v>
      </c>
      <c r="R281" s="41">
        <f>4*L281/(PI()*0.805^2*F281)</f>
        <v>0.15649291662312473</v>
      </c>
      <c r="S281" s="41">
        <f>4*M281/(PI()*0.805^2*F281)</f>
        <v>0.10432861108208316</v>
      </c>
      <c r="T281" s="41">
        <f>4*N281/(PI()*0.805^2*F281)</f>
        <v>7.8246458311562364E-2</v>
      </c>
      <c r="U281" s="41">
        <f>4*O281/(PI()*0.805^2*F281)</f>
        <v>6.2597166649249886E-2</v>
      </c>
      <c r="V281" s="45">
        <f>4*P281/(PI()*0.805^2*F281)</f>
        <v>5.2164305541041581E-2</v>
      </c>
      <c r="W281" s="46" t="str">
        <f>IF(OR(0.0344&gt;Q281,0.0739&lt;Q281),"-",296863066.116789*Q281^(6)+-107812010.926391*Q281^(5)+ 15691057.2875856*Q281^(4)+-1178721.4640784*Q281^(3)+ 48205.3447935692*Q281^(2)+-1012.39184418295*Q281+ 9.28608011129995)</f>
        <v>-</v>
      </c>
      <c r="X281" s="47" t="str">
        <f t="shared" ref="X281:AB285" si="419">IF(OR(0.0344&gt;R281,0.0739&lt;R281),"-",296863066.116789*R281^(6)+-107812010.926391*R281^(5)+ 15691057.2875856*R281^(4)+-1178721.4640784*R281^(3)+ 48205.3447935692*R281^(2)+-1012.39184418295*R281+ 9.28608011129995)</f>
        <v>-</v>
      </c>
      <c r="Y281" s="47" t="str">
        <f t="shared" si="419"/>
        <v>-</v>
      </c>
      <c r="Z281" s="47" t="str">
        <f t="shared" si="419"/>
        <v>-</v>
      </c>
      <c r="AA281" s="47">
        <f t="shared" si="419"/>
        <v>0.84300378280255295</v>
      </c>
      <c r="AB281" s="48">
        <f t="shared" si="419"/>
        <v>0.85689618389623057</v>
      </c>
      <c r="AC281" s="46" t="str">
        <f>IF(W281="-","-",798988351.621543*Q281^(6)+-280371531.586419*Q281^(5)+ 39883138.3982318*Q281^(4)+-2943110.23585554*Q281^(3)+ 118497.513034966*Q281^(2)+-2463.54413936218*Q281+ 21.5852365235991)</f>
        <v>-</v>
      </c>
      <c r="AD281" s="47" t="str">
        <f t="shared" ref="AD281:AH285" si="420">IF(X281="-","-",798988351.621543*R281^(6)+-280371531.586419*R281^(5)+ 39883138.3982318*R281^(4)+-2943110.23585554*R281^(3)+ 118497.513034966*R281^(2)+-2463.54413936218*R281+ 21.5852365235991)</f>
        <v>-</v>
      </c>
      <c r="AE281" s="47" t="str">
        <f t="shared" si="420"/>
        <v>-</v>
      </c>
      <c r="AF281" s="47" t="str">
        <f t="shared" si="420"/>
        <v>-</v>
      </c>
      <c r="AG281" s="47">
        <f t="shared" si="420"/>
        <v>0.76944474371396865</v>
      </c>
      <c r="AH281" s="48">
        <f t="shared" si="420"/>
        <v>0.88002908789520262</v>
      </c>
      <c r="AI281" s="49">
        <f>(F281^2)/2</f>
        <v>12226.631662603681</v>
      </c>
      <c r="AJ281" s="49" t="str">
        <f t="shared" ref="AJ281:AO285" si="421">IF(W281="-","-",4*$AI281*$J281*K281*AC281/(W281*1000))</f>
        <v>-</v>
      </c>
      <c r="AK281" s="50" t="str">
        <f t="shared" si="421"/>
        <v>-</v>
      </c>
      <c r="AL281" s="50" t="str">
        <f t="shared" si="421"/>
        <v>-</v>
      </c>
      <c r="AM281" s="50" t="str">
        <f t="shared" si="421"/>
        <v>-</v>
      </c>
      <c r="AN281" s="50">
        <f t="shared" si="421"/>
        <v>4374.6229527028745</v>
      </c>
      <c r="AO281" s="51">
        <f t="shared" si="421"/>
        <v>4101.8548291901379</v>
      </c>
      <c r="AP281" s="52" t="str">
        <f>IF(AJ281="-","-",(AJ281*W281/2.04/$I281/$D281/$A281+((AJ281*W281/2.04/$I281/$D281/$A281)^2+4)^0.5)/2)</f>
        <v>-</v>
      </c>
      <c r="AQ281" s="52" t="str">
        <f>IF(AK281="-","-",(2*AK281*X281/2.04/$I281/$D281/$A281+((2*AK281*X281/2.04/$I281/$D281/$A281)^2+4)^0.5)/2)</f>
        <v>-</v>
      </c>
      <c r="AR281" s="52" t="str">
        <f>IF(AL281="-","-",(3*AL281*Y281/2.04/$I281/$D281/$A281+((3*AL281*Y281/2.04/$I281/$D281/$A281)^2+4)^0.5)/2)</f>
        <v>-</v>
      </c>
      <c r="AS281" s="52" t="str">
        <f>IF(AM281="-","-",(4*AM281*Z281/2.04/$I281/$D281/$A281+((4*AM281*Z281/2.04/$I281/$D281/$A281)^2+4)^0.5)/2)</f>
        <v>-</v>
      </c>
      <c r="AT281" s="52">
        <f>IF(AN281="-","-",(5*AN281*AA281/2.04/$I281/$D281/$A281+((5*AN281*AA281/2.04/$I281/$D281/$A281)^2+4)^0.5)/2)</f>
        <v>1.3036814113282897</v>
      </c>
      <c r="AU281" s="53">
        <f>IF(AO281="-","-",(6*AO281*AB281/2.04/$I281/$D281/$A281+((6*AO281*AB281/2.04/$I281/$D281/$A281)^2+4)^0.5)/2)</f>
        <v>1.35289937183026</v>
      </c>
      <c r="AV281" s="54" t="str">
        <f>IF(AP281="-","-",C281*AP281)</f>
        <v>-</v>
      </c>
      <c r="AW281" s="55" t="str">
        <f>IF(AQ281="-","-",C281*AQ281)</f>
        <v>-</v>
      </c>
      <c r="AX281" s="55" t="str">
        <f>IF(AR281="-","-",C281*AR281)</f>
        <v>-</v>
      </c>
      <c r="AY281" s="56" t="str">
        <f>IF(AS281="-","-",C281*AS281)</f>
        <v>-</v>
      </c>
      <c r="AZ281" s="56">
        <f>IF(AT281="-","-",C281*AT281)</f>
        <v>3.5557326889556098</v>
      </c>
      <c r="BA281" s="57">
        <f>IF(AU281="-","-",C281*AU281)</f>
        <v>3.6899724729395449</v>
      </c>
      <c r="BB281" s="58" t="str">
        <f>IF(W281="-","-",D281*AP281^(0.312/(1.312*W281))-273)</f>
        <v>-</v>
      </c>
      <c r="BC281" s="59" t="str">
        <f>IF(X281="-","-",D281*AQ281^(0.312/(1.312*X281))-273)</f>
        <v>-</v>
      </c>
      <c r="BD281" s="59" t="str">
        <f>IF(Y281="-","-",D281*AR281^(0.312/(1.312*Y281))-273)</f>
        <v>-</v>
      </c>
      <c r="BE281" s="59" t="str">
        <f>IF(Z281="-","-",D281*AS281^(0.312/(1.312*Z281))-273)</f>
        <v>-</v>
      </c>
      <c r="BF281" s="59">
        <f>IF(AA281="-","-",D281*AT281^(0.312/(1.312*AA281))-273)</f>
        <v>37.371241763824514</v>
      </c>
      <c r="BG281" s="60">
        <f>IF(AB281="-","-",D281*AU281^(0.312/(1.312*AB281))-273)</f>
        <v>40.199559304732986</v>
      </c>
      <c r="BI281" s="43">
        <f>A281</f>
        <v>62.076220256094004</v>
      </c>
      <c r="BJ281" s="43">
        <f>C281</f>
        <v>2.7274552341225444</v>
      </c>
      <c r="BK281" s="43">
        <f>AW286</f>
        <v>4.8980968348658855</v>
      </c>
      <c r="BL281" s="50">
        <f>AT286</f>
        <v>5340</v>
      </c>
      <c r="BM281" s="50">
        <f t="shared" ref="BM281" si="422">AU286</f>
        <v>12426.927071421798</v>
      </c>
      <c r="BN281" s="43">
        <f>AV286</f>
        <v>1.795848662734024</v>
      </c>
      <c r="BO281" s="61">
        <f>AS286</f>
        <v>4</v>
      </c>
      <c r="BP281" s="121">
        <v>279</v>
      </c>
      <c r="BQ281" s="43">
        <f>AI286</f>
        <v>44.785153973673253</v>
      </c>
      <c r="BR281" s="43">
        <f>AJ286</f>
        <v>1.6560104176981081</v>
      </c>
      <c r="BS281" s="43">
        <f>AO286</f>
        <v>2.7874552341225445</v>
      </c>
      <c r="BT281" s="50">
        <f>AL286</f>
        <v>5130</v>
      </c>
      <c r="BU281" s="50">
        <f>AM286</f>
        <v>10295.489922033012</v>
      </c>
      <c r="BV281" s="43">
        <f>AN286</f>
        <v>1.6832353252929231</v>
      </c>
      <c r="BW281" s="61">
        <f>AK286</f>
        <v>3</v>
      </c>
    </row>
    <row r="282" spans="1:75" s="69" customFormat="1" hidden="1" x14ac:dyDescent="0.2">
      <c r="A282" s="42">
        <f>A281</f>
        <v>62.076220256094004</v>
      </c>
      <c r="B282" s="62">
        <f>B281</f>
        <v>2.7874552341225445</v>
      </c>
      <c r="C282" s="62">
        <f>C281</f>
        <v>2.7274552341225444</v>
      </c>
      <c r="D282" s="63">
        <f>D281</f>
        <v>288</v>
      </c>
      <c r="E282" s="37">
        <v>4000</v>
      </c>
      <c r="F282" s="62">
        <f>PI()*0.805*E282/60</f>
        <v>168.59880574265225</v>
      </c>
      <c r="G282" s="39">
        <f t="shared" ref="G282:P282" si="423">G281</f>
        <v>0.58832080114808982</v>
      </c>
      <c r="H282" s="40">
        <f t="shared" si="423"/>
        <v>1.4891416752843847</v>
      </c>
      <c r="I282" s="41">
        <f t="shared" si="423"/>
        <v>0.94215656911071977</v>
      </c>
      <c r="J282" s="40">
        <f t="shared" si="423"/>
        <v>19.670761046956869</v>
      </c>
      <c r="K282" s="42">
        <f t="shared" si="423"/>
        <v>24.910057774654174</v>
      </c>
      <c r="L282" s="43">
        <f t="shared" si="423"/>
        <v>12.455028887327087</v>
      </c>
      <c r="M282" s="43">
        <f t="shared" si="423"/>
        <v>8.3033525915513913</v>
      </c>
      <c r="N282" s="43">
        <f t="shared" si="423"/>
        <v>6.2275144436635435</v>
      </c>
      <c r="O282" s="43">
        <f t="shared" si="423"/>
        <v>4.9820115549308346</v>
      </c>
      <c r="P282" s="44">
        <f t="shared" si="423"/>
        <v>4.1516762957756956</v>
      </c>
      <c r="Q282" s="39">
        <f t="shared" ref="Q282:Q285" si="424">4*K282/(PI()*0.805^2*F282)</f>
        <v>0.2902943603358964</v>
      </c>
      <c r="R282" s="41">
        <f t="shared" ref="R282:R285" si="425">4*L282/(PI()*0.805^2*F282)</f>
        <v>0.1451471801679482</v>
      </c>
      <c r="S282" s="41">
        <f t="shared" ref="S282:S285" si="426">4*M282/(PI()*0.805^2*F282)</f>
        <v>9.6764786778632136E-2</v>
      </c>
      <c r="T282" s="41">
        <f t="shared" ref="T282:T285" si="427">4*N282/(PI()*0.805^2*F282)</f>
        <v>7.2573590083974099E-2</v>
      </c>
      <c r="U282" s="41">
        <f t="shared" ref="U282:U285" si="428">4*O282/(PI()*0.805^2*F282)</f>
        <v>5.805887206717928E-2</v>
      </c>
      <c r="V282" s="45">
        <f t="shared" ref="V282:V285" si="429">4*P282/(PI()*0.805^2*F282)</f>
        <v>4.8382393389316068E-2</v>
      </c>
      <c r="W282" s="64" t="str">
        <f t="shared" ref="W282:W285" si="430">IF(OR(0.0344&gt;Q282,0.0739&lt;Q282),"-",296863066.116789*Q282^(6)+-107812010.926391*Q282^(5)+ 15691057.2875856*Q282^(4)+-1178721.4640784*Q282^(3)+ 48205.3447935692*Q282^(2)+-1012.39184418295*Q282+ 9.28608011129995)</f>
        <v>-</v>
      </c>
      <c r="X282" s="65" t="str">
        <f t="shared" si="419"/>
        <v>-</v>
      </c>
      <c r="Y282" s="65" t="str">
        <f t="shared" si="419"/>
        <v>-</v>
      </c>
      <c r="Z282" s="65">
        <f t="shared" si="419"/>
        <v>0.75453894407982425</v>
      </c>
      <c r="AA282" s="65">
        <f t="shared" si="419"/>
        <v>0.85318311379984202</v>
      </c>
      <c r="AB282" s="66">
        <f t="shared" si="419"/>
        <v>0.85431323282040061</v>
      </c>
      <c r="AC282" s="64" t="str">
        <f t="shared" ref="AC282:AC285" si="431">IF(W282="-","-",798988351.621543*Q282^(6)+-280371531.586419*Q282^(5)+ 39883138.3982318*Q282^(4)+-2943110.23585554*Q282^(3)+ 118497.513034966*Q282^(2)+-2463.54413936218*Q282+ 21.5852365235991)</f>
        <v>-</v>
      </c>
      <c r="AD282" s="65" t="str">
        <f t="shared" si="420"/>
        <v>-</v>
      </c>
      <c r="AE282" s="65" t="str">
        <f t="shared" si="420"/>
        <v>-</v>
      </c>
      <c r="AF282" s="65">
        <f t="shared" si="420"/>
        <v>0.60558347363994613</v>
      </c>
      <c r="AG282" s="65">
        <f t="shared" si="420"/>
        <v>0.81862915228933986</v>
      </c>
      <c r="AH282" s="66">
        <f t="shared" si="420"/>
        <v>0.91455977966658253</v>
      </c>
      <c r="AI282" s="49">
        <f>(F282^2)/2</f>
        <v>14212.778648924294</v>
      </c>
      <c r="AJ282" s="49" t="str">
        <f t="shared" si="421"/>
        <v>-</v>
      </c>
      <c r="AK282" s="50" t="str">
        <f t="shared" si="421"/>
        <v>-</v>
      </c>
      <c r="AL282" s="50" t="str">
        <f t="shared" si="421"/>
        <v>-</v>
      </c>
      <c r="AM282" s="50">
        <f t="shared" si="421"/>
        <v>5589.4264369610128</v>
      </c>
      <c r="AN282" s="50">
        <f t="shared" si="421"/>
        <v>5345.7646143134943</v>
      </c>
      <c r="AO282" s="51">
        <f t="shared" si="421"/>
        <v>4970.2541388855407</v>
      </c>
      <c r="AP282" s="43" t="str">
        <f>IF(AJ282="-","-",(AJ282*W282/2.04/$I282/$D282/$A282+((AJ282*W282/2.04/$I282/$D282/$A282)^2+4)^0.5)/2)</f>
        <v>-</v>
      </c>
      <c r="AQ282" s="43" t="str">
        <f>IF(AK282="-","-",(2*AK282*X282/2.04/$I282/$D282/$A282+((2*AK282*X282/2.04/$I282/$D282/$A282)^2+4)^0.5)/2)</f>
        <v>-</v>
      </c>
      <c r="AR282" s="43" t="str">
        <f>IF(AL282="-","-",(3*AL282*Y282/2.04/$I282/$D282/$A282+((3*AL282*Y282/2.04/$I282/$D282/$A282)^2+4)^0.5)/2)</f>
        <v>-</v>
      </c>
      <c r="AS282" s="43">
        <f>IF(AM282="-","-",(4*AM282*Z282/2.04/$I282/$D282/$A282+((4*AM282*Z282/2.04/$I282/$D282/$A282)^2+4)^0.5)/2)</f>
        <v>1.2751637318636055</v>
      </c>
      <c r="AT282" s="43">
        <f>IF(AN282="-","-",(5*AN282*AA282/2.04/$I282/$D282/$A282+((5*AN282*AA282/2.04/$I282/$D282/$A282)^2+4)^0.5)/2)</f>
        <v>1.385453592247738</v>
      </c>
      <c r="AU282" s="44">
        <f>IF(AO282="-","-",(6*AO282*AB282/2.04/$I282/$D282/$A282+((6*AO282*AB282/2.04/$I282/$D282/$A282)^2+4)^0.5)/2)</f>
        <v>1.4372251501734883</v>
      </c>
      <c r="AV282" s="67" t="str">
        <f>IF(AP282="-","-",C282*AP282)</f>
        <v>-</v>
      </c>
      <c r="AW282" s="68" t="str">
        <f>IF(AQ282="-","-",C282*AQ282)</f>
        <v>-</v>
      </c>
      <c r="AX282" s="68" t="str">
        <f>IF(AR282="-","-",C282*AR282)</f>
        <v>-</v>
      </c>
      <c r="AY282" s="41">
        <f>IF(AS282="-","-",C282*AS282)</f>
        <v>3.4779519948346276</v>
      </c>
      <c r="AZ282" s="41">
        <f>IF(AT282="-","-",C282*AT282)</f>
        <v>3.7787626518099744</v>
      </c>
      <c r="BA282" s="45">
        <f>IF(AU282="-","-",C282*AU282)</f>
        <v>3.9199672584532403</v>
      </c>
      <c r="BB282" s="58" t="str">
        <f>IF(W282="-","-",D282*AP282^(0.312/(1.312*W282))-273)</f>
        <v>-</v>
      </c>
      <c r="BC282" s="59" t="str">
        <f>IF(X282="-","-",D282*AQ282^(0.312/(1.312*X282))-273)</f>
        <v>-</v>
      </c>
      <c r="BD282" s="59" t="str">
        <f>IF(Y282="-","-",D282*AR282^(0.312/(1.312*Y282))-273)</f>
        <v>-</v>
      </c>
      <c r="BE282" s="59">
        <f>IF(Z282="-","-",D282*AS282^(0.312/(1.312*Z282))-273)</f>
        <v>37.930458038131121</v>
      </c>
      <c r="BF282" s="59">
        <f>IF(AA282="-","-",D282*AT282^(0.312/(1.312*AA282))-273)</f>
        <v>42.397283174921995</v>
      </c>
      <c r="BG282" s="60">
        <f>IF(AB282="-","-",D282*AU282^(0.312/(1.312*AB282))-273)</f>
        <v>45.596331004946364</v>
      </c>
      <c r="BP282" s="1">
        <v>280</v>
      </c>
    </row>
    <row r="283" spans="1:75" s="89" customFormat="1" hidden="1" x14ac:dyDescent="0.2">
      <c r="A283" s="70">
        <f>A281</f>
        <v>62.076220256094004</v>
      </c>
      <c r="B283" s="71">
        <f>B281</f>
        <v>2.7874552341225445</v>
      </c>
      <c r="C283" s="71">
        <f>C281</f>
        <v>2.7274552341225444</v>
      </c>
      <c r="D283" s="72">
        <f>D281</f>
        <v>288</v>
      </c>
      <c r="E283" s="73">
        <v>5340</v>
      </c>
      <c r="F283" s="71">
        <f>PI()*0.805*E283/60</f>
        <v>225.07940566644078</v>
      </c>
      <c r="G283" s="74">
        <f t="shared" ref="G283:P283" si="432">G281</f>
        <v>0.58832080114808982</v>
      </c>
      <c r="H283" s="75">
        <f t="shared" si="432"/>
        <v>1.4891416752843847</v>
      </c>
      <c r="I283" s="76">
        <f t="shared" si="432"/>
        <v>0.94215656911071977</v>
      </c>
      <c r="J283" s="75">
        <f t="shared" si="432"/>
        <v>19.670761046956869</v>
      </c>
      <c r="K283" s="70">
        <f t="shared" si="432"/>
        <v>24.910057774654174</v>
      </c>
      <c r="L283" s="77">
        <f t="shared" si="432"/>
        <v>12.455028887327087</v>
      </c>
      <c r="M283" s="77">
        <f t="shared" si="432"/>
        <v>8.3033525915513913</v>
      </c>
      <c r="N283" s="77">
        <f t="shared" si="432"/>
        <v>6.2275144436635435</v>
      </c>
      <c r="O283" s="77">
        <f t="shared" si="432"/>
        <v>4.9820115549308346</v>
      </c>
      <c r="P283" s="78">
        <f t="shared" si="432"/>
        <v>4.1516762957756956</v>
      </c>
      <c r="Q283" s="74">
        <f t="shared" si="424"/>
        <v>0.21744895905310588</v>
      </c>
      <c r="R283" s="76">
        <f t="shared" si="425"/>
        <v>0.10872447952655294</v>
      </c>
      <c r="S283" s="76">
        <f t="shared" si="426"/>
        <v>7.2482986351035283E-2</v>
      </c>
      <c r="T283" s="76">
        <f t="shared" si="427"/>
        <v>5.436223976327647E-2</v>
      </c>
      <c r="U283" s="76">
        <f t="shared" si="428"/>
        <v>4.3489791810621174E-2</v>
      </c>
      <c r="V283" s="79">
        <f t="shared" si="429"/>
        <v>3.6241493175517642E-2</v>
      </c>
      <c r="W283" s="80" t="str">
        <f t="shared" si="430"/>
        <v>-</v>
      </c>
      <c r="X283" s="81" t="str">
        <f t="shared" si="419"/>
        <v>-</v>
      </c>
      <c r="Y283" s="81">
        <f t="shared" si="419"/>
        <v>0.75608237802779676</v>
      </c>
      <c r="Z283" s="81">
        <f t="shared" si="419"/>
        <v>0.85648877409590618</v>
      </c>
      <c r="AA283" s="81">
        <f t="shared" si="419"/>
        <v>0.84210874579924244</v>
      </c>
      <c r="AB283" s="82">
        <f t="shared" si="419"/>
        <v>0.8033366137303215</v>
      </c>
      <c r="AC283" s="80" t="str">
        <f t="shared" si="431"/>
        <v>-</v>
      </c>
      <c r="AD283" s="81" t="str">
        <f t="shared" si="420"/>
        <v>-</v>
      </c>
      <c r="AE283" s="81">
        <f t="shared" si="420"/>
        <v>0.60781073601510371</v>
      </c>
      <c r="AF283" s="81">
        <f t="shared" si="420"/>
        <v>0.85752739554877877</v>
      </c>
      <c r="AG283" s="81">
        <f t="shared" si="420"/>
        <v>0.94188986243198514</v>
      </c>
      <c r="AH283" s="82">
        <f t="shared" si="420"/>
        <v>0.93220672689795236</v>
      </c>
      <c r="AI283" s="83">
        <f>(F283^2)/2</f>
        <v>25330.369427579106</v>
      </c>
      <c r="AJ283" s="83" t="str">
        <f t="shared" si="421"/>
        <v>-</v>
      </c>
      <c r="AK283" s="84" t="str">
        <f t="shared" si="421"/>
        <v>-</v>
      </c>
      <c r="AL283" s="84">
        <f t="shared" si="421"/>
        <v>13303.790852732049</v>
      </c>
      <c r="AM283" s="84">
        <f t="shared" si="421"/>
        <v>12426.927071421798</v>
      </c>
      <c r="AN283" s="84">
        <f t="shared" si="421"/>
        <v>11106.043064466805</v>
      </c>
      <c r="AO283" s="85">
        <f t="shared" si="421"/>
        <v>9601.9808063449018</v>
      </c>
      <c r="AP283" s="77" t="str">
        <f>IF(AJ283="-","-",(AJ283*W283/2.04/$I283/$D283/$A283+((AJ283*W283/2.04/$I283/$D283/$A283)^2+4)^0.5)/2)</f>
        <v>-</v>
      </c>
      <c r="AQ283" s="77" t="str">
        <f>IF(AK283="-","-",(2*AK283*X283/2.04/$I283/$D283/$A283+((2*AK283*X283/2.04/$I283/$D283/$A283)^2+4)^0.5)/2)</f>
        <v>-</v>
      </c>
      <c r="AR283" s="77">
        <f>IF(AL283="-","-",(3*AL283*Y283/2.04/$I283/$D283/$A283+((3*AL283*Y283/2.04/$I283/$D283/$A283)^2+4)^0.5)/2)</f>
        <v>1.5312597762206792</v>
      </c>
      <c r="AS283" s="77">
        <f>IF(AM283="-","-",(4*AM283*Z283/2.04/$I283/$D283/$A283+((4*AM283*Z283/2.04/$I283/$D283/$A283)^2+4)^0.5)/2)</f>
        <v>1.795848662734024</v>
      </c>
      <c r="AT283" s="77">
        <f>IF(AN283="-","-",(5*AN283*AA283/2.04/$I283/$D283/$A283+((5*AN283*AA283/2.04/$I283/$D283/$A283)^2+4)^0.5)/2)</f>
        <v>1.8900011969238284</v>
      </c>
      <c r="AU283" s="78">
        <f>IF(AO283="-","-",(6*AO283*AB283/2.04/$I283/$D283/$A283+((6*AO283*AB283/2.04/$I283/$D283/$A283)^2+4)^0.5)/2)</f>
        <v>1.8790843070116905</v>
      </c>
      <c r="AV283" s="74" t="str">
        <f>IF(AP283="-","-",C283*AP283)</f>
        <v>-</v>
      </c>
      <c r="AW283" s="76" t="str">
        <f>IF(AQ283="-","-",C283*AQ283)</f>
        <v>-</v>
      </c>
      <c r="AX283" s="76">
        <f>IF(AR283="-","-",C283*AR283)</f>
        <v>4.1764424914544076</v>
      </c>
      <c r="AY283" s="76">
        <f>IF(AS283="-","-",C283*AS283)</f>
        <v>4.8980968348658855</v>
      </c>
      <c r="AZ283" s="76">
        <f>IF(AT283="-","-",C283*AT283)</f>
        <v>5.1548936570477695</v>
      </c>
      <c r="BA283" s="79">
        <f>IF(AU283="-","-",C283*AU283)</f>
        <v>5.1251183285165691</v>
      </c>
      <c r="BB283" s="86" t="str">
        <f>IF(W283="-","-",D283*AP283^(0.312/(1.312*W283))-273)</f>
        <v>-</v>
      </c>
      <c r="BC283" s="87" t="str">
        <f>IF(X283="-","-",D283*AQ283^(0.312/(1.312*X283))-273)</f>
        <v>-</v>
      </c>
      <c r="BD283" s="87">
        <f>IF(Y283="-","-",D283*AR283^(0.312/(1.312*Y283))-273)</f>
        <v>56.302109019836507</v>
      </c>
      <c r="BE283" s="87">
        <f>IF(Z283="-","-",D283*AS283^(0.312/(1.312*Z283))-273)</f>
        <v>65.836906764762546</v>
      </c>
      <c r="BF283" s="87">
        <f>IF(AA283="-","-",D283*AT283^(0.312/(1.312*AA283))-273)</f>
        <v>71.717397040377591</v>
      </c>
      <c r="BG283" s="88">
        <f>IF(AB283="-","-",D283*AU283^(0.312/(1.312*AB283))-273)</f>
        <v>74.125454610251211</v>
      </c>
      <c r="BP283" s="121">
        <v>281</v>
      </c>
    </row>
    <row r="284" spans="1:75" s="89" customFormat="1" hidden="1" x14ac:dyDescent="0.2">
      <c r="A284" s="42">
        <f>A281</f>
        <v>62.076220256094004</v>
      </c>
      <c r="B284" s="62">
        <f>B281</f>
        <v>2.7874552341225445</v>
      </c>
      <c r="C284" s="62">
        <f>C281</f>
        <v>2.7274552341225444</v>
      </c>
      <c r="D284" s="63">
        <f>D281</f>
        <v>288</v>
      </c>
      <c r="E284" s="37">
        <v>5300</v>
      </c>
      <c r="F284" s="62">
        <f>PI()*0.805*E284/60</f>
        <v>223.39341760901425</v>
      </c>
      <c r="G284" s="39">
        <f t="shared" ref="G284:P284" si="433">G281</f>
        <v>0.58832080114808982</v>
      </c>
      <c r="H284" s="40">
        <f t="shared" si="433"/>
        <v>1.4891416752843847</v>
      </c>
      <c r="I284" s="41">
        <f t="shared" si="433"/>
        <v>0.94215656911071977</v>
      </c>
      <c r="J284" s="40">
        <f t="shared" si="433"/>
        <v>19.670761046956869</v>
      </c>
      <c r="K284" s="42">
        <f t="shared" si="433"/>
        <v>24.910057774654174</v>
      </c>
      <c r="L284" s="43">
        <f t="shared" si="433"/>
        <v>12.455028887327087</v>
      </c>
      <c r="M284" s="43">
        <f t="shared" si="433"/>
        <v>8.3033525915513913</v>
      </c>
      <c r="N284" s="43">
        <f t="shared" si="433"/>
        <v>6.2275144436635435</v>
      </c>
      <c r="O284" s="43">
        <f t="shared" si="433"/>
        <v>4.9820115549308346</v>
      </c>
      <c r="P284" s="44">
        <f t="shared" si="433"/>
        <v>4.1516762957756956</v>
      </c>
      <c r="Q284" s="39">
        <f t="shared" si="424"/>
        <v>0.21909008327237461</v>
      </c>
      <c r="R284" s="41">
        <f t="shared" si="425"/>
        <v>0.10954504163618731</v>
      </c>
      <c r="S284" s="41">
        <f t="shared" si="426"/>
        <v>7.3030027757458205E-2</v>
      </c>
      <c r="T284" s="41">
        <f t="shared" si="427"/>
        <v>5.4772520818093653E-2</v>
      </c>
      <c r="U284" s="41">
        <f t="shared" si="428"/>
        <v>4.381801665447492E-2</v>
      </c>
      <c r="V284" s="45">
        <f t="shared" si="429"/>
        <v>3.6515013878729102E-2</v>
      </c>
      <c r="W284" s="64" t="str">
        <f t="shared" si="430"/>
        <v>-</v>
      </c>
      <c r="X284" s="65" t="str">
        <f t="shared" si="419"/>
        <v>-</v>
      </c>
      <c r="Y284" s="65">
        <f t="shared" si="419"/>
        <v>0.74647632517630136</v>
      </c>
      <c r="Z284" s="65">
        <f t="shared" si="419"/>
        <v>0.8562839248143046</v>
      </c>
      <c r="AA284" s="65">
        <f t="shared" si="419"/>
        <v>0.84330808231876198</v>
      </c>
      <c r="AB284" s="66">
        <f t="shared" si="419"/>
        <v>0.8050308216183435</v>
      </c>
      <c r="AC284" s="64" t="str">
        <f t="shared" si="431"/>
        <v>-</v>
      </c>
      <c r="AD284" s="65" t="str">
        <f t="shared" si="420"/>
        <v>-</v>
      </c>
      <c r="AE284" s="65">
        <f t="shared" si="420"/>
        <v>0.59407739237668267</v>
      </c>
      <c r="AF284" s="65">
        <f t="shared" si="420"/>
        <v>0.85324356019479097</v>
      </c>
      <c r="AG284" s="65">
        <f t="shared" si="420"/>
        <v>0.94090763431311331</v>
      </c>
      <c r="AH284" s="66">
        <f t="shared" si="420"/>
        <v>0.93328302124674423</v>
      </c>
      <c r="AI284" s="49">
        <f>(F284^2)/2</f>
        <v>24952.309515517718</v>
      </c>
      <c r="AJ284" s="49" t="str">
        <f t="shared" si="421"/>
        <v>-</v>
      </c>
      <c r="AK284" s="50" t="str">
        <f t="shared" si="421"/>
        <v>-</v>
      </c>
      <c r="AL284" s="50">
        <f t="shared" si="421"/>
        <v>12973.95449218407</v>
      </c>
      <c r="AM284" s="50">
        <f t="shared" si="421"/>
        <v>12183.214053268683</v>
      </c>
      <c r="AN284" s="50">
        <f t="shared" si="421"/>
        <v>10913.331895279493</v>
      </c>
      <c r="AO284" s="51">
        <f t="shared" si="421"/>
        <v>9449.661336019366</v>
      </c>
      <c r="AP284" s="43" t="str">
        <f>IF(AJ284="-","-",(AJ284*W284/2.04/$I284/$D284/$A284+((AJ284*W284/2.04/$I284/$D284/$A284)^2+4)^0.5)/2)</f>
        <v>-</v>
      </c>
      <c r="AQ284" s="43" t="str">
        <f>IF(AK284="-","-",(2*AK284*X284/2.04/$I284/$D284/$A284+((2*AK284*X284/2.04/$I284/$D284/$A284)^2+4)^0.5)/2)</f>
        <v>-</v>
      </c>
      <c r="AR284" s="43">
        <f>IF(AL284="-","-",(3*AL284*Y284/2.04/$I284/$D284/$A284+((3*AL284*Y284/2.04/$I284/$D284/$A284)^2+4)^0.5)/2)</f>
        <v>1.5084714795236769</v>
      </c>
      <c r="AS284" s="43">
        <f>IF(AM284="-","-",(4*AM284*Z284/2.04/$I284/$D284/$A284+((4*AM284*Z284/2.04/$I284/$D284/$A284)^2+4)^0.5)/2)</f>
        <v>1.7771256877513928</v>
      </c>
      <c r="AT284" s="43">
        <f>IF(AN284="-","-",(5*AN284*AA284/2.04/$I284/$D284/$A284+((5*AN284*AA284/2.04/$I284/$D284/$A284)^2+4)^0.5)/2)</f>
        <v>1.8730732735915252</v>
      </c>
      <c r="AU284" s="44">
        <f>IF(AO284="-","-",(6*AO284*AB284/2.04/$I284/$D284/$A284+((6*AO284*AB284/2.04/$I284/$D284/$A284)^2+4)^0.5)/2)</f>
        <v>1.8646367295808965</v>
      </c>
      <c r="AV284" s="39" t="str">
        <f>IF(AP284="-","-",C284*AP284)</f>
        <v>-</v>
      </c>
      <c r="AW284" s="41" t="str">
        <f>IF(AQ284="-","-",C284*AQ284)</f>
        <v>-</v>
      </c>
      <c r="AX284" s="41">
        <f>IF(AR284="-","-",C284*AR284)</f>
        <v>4.1142884323514313</v>
      </c>
      <c r="AY284" s="41">
        <f>IF(AS284="-","-",C284*AS284)</f>
        <v>4.8470307587511625</v>
      </c>
      <c r="AZ284" s="41">
        <f>IF(AT284="-","-",C284*AT284)</f>
        <v>5.1087235039522545</v>
      </c>
      <c r="BA284" s="45">
        <f>IF(AU284="-","-",C284*AU284)</f>
        <v>5.0857132078325593</v>
      </c>
      <c r="BB284" s="58" t="str">
        <f>IF(W284="-","-",D284*AP284^(0.312/(1.312*W284))-273)</f>
        <v>-</v>
      </c>
      <c r="BC284" s="59" t="str">
        <f>IF(X284="-","-",D284*AQ284^(0.312/(1.312*X284))-273)</f>
        <v>-</v>
      </c>
      <c r="BD284" s="59">
        <f>IF(Y284="-","-",D284*AR284^(0.312/(1.312*Y284))-273)</f>
        <v>55.298601346695762</v>
      </c>
      <c r="BE284" s="59">
        <f>IF(Z284="-","-",D284*AS284^(0.312/(1.312*Z284))-273)</f>
        <v>64.86526230401131</v>
      </c>
      <c r="BF284" s="59">
        <f>IF(AA284="-","-",D284*AT284^(0.312/(1.312*AA284))-273)</f>
        <v>70.756046647601124</v>
      </c>
      <c r="BG284" s="60">
        <f>IF(AB284="-","-",D284*AU284^(0.312/(1.312*AB284))-273)</f>
        <v>73.198843197229564</v>
      </c>
      <c r="BP284" s="1">
        <v>282</v>
      </c>
    </row>
    <row r="285" spans="1:75" s="69" customFormat="1" hidden="1" x14ac:dyDescent="0.2">
      <c r="A285" s="90">
        <f>A281</f>
        <v>62.076220256094004</v>
      </c>
      <c r="B285" s="91">
        <f>B281</f>
        <v>2.7874552341225445</v>
      </c>
      <c r="C285" s="91">
        <f>C281</f>
        <v>2.7274552341225444</v>
      </c>
      <c r="D285" s="92">
        <f>D281</f>
        <v>288</v>
      </c>
      <c r="E285" s="93">
        <v>5565</v>
      </c>
      <c r="F285" s="91">
        <f>PI()*0.805*E285/60</f>
        <v>234.56308848946495</v>
      </c>
      <c r="G285" s="94">
        <f t="shared" ref="G285:P285" si="434">G281</f>
        <v>0.58832080114808982</v>
      </c>
      <c r="H285" s="95">
        <f t="shared" si="434"/>
        <v>1.4891416752843847</v>
      </c>
      <c r="I285" s="96">
        <f t="shared" si="434"/>
        <v>0.94215656911071977</v>
      </c>
      <c r="J285" s="95">
        <f t="shared" si="434"/>
        <v>19.670761046956869</v>
      </c>
      <c r="K285" s="90">
        <f t="shared" si="434"/>
        <v>24.910057774654174</v>
      </c>
      <c r="L285" s="97">
        <f t="shared" si="434"/>
        <v>12.455028887327087</v>
      </c>
      <c r="M285" s="97">
        <f t="shared" si="434"/>
        <v>8.3033525915513913</v>
      </c>
      <c r="N285" s="97">
        <f t="shared" si="434"/>
        <v>6.2275144436635435</v>
      </c>
      <c r="O285" s="97">
        <f t="shared" si="434"/>
        <v>4.9820115549308346</v>
      </c>
      <c r="P285" s="98">
        <f t="shared" si="434"/>
        <v>4.1516762957756956</v>
      </c>
      <c r="Q285" s="94">
        <f t="shared" si="424"/>
        <v>0.20865722216416629</v>
      </c>
      <c r="R285" s="96">
        <f t="shared" si="425"/>
        <v>0.10432861108208315</v>
      </c>
      <c r="S285" s="96">
        <f t="shared" si="426"/>
        <v>6.9552407388055432E-2</v>
      </c>
      <c r="T285" s="96">
        <f t="shared" si="427"/>
        <v>5.2164305541041574E-2</v>
      </c>
      <c r="U285" s="96">
        <f t="shared" si="428"/>
        <v>4.1731444432833262E-2</v>
      </c>
      <c r="V285" s="99">
        <f t="shared" si="429"/>
        <v>3.4776203694027716E-2</v>
      </c>
      <c r="W285" s="100" t="str">
        <f t="shared" si="430"/>
        <v>-</v>
      </c>
      <c r="X285" s="101" t="str">
        <f t="shared" si="419"/>
        <v>-</v>
      </c>
      <c r="Y285" s="101">
        <f t="shared" si="419"/>
        <v>0.79682165207635869</v>
      </c>
      <c r="Z285" s="101">
        <f t="shared" si="419"/>
        <v>0.85689618389625188</v>
      </c>
      <c r="AA285" s="101">
        <f t="shared" si="419"/>
        <v>0.83470562777322321</v>
      </c>
      <c r="AB285" s="102">
        <f t="shared" si="419"/>
        <v>0.79455637865262752</v>
      </c>
      <c r="AC285" s="100" t="str">
        <f t="shared" si="431"/>
        <v>-</v>
      </c>
      <c r="AD285" s="101" t="str">
        <f t="shared" si="420"/>
        <v>-</v>
      </c>
      <c r="AE285" s="101">
        <f t="shared" si="420"/>
        <v>0.67055001599613462</v>
      </c>
      <c r="AF285" s="101">
        <f t="shared" si="420"/>
        <v>0.88002908789514578</v>
      </c>
      <c r="AG285" s="101">
        <f t="shared" si="420"/>
        <v>0.94480717124564961</v>
      </c>
      <c r="AH285" s="102">
        <f t="shared" si="420"/>
        <v>0.92679484397401524</v>
      </c>
      <c r="AI285" s="103">
        <f>(F285^2)/2</f>
        <v>27509.921240858283</v>
      </c>
      <c r="AJ285" s="103" t="str">
        <f t="shared" si="421"/>
        <v>-</v>
      </c>
      <c r="AK285" s="104" t="str">
        <f t="shared" si="421"/>
        <v>-</v>
      </c>
      <c r="AL285" s="104">
        <f t="shared" si="421"/>
        <v>15124.952929297684</v>
      </c>
      <c r="AM285" s="104">
        <f t="shared" si="421"/>
        <v>13843.760048515478</v>
      </c>
      <c r="AN285" s="104">
        <f t="shared" si="421"/>
        <v>12206.328987463823</v>
      </c>
      <c r="AO285" s="105">
        <f t="shared" si="421"/>
        <v>10482.210482692026</v>
      </c>
      <c r="AP285" s="97" t="str">
        <f>IF(AJ285="-","-",(AJ285*W285/2.04/$I285/$D285/$A285+((AJ285*W285/2.04/$I285/$D285/$A285)^2+4)^0.5)/2)</f>
        <v>-</v>
      </c>
      <c r="AQ285" s="97" t="str">
        <f>IF(AK285="-","-",(2*AK285*X285/2.04/$I285/$D285/$A285+((2*AK285*X285/2.04/$I285/$D285/$A285)^2+4)^0.5)/2)</f>
        <v>-</v>
      </c>
      <c r="AR285" s="97">
        <f>IF(AL285="-","-",(3*AL285*Y285/2.04/$I285/$D285/$A285+((3*AL285*Y285/2.04/$I285/$D285/$A285)^2+4)^0.5)/2)</f>
        <v>1.6560600681947726</v>
      </c>
      <c r="AS285" s="97">
        <f>IF(AM285="-","-",(4*AM285*Z285/2.04/$I285/$D285/$A285+((4*AM285*Z285/2.04/$I285/$D285/$A285)^2+4)^0.5)/2)</f>
        <v>1.9056767006678383</v>
      </c>
      <c r="AT285" s="97">
        <f>IF(AN285="-","-",(5*AN285*AA285/2.04/$I285/$D285/$A285+((5*AN285*AA285/2.04/$I285/$D285/$A285)^2+4)^0.5)/2)</f>
        <v>1.9860815379507288</v>
      </c>
      <c r="AU285" s="98">
        <f>IF(AO285="-","-",(6*AO285*AB285/2.04/$I285/$D285/$A285+((6*AO285*AB285/2.04/$I285/$D285/$A285)^2+4)^0.5)/2)</f>
        <v>1.9635853480976881</v>
      </c>
      <c r="AV285" s="94" t="str">
        <f>IF(AP285="-","-",C285*AP285)</f>
        <v>-</v>
      </c>
      <c r="AW285" s="96" t="str">
        <f>IF(AQ285="-","-",C285*AQ285)</f>
        <v>-</v>
      </c>
      <c r="AX285" s="96">
        <f>IF(AR285="-","-",C285*AR285)</f>
        <v>4.5168297010191703</v>
      </c>
      <c r="AY285" s="96">
        <f>IF(AS285="-","-",C285*AS285)</f>
        <v>5.1976478917818767</v>
      </c>
      <c r="AZ285" s="96">
        <f>IF(AT285="-","-",C285*AT285)</f>
        <v>5.4169484860778683</v>
      </c>
      <c r="BA285" s="99">
        <f>IF(AU285="-","-",C285*AU285)</f>
        <v>5.355591135315378</v>
      </c>
      <c r="BB285" s="106" t="str">
        <f>IF(W285="-","-",D285*AP285^(0.312/(1.312*W285))-273)</f>
        <v>-</v>
      </c>
      <c r="BC285" s="107" t="str">
        <f>IF(X285="-","-",D285*AQ285^(0.312/(1.312*X285))-273)</f>
        <v>-</v>
      </c>
      <c r="BD285" s="107">
        <f>IF(Y285="-","-",D285*AR285^(0.312/(1.312*Y285))-273)</f>
        <v>61.791132328420133</v>
      </c>
      <c r="BE285" s="107">
        <f>IF(Z285="-","-",D285*AS285^(0.312/(1.312*Z285))-273)</f>
        <v>71.4383004864942</v>
      </c>
      <c r="BF285" s="107">
        <f>IF(AA285="-","-",D285*AT285^(0.312/(1.312*AA285))-273)</f>
        <v>77.179622795489649</v>
      </c>
      <c r="BG285" s="108">
        <f>IF(AB285="-","-",D285*AU285^(0.312/(1.312*AB285))-273)</f>
        <v>79.452123570510707</v>
      </c>
      <c r="BP285" s="121">
        <v>283</v>
      </c>
    </row>
    <row r="286" spans="1:75" s="7" customFormat="1" ht="13.5" hidden="1" customHeight="1" x14ac:dyDescent="0.2">
      <c r="A286" s="8"/>
      <c r="B286" s="8"/>
      <c r="C286" s="8"/>
      <c r="D286" s="3"/>
      <c r="E286" s="4"/>
      <c r="F286" s="5"/>
      <c r="G286" s="6"/>
      <c r="I286" s="6"/>
      <c r="J286" s="6"/>
      <c r="K286" s="6"/>
      <c r="L286" s="8"/>
      <c r="M286" s="8"/>
      <c r="N286" s="8"/>
      <c r="O286" s="8"/>
      <c r="P286" s="8"/>
      <c r="Q286" s="5" t="s">
        <v>60</v>
      </c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  <c r="AF286" s="6"/>
      <c r="AG286" s="6"/>
      <c r="AH286" s="6"/>
      <c r="AI286" s="178">
        <f>A274</f>
        <v>44.785153973673253</v>
      </c>
      <c r="AJ286" s="179">
        <f>C274</f>
        <v>1.6560104176981081</v>
      </c>
      <c r="AK286" s="180">
        <v>3</v>
      </c>
      <c r="AL286" s="181">
        <f>E276</f>
        <v>5130</v>
      </c>
      <c r="AM286" s="181">
        <f>$AL276</f>
        <v>10295.489922033012</v>
      </c>
      <c r="AN286" s="182">
        <f>$AR276</f>
        <v>1.6832353252929231</v>
      </c>
      <c r="AO286" s="113">
        <f>$AX276</f>
        <v>2.7874552341225445</v>
      </c>
      <c r="AP286" s="114">
        <f>$BD276</f>
        <v>61.702188273843944</v>
      </c>
      <c r="AQ286" s="114">
        <f>A281</f>
        <v>62.076220256094004</v>
      </c>
      <c r="AR286" s="109">
        <f>C281</f>
        <v>2.7274552341225444</v>
      </c>
      <c r="AS286" s="110">
        <v>4</v>
      </c>
      <c r="AT286" s="111">
        <f>E283</f>
        <v>5340</v>
      </c>
      <c r="AU286" s="111">
        <f>AM283</f>
        <v>12426.927071421798</v>
      </c>
      <c r="AV286" s="112">
        <f>AS283</f>
        <v>1.795848662734024</v>
      </c>
      <c r="AW286" s="113">
        <f>AY283</f>
        <v>4.8980968348658855</v>
      </c>
      <c r="AX286" s="114">
        <f>BE283</f>
        <v>65.836906764762546</v>
      </c>
      <c r="AZ286" s="115">
        <v>4.9003517150878908</v>
      </c>
      <c r="BB286" s="183">
        <f>M276*60</f>
        <v>609.81817689905722</v>
      </c>
      <c r="BC286" s="184">
        <f>AN286</f>
        <v>1.6832353252929231</v>
      </c>
      <c r="BD286" s="185">
        <f>N283*60</f>
        <v>373.65086661981263</v>
      </c>
      <c r="BE286" s="186">
        <f>AV286</f>
        <v>1.795848662734024</v>
      </c>
      <c r="BG286" s="187">
        <f>AL286/5300</f>
        <v>0.9679245283018868</v>
      </c>
      <c r="BH286" s="188">
        <f>AT286/5300</f>
        <v>1.0075471698113208</v>
      </c>
      <c r="BI286" s="115"/>
      <c r="BJ286" s="115"/>
      <c r="BP286" s="1">
        <v>284</v>
      </c>
    </row>
    <row r="287" spans="1:75" s="7" customFormat="1" hidden="1" x14ac:dyDescent="0.2">
      <c r="A287" s="8"/>
      <c r="B287" s="8"/>
      <c r="C287" s="8"/>
      <c r="D287" s="3"/>
      <c r="E287" s="4"/>
      <c r="F287" s="5"/>
      <c r="G287" s="6"/>
      <c r="I287" s="6"/>
      <c r="J287" s="6"/>
      <c r="K287" s="6"/>
      <c r="L287" s="8"/>
      <c r="M287" s="8"/>
      <c r="N287" s="8"/>
      <c r="O287" s="8"/>
      <c r="P287" s="8"/>
      <c r="Q287" s="5"/>
      <c r="R287" s="6"/>
      <c r="S287" s="6"/>
      <c r="T287" s="6"/>
      <c r="U287" s="6"/>
      <c r="V287" s="6"/>
      <c r="W287" s="6"/>
      <c r="X287" s="6"/>
      <c r="Y287" s="6"/>
      <c r="Z287" s="6"/>
      <c r="AA287" s="6"/>
      <c r="AB287" s="6"/>
      <c r="AC287" s="6"/>
      <c r="AD287" s="6"/>
      <c r="AE287" s="6"/>
      <c r="AF287" s="6"/>
      <c r="AG287" s="6"/>
      <c r="AH287" s="6"/>
      <c r="AI287" s="9"/>
      <c r="AJ287" s="10"/>
      <c r="AK287" s="11"/>
      <c r="AL287" s="11"/>
      <c r="AM287" s="12"/>
      <c r="AN287" s="10"/>
      <c r="AO287" s="13"/>
      <c r="AP287" s="14"/>
      <c r="AQ287" s="15"/>
      <c r="AR287" s="16"/>
      <c r="AX287" s="6"/>
      <c r="AY287" s="6"/>
      <c r="AZ287" s="6"/>
      <c r="BA287" s="6"/>
      <c r="BB287" s="5"/>
      <c r="BC287" s="5"/>
      <c r="BD287" s="5"/>
      <c r="BE287" s="5"/>
      <c r="BF287" s="5"/>
      <c r="BG287" s="8"/>
      <c r="BM287" s="121"/>
      <c r="BP287" s="121">
        <v>285</v>
      </c>
    </row>
    <row r="288" spans="1:75" ht="15.75" hidden="1" x14ac:dyDescent="0.2">
      <c r="A288" s="116" t="s">
        <v>80</v>
      </c>
      <c r="B288" s="1"/>
      <c r="C288" s="2" t="s">
        <v>88</v>
      </c>
      <c r="D288" s="2"/>
      <c r="E288" s="117"/>
      <c r="F288" s="117"/>
      <c r="G288" s="117"/>
      <c r="H288" s="117"/>
      <c r="I288" s="117"/>
      <c r="J288" s="117"/>
      <c r="K288" s="117"/>
      <c r="L288" s="117"/>
      <c r="M288" s="117"/>
      <c r="N288" s="117"/>
      <c r="O288" s="117"/>
      <c r="P288" s="117"/>
      <c r="Q288" s="117"/>
      <c r="R288" s="117"/>
      <c r="S288" s="117"/>
      <c r="T288" s="117"/>
      <c r="U288" s="117"/>
      <c r="V288" s="117"/>
      <c r="W288" s="117"/>
      <c r="X288" s="117"/>
      <c r="Y288" s="117"/>
      <c r="Z288" s="117"/>
      <c r="AA288" s="117"/>
      <c r="AB288" s="117"/>
      <c r="AC288" s="118"/>
      <c r="AD288" s="117"/>
      <c r="AE288" s="117"/>
      <c r="AF288" s="117"/>
      <c r="AG288" s="117"/>
      <c r="AH288" s="117"/>
      <c r="AI288" s="119"/>
      <c r="AJ288" s="117"/>
      <c r="AK288" s="117"/>
      <c r="AL288" s="117"/>
      <c r="AM288" s="117"/>
      <c r="AN288" s="117"/>
      <c r="AO288" s="117"/>
      <c r="AP288" s="117"/>
      <c r="AQ288" s="117"/>
      <c r="AR288" s="117"/>
      <c r="AS288" s="117"/>
      <c r="AT288" s="117"/>
      <c r="AU288" s="117"/>
      <c r="AV288" s="120"/>
      <c r="AW288" s="120"/>
      <c r="AX288" s="120"/>
      <c r="AY288" s="120"/>
      <c r="AZ288" s="120"/>
      <c r="BA288" s="120"/>
      <c r="BB288" s="117"/>
      <c r="BC288" s="117"/>
      <c r="BD288" s="117"/>
      <c r="BE288" s="117"/>
      <c r="BF288" s="117"/>
      <c r="BG288" s="117"/>
      <c r="BP288" s="1">
        <v>286</v>
      </c>
    </row>
    <row r="289" spans="1:75" ht="14.25" hidden="1" x14ac:dyDescent="0.2">
      <c r="A289" s="17" t="s">
        <v>1</v>
      </c>
      <c r="B289" s="18" t="s">
        <v>2</v>
      </c>
      <c r="C289" s="18" t="s">
        <v>3</v>
      </c>
      <c r="D289" s="18" t="s">
        <v>4</v>
      </c>
      <c r="E289" s="18" t="s">
        <v>5</v>
      </c>
      <c r="F289" s="18" t="s">
        <v>6</v>
      </c>
      <c r="G289" s="18" t="s">
        <v>7</v>
      </c>
      <c r="H289" s="18" t="s">
        <v>8</v>
      </c>
      <c r="I289" s="18" t="s">
        <v>9</v>
      </c>
      <c r="J289" s="24" t="s">
        <v>10</v>
      </c>
      <c r="K289" s="21" t="s">
        <v>11</v>
      </c>
      <c r="L289" s="22" t="s">
        <v>12</v>
      </c>
      <c r="M289" s="22" t="s">
        <v>13</v>
      </c>
      <c r="N289" s="22" t="s">
        <v>14</v>
      </c>
      <c r="O289" s="22" t="s">
        <v>15</v>
      </c>
      <c r="P289" s="23" t="s">
        <v>16</v>
      </c>
      <c r="Q289" s="24" t="s">
        <v>17</v>
      </c>
      <c r="R289" s="25" t="s">
        <v>18</v>
      </c>
      <c r="S289" s="25" t="s">
        <v>19</v>
      </c>
      <c r="T289" s="25" t="s">
        <v>20</v>
      </c>
      <c r="U289" s="25" t="s">
        <v>21</v>
      </c>
      <c r="V289" s="26" t="s">
        <v>22</v>
      </c>
      <c r="W289" s="24" t="s">
        <v>23</v>
      </c>
      <c r="X289" s="25" t="s">
        <v>24</v>
      </c>
      <c r="Y289" s="25" t="s">
        <v>25</v>
      </c>
      <c r="Z289" s="25" t="s">
        <v>26</v>
      </c>
      <c r="AA289" s="25" t="s">
        <v>27</v>
      </c>
      <c r="AB289" s="26" t="s">
        <v>28</v>
      </c>
      <c r="AC289" s="27" t="s">
        <v>29</v>
      </c>
      <c r="AD289" s="28" t="s">
        <v>30</v>
      </c>
      <c r="AE289" s="28" t="s">
        <v>31</v>
      </c>
      <c r="AF289" s="28" t="s">
        <v>32</v>
      </c>
      <c r="AG289" s="28" t="s">
        <v>33</v>
      </c>
      <c r="AH289" s="29" t="s">
        <v>34</v>
      </c>
      <c r="AI289" s="122" t="s">
        <v>35</v>
      </c>
      <c r="AJ289" s="21" t="s">
        <v>36</v>
      </c>
      <c r="AK289" s="22" t="s">
        <v>37</v>
      </c>
      <c r="AL289" s="22" t="s">
        <v>38</v>
      </c>
      <c r="AM289" s="22" t="s">
        <v>39</v>
      </c>
      <c r="AN289" s="22" t="s">
        <v>40</v>
      </c>
      <c r="AO289" s="23" t="s">
        <v>41</v>
      </c>
      <c r="AP289" s="28" t="s">
        <v>42</v>
      </c>
      <c r="AQ289" s="28" t="s">
        <v>43</v>
      </c>
      <c r="AR289" s="28" t="s">
        <v>44</v>
      </c>
      <c r="AS289" s="28" t="s">
        <v>45</v>
      </c>
      <c r="AT289" s="28" t="s">
        <v>46</v>
      </c>
      <c r="AU289" s="29" t="s">
        <v>47</v>
      </c>
      <c r="AV289" s="31" t="s">
        <v>48</v>
      </c>
      <c r="AW289" s="32" t="s">
        <v>49</v>
      </c>
      <c r="AX289" s="32" t="s">
        <v>50</v>
      </c>
      <c r="AY289" s="32" t="s">
        <v>51</v>
      </c>
      <c r="AZ289" s="32" t="s">
        <v>52</v>
      </c>
      <c r="BA289" s="33" t="s">
        <v>53</v>
      </c>
      <c r="BB289" s="21" t="s">
        <v>54</v>
      </c>
      <c r="BC289" s="22" t="s">
        <v>55</v>
      </c>
      <c r="BD289" s="22" t="s">
        <v>56</v>
      </c>
      <c r="BE289" s="22" t="s">
        <v>57</v>
      </c>
      <c r="BF289" s="22" t="s">
        <v>58</v>
      </c>
      <c r="BG289" s="23" t="s">
        <v>59</v>
      </c>
      <c r="BH289" s="207"/>
      <c r="BI289" s="117"/>
      <c r="BM289" s="1"/>
      <c r="BP289" s="121">
        <v>287</v>
      </c>
    </row>
    <row r="290" spans="1:75" s="1" customFormat="1" ht="18" hidden="1" customHeight="1" x14ac:dyDescent="0.2">
      <c r="A290" s="126">
        <v>42.253461973673254</v>
      </c>
      <c r="B290" s="141">
        <v>1.7446439743041993</v>
      </c>
      <c r="C290" s="141">
        <v>1.7027158585278934</v>
      </c>
      <c r="D290" s="142">
        <v>283</v>
      </c>
      <c r="E290" s="123">
        <v>3700</v>
      </c>
      <c r="F290" s="203">
        <f>PI()*0.862*E290/60</f>
        <v>166.99659348932144</v>
      </c>
      <c r="G290" s="124">
        <f>C290/4.636</f>
        <v>0.36728124644691401</v>
      </c>
      <c r="H290" s="125">
        <f>D290/193.4</f>
        <v>1.4632885211995863</v>
      </c>
      <c r="I290" s="120">
        <f>1-0.427*G290*H290^(-3.688)</f>
        <v>0.96147969520381671</v>
      </c>
      <c r="J290" s="124">
        <f>C290*10^6/(I290*514*D290)</f>
        <v>12.17453855263426</v>
      </c>
      <c r="K290" s="126">
        <f>A290*0.682*10^6/(3600*24*J290)</f>
        <v>27.395575045309688</v>
      </c>
      <c r="L290" s="127">
        <f>A290*0.682*10^6/(3600*24*J290*2)</f>
        <v>13.697787522654844</v>
      </c>
      <c r="M290" s="127">
        <f>A290*0.682*10^6/(3600*24*J290*3)</f>
        <v>9.1318583484365625</v>
      </c>
      <c r="N290" s="127">
        <f>A290*0.682*10^6/(3600*24*J290*4)</f>
        <v>6.8488937613274219</v>
      </c>
      <c r="O290" s="127">
        <f>A290*0.682*10^6/(3600*24*J290*5)</f>
        <v>5.479115009061938</v>
      </c>
      <c r="P290" s="128">
        <f>A290*0.682*10^6/(3600*24*J290*6)</f>
        <v>4.5659291742182813</v>
      </c>
      <c r="Q290" s="124">
        <f>4*K290/(PI()*0.862^2*F290)</f>
        <v>0.28110488687925422</v>
      </c>
      <c r="R290" s="120">
        <f>4*L290/(PI()*0.862^2*F290)</f>
        <v>0.14055244343962711</v>
      </c>
      <c r="S290" s="120">
        <f>4*M290/(PI()*0.862^2*F290)</f>
        <v>9.3701628959751398E-2</v>
      </c>
      <c r="T290" s="120">
        <f>4*N290/(PI()*0.862^2*F290)</f>
        <v>7.0276221719813556E-2</v>
      </c>
      <c r="U290" s="120">
        <f>4*O290/(PI()*0.862^2*$F290)</f>
        <v>5.6220977375850849E-2</v>
      </c>
      <c r="V290" s="129">
        <f>4*P290/(PI()*0.862^2*$F290)</f>
        <v>4.6850814479875699E-2</v>
      </c>
      <c r="W290" s="124" t="str">
        <f>IF(OR(0.0366&gt;Q290,0.0992&lt;Q290),"-",-43518*Q290^4 + 7101.5*Q290^3 - 404.29*Q290^2 + 11.132*Q290 + 0.6449)</f>
        <v>-</v>
      </c>
      <c r="X290" s="120" t="str">
        <f t="shared" ref="X290:AB294" si="435">IF(OR(0.0366&gt;R290,0.0992&lt;R290),"-",-43518*R290^4 + 7101.5*R290^3 - 404.29*R290^2 + 11.132*R290 + 0.6449)</f>
        <v>-</v>
      </c>
      <c r="Y290" s="120">
        <f t="shared" si="435"/>
        <v>0.62599591846872116</v>
      </c>
      <c r="Z290" s="120">
        <f t="shared" si="435"/>
        <v>0.83383518291242575</v>
      </c>
      <c r="AA290" s="120">
        <f t="shared" si="435"/>
        <v>0.82005890799409031</v>
      </c>
      <c r="AB290" s="129">
        <f t="shared" si="435"/>
        <v>0.79965698997884438</v>
      </c>
      <c r="AC290" s="124" t="str">
        <f>IF(W290="-","-",-1957*Q290^3 + 170*Q290^2 - 5.2758*Q290 + 1.1631)</f>
        <v>-</v>
      </c>
      <c r="AD290" s="120" t="str">
        <f t="shared" ref="AD290:AH294" si="436">IF(X290="-","-",-1957*R290^3 + 170*R290^2 - 5.2758*R290 + 1.1631)</f>
        <v>-</v>
      </c>
      <c r="AE290" s="120">
        <f t="shared" si="436"/>
        <v>0.55132451766167545</v>
      </c>
      <c r="AF290" s="120">
        <f t="shared" si="436"/>
        <v>0.9526950406896868</v>
      </c>
      <c r="AG290" s="120">
        <f t="shared" si="436"/>
        <v>1.0560599752561564</v>
      </c>
      <c r="AH290" s="129">
        <f t="shared" si="436"/>
        <v>1.0878213189143704</v>
      </c>
      <c r="AI290" s="119">
        <f>(F290^2)/2</f>
        <v>13943.931118518838</v>
      </c>
      <c r="AJ290" s="130" t="str">
        <f t="shared" ref="AJ290:AO294" si="437">IF(W290="-","-",3*$AI290*$J290*K290*AC290/(W290*1000))</f>
        <v>-</v>
      </c>
      <c r="AK290" s="119" t="str">
        <f t="shared" si="437"/>
        <v>-</v>
      </c>
      <c r="AL290" s="119">
        <f t="shared" si="437"/>
        <v>4095.9435587452308</v>
      </c>
      <c r="AM290" s="119">
        <f t="shared" si="437"/>
        <v>3985.2274308169649</v>
      </c>
      <c r="AN290" s="119">
        <f t="shared" si="437"/>
        <v>3593.4610504772736</v>
      </c>
      <c r="AO290" s="131">
        <f t="shared" si="437"/>
        <v>3163.3117256980909</v>
      </c>
      <c r="AP290" s="132" t="str">
        <f>IF(AJ290="-","-",(AJ290*AC290/2.04/$I290/$D290/$A290+((AJ290*AC290/2.04/$I290/$D290/$A290)^2+4)^0.5)/2)</f>
        <v>-</v>
      </c>
      <c r="AQ290" s="132" t="str">
        <f>IF(AK290="-","-",(2*AK290*AD290/2.04/$I290/$D290/$A290+((2*AK290*AD290/2.04/$I290/$D290/$A290)^2+4)^0.5)/2)</f>
        <v>-</v>
      </c>
      <c r="AR290" s="132">
        <f>IF(AL290="-","-",(3*AL290*AE290/2.04/$I290/$D290/$A290+((3*AL290*AE290/2.04/$I290/$D290/$A290)^2+4)^0.5)/2)</f>
        <v>1.1547970955480986</v>
      </c>
      <c r="AS290" s="132">
        <f>IF(AM290="-","-",(4*AM290*AF290/2.04/$I290/$D290/$A290+((4*AM290*AF290/2.04/$I290/$D290/$A290)^2+4)^0.5)/2)</f>
        <v>1.3748593681301917</v>
      </c>
      <c r="AT290" s="132">
        <f>IF(AN290="-","-",(5*AN290*AG290/2.04/$I290/$D290/$A290+((5*AN290*AG290/2.04/$I290/$D290/$A290)^2+4)^0.5)/2)</f>
        <v>1.4832174204898552</v>
      </c>
      <c r="AU290" s="133">
        <f>IF(AO290="-","-",(6*AO290*AH290/2.04/$I290/$D290/$A290+((6*AO290*AH290/2.04/$I290/$D290/$A290)^2+4)^0.5)/2)</f>
        <v>1.5327319881742458</v>
      </c>
      <c r="AV290" s="134" t="str">
        <f>IF(AP290="-","-",C290*AP290)</f>
        <v>-</v>
      </c>
      <c r="AW290" s="135" t="str">
        <f>IF(AQ290="-","-",C290*AQ290)</f>
        <v>-</v>
      </c>
      <c r="AX290" s="135">
        <f>IF(AR290="-","-",C290*AR290)</f>
        <v>1.9662913279716985</v>
      </c>
      <c r="AY290" s="136">
        <f>IF(AS290="-","-",C290*AS290)</f>
        <v>2.3409948493609165</v>
      </c>
      <c r="AZ290" s="136">
        <f>IF(AT290="-","-",C290*AT290)</f>
        <v>2.5254978235129113</v>
      </c>
      <c r="BA290" s="137">
        <f>IF(AU290="-","-",C290*AU290)</f>
        <v>2.6098070631372758</v>
      </c>
      <c r="BB290" s="138" t="str">
        <f>IF(W290="-","-",D290*AP290^(0.312/(1.312*W290))-273)</f>
        <v>-</v>
      </c>
      <c r="BC290" s="139" t="str">
        <f>IF(X290="-","-",D290*AQ290^(0.312/(1.312*X290))-273)</f>
        <v>-</v>
      </c>
      <c r="BD290" s="139">
        <f>IF(Y290="-","-",D290*AR290^(0.312/(1.312*Y290))-273)</f>
        <v>25.903671060721535</v>
      </c>
      <c r="BE290" s="139">
        <f>IF(Z290="-","-",D290*AS290^(0.312/(1.312*Z290))-273)</f>
        <v>36.896649668274108</v>
      </c>
      <c r="BF290" s="139">
        <f>IF(AA290="-","-",D290*AT290^(0.312/(1.312*AA290))-273)</f>
        <v>44.273123763495505</v>
      </c>
      <c r="BG290" s="140">
        <f>IF(AB290="-","-",D290*AU290^(0.312/(1.312*AB290))-273)</f>
        <v>48.322434628523297</v>
      </c>
      <c r="BH290" s="117"/>
      <c r="BI290" s="117"/>
      <c r="BM290" s="117"/>
      <c r="BP290" s="1">
        <v>288</v>
      </c>
    </row>
    <row r="291" spans="1:75" s="117" customFormat="1" ht="12.75" hidden="1" customHeight="1" x14ac:dyDescent="0.2">
      <c r="A291" s="126">
        <f>A290</f>
        <v>42.253461973673254</v>
      </c>
      <c r="B291" s="141"/>
      <c r="C291" s="141">
        <f>C290</f>
        <v>1.7027158585278934</v>
      </c>
      <c r="D291" s="142">
        <f>D290</f>
        <v>283</v>
      </c>
      <c r="E291" s="123">
        <v>4300</v>
      </c>
      <c r="F291" s="204">
        <f>PI()*0.862*E291/60</f>
        <v>194.07712216326544</v>
      </c>
      <c r="G291" s="124">
        <f t="shared" ref="G291:P291" si="438">G290</f>
        <v>0.36728124644691401</v>
      </c>
      <c r="H291" s="125">
        <f t="shared" si="438"/>
        <v>1.4632885211995863</v>
      </c>
      <c r="I291" s="120">
        <f t="shared" si="438"/>
        <v>0.96147969520381671</v>
      </c>
      <c r="J291" s="124">
        <f t="shared" si="438"/>
        <v>12.17453855263426</v>
      </c>
      <c r="K291" s="126">
        <f t="shared" si="438"/>
        <v>27.395575045309688</v>
      </c>
      <c r="L291" s="127">
        <f t="shared" si="438"/>
        <v>13.697787522654844</v>
      </c>
      <c r="M291" s="127">
        <f t="shared" si="438"/>
        <v>9.1318583484365625</v>
      </c>
      <c r="N291" s="127">
        <f t="shared" si="438"/>
        <v>6.8488937613274219</v>
      </c>
      <c r="O291" s="127">
        <f t="shared" si="438"/>
        <v>5.479115009061938</v>
      </c>
      <c r="P291" s="128">
        <f t="shared" si="438"/>
        <v>4.5659291742182813</v>
      </c>
      <c r="Q291" s="124">
        <f>4*K291/(PI()*0.862^2*F291)</f>
        <v>0.24188094917517225</v>
      </c>
      <c r="R291" s="120">
        <f>4*L291/(PI()*0.862^2*F291)</f>
        <v>0.12094047458758612</v>
      </c>
      <c r="S291" s="120">
        <f>4*M291/(PI()*0.862^2*F291)</f>
        <v>8.062698305839075E-2</v>
      </c>
      <c r="T291" s="120">
        <f>4*N291/(PI()*0.862^2*F291)</f>
        <v>6.0470237293793062E-2</v>
      </c>
      <c r="U291" s="120">
        <f>4*O291/(PI()*0.862^2*F291)</f>
        <v>4.8376189835034458E-2</v>
      </c>
      <c r="V291" s="129">
        <f>4*P291/(PI()*0.862^2*$F291)</f>
        <v>4.0313491529195375E-2</v>
      </c>
      <c r="W291" s="124" t="str">
        <f>IF(OR(0.0366&gt;Q291,0.0992&lt;Q291),"-",-43518*Q291^4 + 7101.5*Q291^3 - 404.29*Q291^2 + 11.132*Q291 + 0.6449)</f>
        <v>-</v>
      </c>
      <c r="X291" s="120" t="str">
        <f t="shared" si="435"/>
        <v>-</v>
      </c>
      <c r="Y291" s="120">
        <f t="shared" si="435"/>
        <v>0.79735808629572302</v>
      </c>
      <c r="Z291" s="120">
        <f t="shared" si="435"/>
        <v>0.82809768945881446</v>
      </c>
      <c r="AA291" s="120">
        <f t="shared" si="435"/>
        <v>0.80292217876195537</v>
      </c>
      <c r="AB291" s="129">
        <f t="shared" si="435"/>
        <v>0.78695291436848647</v>
      </c>
      <c r="AC291" s="124" t="str">
        <f>IF(W291="-","-",-1957*Q291^3 + 170*Q291^2 - 5.2758*Q291 + 1.1631)</f>
        <v>-</v>
      </c>
      <c r="AD291" s="120" t="str">
        <f t="shared" si="436"/>
        <v>-</v>
      </c>
      <c r="AE291" s="120">
        <f t="shared" si="436"/>
        <v>0.8171213008618885</v>
      </c>
      <c r="AF291" s="120">
        <f t="shared" si="436"/>
        <v>1.0329727101440993</v>
      </c>
      <c r="AG291" s="120">
        <f t="shared" si="436"/>
        <v>1.0841632060148558</v>
      </c>
      <c r="AH291" s="129">
        <f t="shared" si="436"/>
        <v>1.0984783195887724</v>
      </c>
      <c r="AI291" s="119">
        <f>(F291^2)/2</f>
        <v>18832.964673587529</v>
      </c>
      <c r="AJ291" s="130" t="str">
        <f t="shared" si="437"/>
        <v>-</v>
      </c>
      <c r="AK291" s="119" t="str">
        <f t="shared" si="437"/>
        <v>-</v>
      </c>
      <c r="AL291" s="119">
        <f t="shared" si="437"/>
        <v>6437.0184058036466</v>
      </c>
      <c r="AM291" s="119">
        <f t="shared" si="437"/>
        <v>5876.5192158687432</v>
      </c>
      <c r="AN291" s="119">
        <f t="shared" si="437"/>
        <v>5088.9019377625709</v>
      </c>
      <c r="AO291" s="131">
        <f t="shared" si="437"/>
        <v>4383.9376416622017</v>
      </c>
      <c r="AP291" s="127" t="str">
        <f>IF(AJ291="-","-",(AJ291*AC291/2.04/$I291/$D291/$A291+((AJ291*AC291/2.04/$I291/$D291/$A291)^2+4)^0.5)/2)</f>
        <v>-</v>
      </c>
      <c r="AQ291" s="127" t="str">
        <f>IF(AK291="-","-",(2*AK291*AD291/2.04/$I291/$D291/$A291+((2*AK291*AD291/2.04/$I291/$D291/$A291)^2+4)^0.5)/2)</f>
        <v>-</v>
      </c>
      <c r="AR291" s="127">
        <f>IF(AL291="-","-",(3*AL291*AE291/2.04/$I291/$D291/$A291+((3*AL291*AE291/2.04/$I291/$D291/$A291)^2+4)^0.5)/2)</f>
        <v>1.3914535978637457</v>
      </c>
      <c r="AS291" s="127">
        <f>IF(AM291="-","-",(4*AM291*AF291/2.04/$I291/$D291/$A291+((4*AM291*AF291/2.04/$I291/$D291/$A291)^2+4)^0.5)/2)</f>
        <v>1.6436597345953632</v>
      </c>
      <c r="AT291" s="127">
        <f>IF(AN291="-","-",(5*AN291*AG291/2.04/$I291/$D291/$A291+((5*AN291*AG291/2.04/$I291/$D291/$A291)^2+4)^0.5)/2)</f>
        <v>1.7481894083433565</v>
      </c>
      <c r="AU291" s="128">
        <f>IF(AO291="-","-",(6*AO291*AH291/2.04/$I291/$D291/$A291+((6*AO291*AH291/2.04/$I291/$D291/$A291)^2+4)^0.5)/2)</f>
        <v>1.7904535429074748</v>
      </c>
      <c r="AV291" s="143" t="str">
        <f>IF(AP291="-","-",C291*AP291)</f>
        <v>-</v>
      </c>
      <c r="AW291" s="144" t="str">
        <f>IF(AQ291="-","-",C291*AQ291)</f>
        <v>-</v>
      </c>
      <c r="AX291" s="144">
        <f>IF(AR291="-","-",C291*AR291)</f>
        <v>2.3692501074882939</v>
      </c>
      <c r="AY291" s="120">
        <f>IF(AS291="-","-",C291*AS291)</f>
        <v>2.7986854961192731</v>
      </c>
      <c r="AZ291" s="120">
        <f>IF(AT291="-","-",C291*AT291)</f>
        <v>2.9766698292967284</v>
      </c>
      <c r="BA291" s="129">
        <f>IF(AU291="-","-",C291*AU291)</f>
        <v>3.0486336414660093</v>
      </c>
      <c r="BB291" s="138" t="str">
        <f>IF(W291="-","-",D291*AP291^(0.312/(1.312*W291))-273)</f>
        <v>-</v>
      </c>
      <c r="BC291" s="139" t="str">
        <f>IF(X291="-","-",D291*AQ291^(0.312/(1.312*X291))-273)</f>
        <v>-</v>
      </c>
      <c r="BD291" s="139">
        <f>IF(Y291="-","-",D291*AR291^(0.312/(1.312*Y291))-273)</f>
        <v>39.301948134466841</v>
      </c>
      <c r="BE291" s="139">
        <f>IF(Z291="-","-",D291*AS291^(0.312/(1.312*Z291))-273)</f>
        <v>53.408275004769109</v>
      </c>
      <c r="BF291" s="139">
        <f>IF(AA291="-","-",D291*AT291^(0.312/(1.312*AA291))-273)</f>
        <v>60.914208468713525</v>
      </c>
      <c r="BG291" s="140">
        <f>IF(AB291="-","-",D291*AU291^(0.312/(1.312*AB291))-273)</f>
        <v>64.464365136175047</v>
      </c>
      <c r="BH291" s="121"/>
      <c r="BI291" s="121"/>
      <c r="BM291" s="121"/>
      <c r="BP291" s="121">
        <v>289</v>
      </c>
    </row>
    <row r="292" spans="1:75" hidden="1" x14ac:dyDescent="0.2">
      <c r="A292" s="145">
        <f>A290</f>
        <v>42.253461973673254</v>
      </c>
      <c r="B292" s="146"/>
      <c r="C292" s="146">
        <f>C290</f>
        <v>1.7027158585278934</v>
      </c>
      <c r="D292" s="147">
        <f>D290</f>
        <v>283</v>
      </c>
      <c r="E292" s="148">
        <v>4970</v>
      </c>
      <c r="F292" s="205">
        <f>PI()*0.862*E292/60</f>
        <v>224.3170458491696</v>
      </c>
      <c r="G292" s="149">
        <f t="shared" ref="G292:P292" si="439">G290</f>
        <v>0.36728124644691401</v>
      </c>
      <c r="H292" s="150">
        <f t="shared" si="439"/>
        <v>1.4632885211995863</v>
      </c>
      <c r="I292" s="151">
        <f t="shared" si="439"/>
        <v>0.96147969520381671</v>
      </c>
      <c r="J292" s="149">
        <f t="shared" si="439"/>
        <v>12.17453855263426</v>
      </c>
      <c r="K292" s="145">
        <f t="shared" si="439"/>
        <v>27.395575045309688</v>
      </c>
      <c r="L292" s="152">
        <f t="shared" si="439"/>
        <v>13.697787522654844</v>
      </c>
      <c r="M292" s="152">
        <f t="shared" si="439"/>
        <v>9.1318583484365625</v>
      </c>
      <c r="N292" s="152">
        <f t="shared" si="439"/>
        <v>6.8488937613274219</v>
      </c>
      <c r="O292" s="152">
        <f t="shared" si="439"/>
        <v>5.479115009061938</v>
      </c>
      <c r="P292" s="153">
        <f t="shared" si="439"/>
        <v>4.5659291742182813</v>
      </c>
      <c r="Q292" s="149">
        <f>4*K292/(PI()*0.862^2*F292)</f>
        <v>0.20927325582560174</v>
      </c>
      <c r="R292" s="151">
        <f>4*L292/(PI()*0.862^2*F292)</f>
        <v>0.10463662791280087</v>
      </c>
      <c r="S292" s="151">
        <f>4*M292/(PI()*0.862^2*F292)</f>
        <v>6.9757751941867244E-2</v>
      </c>
      <c r="T292" s="151">
        <f>4*N292/(PI()*0.862^2*F292)</f>
        <v>5.2318313956400436E-2</v>
      </c>
      <c r="U292" s="151">
        <f>4*O292/(PI()*0.862^2*F292)</f>
        <v>4.1854651165120355E-2</v>
      </c>
      <c r="V292" s="154">
        <f>4*P292/(PI()*0.862^2*$F292)</f>
        <v>3.4878875970933622E-2</v>
      </c>
      <c r="W292" s="149" t="str">
        <f>IF(OR(0.0366&gt;Q292,0.0992&lt;Q292),"-",-43518*Q292^4 + 7101.5*Q292^3 - 404.29*Q292^2 + 11.132*Q292 + 0.6449)</f>
        <v>-</v>
      </c>
      <c r="X292" s="151" t="str">
        <f t="shared" si="435"/>
        <v>-</v>
      </c>
      <c r="Y292" s="151">
        <f t="shared" si="435"/>
        <v>0.834244840869376</v>
      </c>
      <c r="Z292" s="151">
        <f t="shared" si="435"/>
        <v>0.8116101261226758</v>
      </c>
      <c r="AA292" s="151">
        <f t="shared" si="435"/>
        <v>0.78972843129191306</v>
      </c>
      <c r="AB292" s="154" t="str">
        <f t="shared" si="435"/>
        <v>-</v>
      </c>
      <c r="AC292" s="149" t="str">
        <f>IF(W292="-","-",-1957*Q292^3 + 170*Q292^2 - 5.2758*Q292 + 1.1631)</f>
        <v>-</v>
      </c>
      <c r="AD292" s="151" t="str">
        <f t="shared" si="436"/>
        <v>-</v>
      </c>
      <c r="AE292" s="151">
        <f t="shared" si="436"/>
        <v>0.95801040314123209</v>
      </c>
      <c r="AF292" s="151">
        <f t="shared" si="436"/>
        <v>1.0721499099355376</v>
      </c>
      <c r="AG292" s="151">
        <f t="shared" si="436"/>
        <v>1.0966011192061291</v>
      </c>
      <c r="AH292" s="154" t="str">
        <f t="shared" si="436"/>
        <v>-</v>
      </c>
      <c r="AI292" s="155">
        <f>(F292^2)/2</f>
        <v>25159.068529249227</v>
      </c>
      <c r="AJ292" s="156" t="str">
        <f t="shared" si="437"/>
        <v>-</v>
      </c>
      <c r="AK292" s="155" t="str">
        <f t="shared" si="437"/>
        <v>-</v>
      </c>
      <c r="AL292" s="155">
        <f t="shared" si="437"/>
        <v>9636.1640243259171</v>
      </c>
      <c r="AM292" s="155">
        <f t="shared" si="437"/>
        <v>8313.747077624037</v>
      </c>
      <c r="AN292" s="155">
        <f t="shared" si="437"/>
        <v>6991.1665747498409</v>
      </c>
      <c r="AO292" s="157" t="str">
        <f t="shared" si="437"/>
        <v>-</v>
      </c>
      <c r="AP292" s="152" t="str">
        <f>IF(AJ292="-","-",(AJ292*AC292/2.04/$I292/$D292/$A292+((AJ292*AC292/2.04/$I292/$D292/$A292)^2+4)^0.5)/2)</f>
        <v>-</v>
      </c>
      <c r="AQ292" s="152" t="str">
        <f>IF(AK292="-","-",(2*AK292*AD292/2.04/$I292/$D292/$A292+((2*AK292*AD292/2.04/$I292/$D292/$A292)^2+4)^0.5)/2)</f>
        <v>-</v>
      </c>
      <c r="AR292" s="152">
        <f>IF(AL292="-","-",(3*AL292*AE292/2.04/$I292/$D292/$A292+((3*AL292*AE292/2.04/$I292/$D292/$A292)^2+4)^0.5)/2)</f>
        <v>1.7516810143597117</v>
      </c>
      <c r="AS292" s="152">
        <f>IF(AM292="-","-",(4*AM292*AF292/2.04/$I292/$D292/$A292+((4*AM292*AF292/2.04/$I292/$D292/$A292)^2+4)^0.5)/2)</f>
        <v>2.0161651061132821</v>
      </c>
      <c r="AT292" s="152">
        <f>IF(AN292="-","-",(5*AN292*AG292/2.04/$I292/$D292/$A292+((5*AN292*AG292/2.04/$I292/$D292/$A292)^2+4)^0.5)/2)</f>
        <v>2.1086116938479935</v>
      </c>
      <c r="AU292" s="153" t="str">
        <f>IF(AO292="-","-",(6*AO292*AH292/2.04/$I292/$D292/$A292+((6*AO292*AH292/2.04/$I292/$D292/$A292)^2+4)^0.5)/2)</f>
        <v>-</v>
      </c>
      <c r="AV292" s="149" t="str">
        <f>IF(AP292="-","-",C292*AP292)</f>
        <v>-</v>
      </c>
      <c r="AW292" s="151" t="str">
        <f>IF(AQ292="-","-",C292*AQ292)</f>
        <v>-</v>
      </c>
      <c r="AX292" s="151">
        <f>IF(AR292="-","-",C292*AR292)</f>
        <v>2.9826150422325077</v>
      </c>
      <c r="AY292" s="151">
        <f>IF(AS292="-","-",C292*AS292)</f>
        <v>3.4329562995896588</v>
      </c>
      <c r="AZ292" s="151">
        <f>IF(AT292="-","-",C292*AT292)</f>
        <v>3.5903665705923418</v>
      </c>
      <c r="BA292" s="154" t="str">
        <f>IF(AU292="-","-",C292*AU292)</f>
        <v>-</v>
      </c>
      <c r="BB292" s="158" t="str">
        <f>IF(W292="-","-",D292*AP292^(0.312/(1.312*W292))-273)</f>
        <v>-</v>
      </c>
      <c r="BC292" s="159" t="str">
        <f>IF(X292="-","-",D292*AQ292^(0.312/(1.312*X292))-273)</f>
        <v>-</v>
      </c>
      <c r="BD292" s="159">
        <f>IF(Y292="-","-",D292*AR292^(0.312/(1.312*Y292))-273)</f>
        <v>59.035315465536826</v>
      </c>
      <c r="BE292" s="159">
        <f>IF(Z292="-","-",D292*AS292^(0.312/(1.312*Z292))-273)</f>
        <v>74.547163537305437</v>
      </c>
      <c r="BF292" s="159">
        <f>IF(AA292="-","-",D292*AT292^(0.312/(1.312*AA292))-273)</f>
        <v>81.28197338560102</v>
      </c>
      <c r="BG292" s="160" t="str">
        <f>IF(AB292="-","-",D292*AU292^(0.312/(1.312*AB292))-273)</f>
        <v>-</v>
      </c>
      <c r="BH292" s="161"/>
      <c r="BI292" s="161"/>
      <c r="BM292" s="161"/>
      <c r="BP292" s="1">
        <v>290</v>
      </c>
    </row>
    <row r="293" spans="1:75" s="161" customFormat="1" hidden="1" x14ac:dyDescent="0.2">
      <c r="A293" s="126">
        <f>A290</f>
        <v>42.253461973673254</v>
      </c>
      <c r="B293" s="141"/>
      <c r="C293" s="141">
        <f>C290</f>
        <v>1.7027158585278934</v>
      </c>
      <c r="D293" s="142">
        <f>D290</f>
        <v>283</v>
      </c>
      <c r="E293" s="123">
        <v>5300</v>
      </c>
      <c r="F293" s="204">
        <f>PI()*0.862*E293/60</f>
        <v>239.21133661983879</v>
      </c>
      <c r="G293" s="124">
        <f t="shared" ref="G293:P293" si="440">G290</f>
        <v>0.36728124644691401</v>
      </c>
      <c r="H293" s="125">
        <f t="shared" si="440"/>
        <v>1.4632885211995863</v>
      </c>
      <c r="I293" s="120">
        <f t="shared" si="440"/>
        <v>0.96147969520381671</v>
      </c>
      <c r="J293" s="124">
        <f t="shared" si="440"/>
        <v>12.17453855263426</v>
      </c>
      <c r="K293" s="126">
        <f t="shared" si="440"/>
        <v>27.395575045309688</v>
      </c>
      <c r="L293" s="127">
        <f t="shared" si="440"/>
        <v>13.697787522654844</v>
      </c>
      <c r="M293" s="127">
        <f t="shared" si="440"/>
        <v>9.1318583484365625</v>
      </c>
      <c r="N293" s="127">
        <f t="shared" si="440"/>
        <v>6.8488937613274219</v>
      </c>
      <c r="O293" s="127">
        <f t="shared" si="440"/>
        <v>5.479115009061938</v>
      </c>
      <c r="P293" s="128">
        <f t="shared" si="440"/>
        <v>4.5659291742182813</v>
      </c>
      <c r="Q293" s="124">
        <f>4*K293/(PI()*0.862^2*F293)</f>
        <v>0.1962430342364605</v>
      </c>
      <c r="R293" s="120">
        <f>4*L293/(PI()*0.862^2*F293)</f>
        <v>9.812151711823025E-2</v>
      </c>
      <c r="S293" s="120">
        <f>4*M293/(PI()*0.862^2*F293)</f>
        <v>6.5414344745486838E-2</v>
      </c>
      <c r="T293" s="120">
        <f>4*N293/(PI()*0.862^2*F293)</f>
        <v>4.9060758559115125E-2</v>
      </c>
      <c r="U293" s="120">
        <f>4*O293/(PI()*0.862^2*F293)</f>
        <v>3.9248606847292103E-2</v>
      </c>
      <c r="V293" s="129">
        <f>4*P293/(PI()*0.862^2*$F293)</f>
        <v>3.2707172372743419E-2</v>
      </c>
      <c r="W293" s="124" t="str">
        <f>IF(OR(0.0366&gt;Q293,0.0992&lt;Q293),"-",-43518*Q293^4 + 7101.5*Q293^3 - 404.29*Q293^2 + 11.132*Q293 + 0.6449)</f>
        <v>-</v>
      </c>
      <c r="X293" s="120">
        <f t="shared" si="435"/>
        <v>0.51961413916039678</v>
      </c>
      <c r="Y293" s="120">
        <f t="shared" si="435"/>
        <v>0.83408304927153898</v>
      </c>
      <c r="Z293" s="120">
        <f t="shared" si="435"/>
        <v>0.80441223435980125</v>
      </c>
      <c r="AA293" s="120">
        <f t="shared" si="435"/>
        <v>0.78511888957541043</v>
      </c>
      <c r="AB293" s="129" t="str">
        <f t="shared" si="435"/>
        <v>-</v>
      </c>
      <c r="AC293" s="124" t="str">
        <f>IF(W293="-","-",-1957*Q293^3 + 170*Q293^2 - 5.2758*Q293 + 1.1631)</f>
        <v>-</v>
      </c>
      <c r="AD293" s="120">
        <f t="shared" si="436"/>
        <v>0.43338896425420281</v>
      </c>
      <c r="AE293" s="120">
        <f t="shared" si="436"/>
        <v>0.99763861320691016</v>
      </c>
      <c r="AF293" s="120">
        <f t="shared" si="436"/>
        <v>1.0823514906107827</v>
      </c>
      <c r="AG293" s="120">
        <f t="shared" si="436"/>
        <v>1.0995877619323533</v>
      </c>
      <c r="AH293" s="129" t="str">
        <f t="shared" si="436"/>
        <v>-</v>
      </c>
      <c r="AI293" s="119">
        <f>(F293^2)/2</f>
        <v>28611.031783724913</v>
      </c>
      <c r="AJ293" s="130" t="str">
        <f t="shared" si="437"/>
        <v>-</v>
      </c>
      <c r="AK293" s="119">
        <f t="shared" si="437"/>
        <v>11938.632871154996</v>
      </c>
      <c r="AL293" s="119">
        <f t="shared" si="437"/>
        <v>11413.803847523104</v>
      </c>
      <c r="AM293" s="119">
        <f t="shared" si="437"/>
        <v>9629.8021812146035</v>
      </c>
      <c r="AN293" s="119">
        <f t="shared" si="437"/>
        <v>8018.8515129973384</v>
      </c>
      <c r="AO293" s="131" t="str">
        <f t="shared" si="437"/>
        <v>-</v>
      </c>
      <c r="AP293" s="127" t="str">
        <f>IF(AJ293="-","-",(AJ293*AC293/2.04/$I293/$D293/$A293+((AJ293*AC293/2.04/$I293/$D293/$A293)^2+4)^0.5)/2)</f>
        <v>-</v>
      </c>
      <c r="AQ293" s="127">
        <f>IF(AK293="-","-",(2*AK293*AD293/2.04/$I293/$D293/$A293+((2*AK293*AD293/2.04/$I293/$D293/$A293)^2+4)^0.5)/2)</f>
        <v>1.2446480329064342</v>
      </c>
      <c r="AR293" s="127">
        <f>IF(AL293="-","-",(3*AL293*AE293/2.04/$I293/$D293/$A293+((3*AL293*AE293/2.04/$I293/$D293/$A293)^2+4)^0.5)/2)</f>
        <v>1.9653101275584661</v>
      </c>
      <c r="AS293" s="127">
        <f>IF(AM293="-","-",(4*AM293*AF293/2.04/$I293/$D293/$A293+((4*AM293*AF293/2.04/$I293/$D293/$A293)^2+4)^0.5)/2)</f>
        <v>2.2266707533646803</v>
      </c>
      <c r="AT293" s="127">
        <f>IF(AN293="-","-",(5*AN293*AG293/2.04/$I293/$D293/$A293+((5*AN293*AG293/2.04/$I293/$D293/$A293)^2+4)^0.5)/2)</f>
        <v>2.312206804198635</v>
      </c>
      <c r="AU293" s="128" t="str">
        <f>IF(AO293="-","-",(6*AO293*AH293/2.04/$I293/$D293/$A293+((6*AO293*AH293/2.04/$I293/$D293/$A293)^2+4)^0.5)/2)</f>
        <v>-</v>
      </c>
      <c r="AV293" s="124" t="str">
        <f>IF(AP293="-","-",C293*AP293)</f>
        <v>-</v>
      </c>
      <c r="AW293" s="120">
        <f>IF(AQ293="-","-",C293*AQ293)</f>
        <v>2.119281943915333</v>
      </c>
      <c r="AX293" s="120">
        <f>IF(AR293="-","-",C293*AR293)</f>
        <v>3.3463647211192775</v>
      </c>
      <c r="AY293" s="120">
        <f>IF(AS293="-","-",C293*AS293)</f>
        <v>3.791387603474293</v>
      </c>
      <c r="AZ293" s="120">
        <f>IF(AT293="-","-",C293*AT293)</f>
        <v>3.9370311937051157</v>
      </c>
      <c r="BA293" s="129" t="str">
        <f>IF(AU293="-","-",C293*AU293)</f>
        <v>-</v>
      </c>
      <c r="BB293" s="138" t="str">
        <f>IF(W293="-","-",D293*AP293^(0.312/(1.312*W293))-273)</f>
        <v>-</v>
      </c>
      <c r="BC293" s="139">
        <f>IF(X293="-","-",D293*AQ293^(0.312/(1.312*X293))-273)</f>
        <v>39.813240037091077</v>
      </c>
      <c r="BD293" s="139">
        <f>IF(Y293="-","-",D293*AR293^(0.312/(1.312*Y293))-273)</f>
        <v>70.120277278520064</v>
      </c>
      <c r="BE293" s="139">
        <f>IF(Z293="-","-",D293*AS293^(0.312/(1.312*Z293))-273)</f>
        <v>85.560514956883424</v>
      </c>
      <c r="BF293" s="139">
        <f>IF(AA293="-","-",D293*AT293^(0.312/(1.312*AA293))-273)</f>
        <v>91.79306709990766</v>
      </c>
      <c r="BG293" s="140" t="str">
        <f>IF(AB293="-","-",D293*AU293^(0.312/(1.312*AB293))-273)</f>
        <v>-</v>
      </c>
      <c r="BP293" s="121">
        <v>291</v>
      </c>
    </row>
    <row r="294" spans="1:75" s="161" customFormat="1" hidden="1" x14ac:dyDescent="0.2">
      <c r="A294" s="162">
        <f>A290</f>
        <v>42.253461973673254</v>
      </c>
      <c r="B294" s="163"/>
      <c r="C294" s="163">
        <f>C290</f>
        <v>1.7027158585278934</v>
      </c>
      <c r="D294" s="164">
        <f>D290</f>
        <v>283</v>
      </c>
      <c r="E294" s="165">
        <v>5560</v>
      </c>
      <c r="F294" s="206">
        <f>PI()*0.862*E294/60</f>
        <v>250.94623237854788</v>
      </c>
      <c r="G294" s="166">
        <f t="shared" ref="G294:P294" si="441">G290</f>
        <v>0.36728124644691401</v>
      </c>
      <c r="H294" s="167">
        <f t="shared" si="441"/>
        <v>1.4632885211995863</v>
      </c>
      <c r="I294" s="168">
        <f t="shared" si="441"/>
        <v>0.96147969520381671</v>
      </c>
      <c r="J294" s="166">
        <f t="shared" si="441"/>
        <v>12.17453855263426</v>
      </c>
      <c r="K294" s="162">
        <f t="shared" si="441"/>
        <v>27.395575045309688</v>
      </c>
      <c r="L294" s="169">
        <f t="shared" si="441"/>
        <v>13.697787522654844</v>
      </c>
      <c r="M294" s="169">
        <f t="shared" si="441"/>
        <v>9.1318583484365625</v>
      </c>
      <c r="N294" s="169">
        <f t="shared" si="441"/>
        <v>6.8488937613274219</v>
      </c>
      <c r="O294" s="169">
        <f t="shared" si="441"/>
        <v>5.479115009061938</v>
      </c>
      <c r="P294" s="170">
        <f t="shared" si="441"/>
        <v>4.5659291742182813</v>
      </c>
      <c r="Q294" s="166">
        <f>4*K294/(PI()*0.862^2*F294)</f>
        <v>0.18706620170022314</v>
      </c>
      <c r="R294" s="168">
        <f>4*L294/(PI()*0.862^2*F294)</f>
        <v>9.3533100850111572E-2</v>
      </c>
      <c r="S294" s="168">
        <f>4*M294/(PI()*0.862^2*F294)</f>
        <v>6.2355400566741048E-2</v>
      </c>
      <c r="T294" s="168">
        <f>4*N294/(PI()*0.862^2*F294)</f>
        <v>4.6766550425055786E-2</v>
      </c>
      <c r="U294" s="168">
        <f>4*O294/(PI()*0.862^2*F294)</f>
        <v>3.7413240340044632E-2</v>
      </c>
      <c r="V294" s="171">
        <f>4*P294/(PI()*0.862^2*$F294)</f>
        <v>3.1177700283370524E-2</v>
      </c>
      <c r="W294" s="166" t="str">
        <f>IF(OR(0.0366&gt;Q294,0.0992&lt;Q294),"-",-43518*Q294^4 + 7101.5*Q294^3 - 404.29*Q294^2 + 11.132*Q294 + 0.6449)</f>
        <v>-</v>
      </c>
      <c r="X294" s="168">
        <f t="shared" si="435"/>
        <v>0.62947957358265372</v>
      </c>
      <c r="Y294" s="168">
        <f t="shared" si="435"/>
        <v>0.83093228561032639</v>
      </c>
      <c r="Z294" s="168">
        <f t="shared" si="435"/>
        <v>0.79947920615247003</v>
      </c>
      <c r="AA294" s="168">
        <f t="shared" si="435"/>
        <v>0.78211405414891444</v>
      </c>
      <c r="AB294" s="171" t="str">
        <f t="shared" si="435"/>
        <v>-</v>
      </c>
      <c r="AC294" s="166" t="str">
        <f>IF(W294="-","-",-1957*Q294^3 + 170*Q294^2 - 5.2758*Q294 + 1.1631)</f>
        <v>-</v>
      </c>
      <c r="AD294" s="168">
        <f t="shared" si="436"/>
        <v>0.55552096747457813</v>
      </c>
      <c r="AE294" s="168">
        <f t="shared" si="436"/>
        <v>1.0206440094185072</v>
      </c>
      <c r="AF294" s="168">
        <f t="shared" si="436"/>
        <v>1.0880087661709796</v>
      </c>
      <c r="AG294" s="168">
        <f t="shared" si="436"/>
        <v>1.1011862886538049</v>
      </c>
      <c r="AH294" s="171" t="str">
        <f t="shared" si="436"/>
        <v>-</v>
      </c>
      <c r="AI294" s="172">
        <f>(F294^2)/2</f>
        <v>31487.005772494074</v>
      </c>
      <c r="AJ294" s="173" t="str">
        <f t="shared" si="437"/>
        <v>-</v>
      </c>
      <c r="AK294" s="172">
        <f t="shared" si="437"/>
        <v>13901.906606307455</v>
      </c>
      <c r="AL294" s="172">
        <f t="shared" si="437"/>
        <v>12899.502206540217</v>
      </c>
      <c r="AM294" s="172">
        <f t="shared" si="437"/>
        <v>10718.913822388875</v>
      </c>
      <c r="AN294" s="172">
        <f t="shared" si="437"/>
        <v>8871.6877835073828</v>
      </c>
      <c r="AO294" s="174" t="str">
        <f t="shared" si="437"/>
        <v>-</v>
      </c>
      <c r="AP294" s="169" t="str">
        <f>IF(AJ294="-","-",(AJ294*AC294/2.04/$I294/$D294/$A294+((AJ294*AC294/2.04/$I294/$D294/$A294)^2+4)^0.5)/2)</f>
        <v>-</v>
      </c>
      <c r="AQ294" s="169">
        <f>IF(AK294="-","-",(2*AK294*AD294/2.04/$I294/$D294/$A294+((2*AK294*AD294/2.04/$I294/$D294/$A294)^2+4)^0.5)/2)</f>
        <v>1.3820882948986506</v>
      </c>
      <c r="AR294" s="169">
        <f>IF(AL294="-","-",(3*AL294*AE294/2.04/$I294/$D294/$A294+((3*AL294*AE294/2.04/$I294/$D294/$A294)^2+4)^0.5)/2)</f>
        <v>2.1492970592883487</v>
      </c>
      <c r="AS294" s="169">
        <f>IF(AM294="-","-",(4*AM294*AF294/2.04/$I294/$D294/$A294+((4*AM294*AF294/2.04/$I294/$D294/$A294)^2+4)^0.5)/2)</f>
        <v>2.4047883076979382</v>
      </c>
      <c r="AT294" s="169">
        <f>IF(AN294="-","-",(5*AN294*AG294/2.04/$I294/$D294/$A294+((5*AN294*AG294/2.04/$I294/$D294/$A294)^2+4)^0.5)/2)</f>
        <v>2.4850626820884627</v>
      </c>
      <c r="AU294" s="170" t="str">
        <f>IF(AO294="-","-",(6*AO294*AH294/2.04/$I294/$D294/$A294+((6*AO294*AH294/2.04/$I294/$D294/$A294)^2+4)^0.5)/2)</f>
        <v>-</v>
      </c>
      <c r="AV294" s="166" t="str">
        <f>IF(AP294="-","-",C294*AP294)</f>
        <v>-</v>
      </c>
      <c r="AW294" s="168">
        <f>IF(AQ294="-","-",C294*AQ294)</f>
        <v>2.3533036576097084</v>
      </c>
      <c r="AX294" s="168">
        <f>IF(AR294="-","-",C294*AR294)</f>
        <v>3.6596421875376373</v>
      </c>
      <c r="AY294" s="168">
        <f>IF(AS294="-","-",C294*AS294)</f>
        <v>4.0946711879197348</v>
      </c>
      <c r="AZ294" s="168">
        <f>IF(AT294="-","-",C294*AT294)</f>
        <v>4.2313556382278863</v>
      </c>
      <c r="BA294" s="171" t="str">
        <f>IF(AU294="-","-",C294*AU294)</f>
        <v>-</v>
      </c>
      <c r="BB294" s="175" t="str">
        <f>IF(W294="-","-",D294*AP294^(0.312/(1.312*W294))-273)</f>
        <v>-</v>
      </c>
      <c r="BC294" s="176">
        <f>IF(X294="-","-",D294*AQ294^(0.312/(1.312*X294))-273)</f>
        <v>46.799709399329004</v>
      </c>
      <c r="BD294" s="176">
        <f>IF(Y294="-","-",D294*AR294^(0.312/(1.312*Y294))-273)</f>
        <v>79.278794753312752</v>
      </c>
      <c r="BE294" s="176">
        <f>IF(Z294="-","-",D294*AS294^(0.312/(1.312*Z294))-273)</f>
        <v>94.398724379008172</v>
      </c>
      <c r="BF294" s="176">
        <f>IF(AA294="-","-",D294*AT294^(0.312/(1.312*AA294))-273)</f>
        <v>100.24184107277881</v>
      </c>
      <c r="BG294" s="177" t="str">
        <f>IF(AB294="-","-",D294*AU294^(0.312/(1.312*AB294))-273)</f>
        <v>-</v>
      </c>
      <c r="BH294" s="121"/>
      <c r="BI294" s="121"/>
      <c r="BM294" s="7"/>
      <c r="BP294" s="1">
        <v>292</v>
      </c>
    </row>
    <row r="295" spans="1:75" s="7" customFormat="1" ht="15.75" hidden="1" x14ac:dyDescent="0.2">
      <c r="B295" s="1"/>
      <c r="C295" s="2" t="s">
        <v>0</v>
      </c>
      <c r="D295" s="3"/>
      <c r="E295" s="4"/>
      <c r="F295" s="5"/>
      <c r="G295" s="6"/>
      <c r="I295" s="6"/>
      <c r="J295" s="6"/>
      <c r="K295" s="6"/>
      <c r="L295" s="8"/>
      <c r="M295" s="8"/>
      <c r="N295" s="8"/>
      <c r="O295" s="8"/>
      <c r="P295" s="8"/>
      <c r="Q295" s="5"/>
      <c r="R295" s="6"/>
      <c r="S295" s="6"/>
      <c r="T295" s="6"/>
      <c r="U295" s="6"/>
      <c r="V295" s="6"/>
      <c r="W295" s="6"/>
      <c r="X295" s="6"/>
      <c r="Y295" s="6"/>
      <c r="Z295" s="6"/>
      <c r="AA295" s="6"/>
      <c r="AB295" s="6"/>
      <c r="AC295" s="6"/>
      <c r="AD295" s="6"/>
      <c r="AE295" s="6"/>
      <c r="AF295" s="6"/>
      <c r="AG295" s="6"/>
      <c r="AH295" s="6"/>
      <c r="AI295" s="9"/>
      <c r="AJ295" s="10"/>
      <c r="AK295" s="11"/>
      <c r="AL295" s="11"/>
      <c r="AM295" s="12"/>
      <c r="AN295" s="10"/>
      <c r="AO295" s="13"/>
      <c r="AP295" s="14"/>
      <c r="AQ295" s="15"/>
      <c r="AR295" s="16"/>
      <c r="AX295" s="6"/>
      <c r="AY295" s="6"/>
      <c r="AZ295" s="6"/>
      <c r="BA295" s="6"/>
      <c r="BB295" s="5"/>
      <c r="BC295" s="5"/>
      <c r="BD295" s="5"/>
      <c r="BE295" s="5"/>
      <c r="BF295" s="5"/>
      <c r="BG295" s="8"/>
      <c r="BM295" s="50"/>
      <c r="BP295" s="121">
        <v>293</v>
      </c>
    </row>
    <row r="296" spans="1:75" s="1" customFormat="1" ht="18" hidden="1" customHeight="1" x14ac:dyDescent="0.2">
      <c r="A296" s="17" t="s">
        <v>1</v>
      </c>
      <c r="B296" s="18" t="s">
        <v>2</v>
      </c>
      <c r="C296" s="18" t="s">
        <v>3</v>
      </c>
      <c r="D296" s="18" t="s">
        <v>4</v>
      </c>
      <c r="E296" s="18" t="s">
        <v>5</v>
      </c>
      <c r="F296" s="19" t="s">
        <v>6</v>
      </c>
      <c r="G296" s="18" t="s">
        <v>7</v>
      </c>
      <c r="H296" s="18" t="s">
        <v>8</v>
      </c>
      <c r="I296" s="18" t="s">
        <v>9</v>
      </c>
      <c r="J296" s="20" t="s">
        <v>10</v>
      </c>
      <c r="K296" s="21" t="s">
        <v>11</v>
      </c>
      <c r="L296" s="22" t="s">
        <v>12</v>
      </c>
      <c r="M296" s="22" t="s">
        <v>13</v>
      </c>
      <c r="N296" s="22" t="s">
        <v>14</v>
      </c>
      <c r="O296" s="22" t="s">
        <v>15</v>
      </c>
      <c r="P296" s="23" t="s">
        <v>16</v>
      </c>
      <c r="Q296" s="24" t="s">
        <v>17</v>
      </c>
      <c r="R296" s="25" t="s">
        <v>18</v>
      </c>
      <c r="S296" s="25" t="s">
        <v>19</v>
      </c>
      <c r="T296" s="25" t="s">
        <v>20</v>
      </c>
      <c r="U296" s="25" t="s">
        <v>21</v>
      </c>
      <c r="V296" s="26" t="s">
        <v>22</v>
      </c>
      <c r="W296" s="24" t="s">
        <v>23</v>
      </c>
      <c r="X296" s="25" t="s">
        <v>24</v>
      </c>
      <c r="Y296" s="25" t="s">
        <v>25</v>
      </c>
      <c r="Z296" s="25" t="s">
        <v>26</v>
      </c>
      <c r="AA296" s="25" t="s">
        <v>27</v>
      </c>
      <c r="AB296" s="26" t="s">
        <v>28</v>
      </c>
      <c r="AC296" s="27" t="s">
        <v>29</v>
      </c>
      <c r="AD296" s="28" t="s">
        <v>30</v>
      </c>
      <c r="AE296" s="28" t="s">
        <v>31</v>
      </c>
      <c r="AF296" s="28" t="s">
        <v>32</v>
      </c>
      <c r="AG296" s="28" t="s">
        <v>33</v>
      </c>
      <c r="AH296" s="29" t="s">
        <v>34</v>
      </c>
      <c r="AI296" s="30" t="s">
        <v>35</v>
      </c>
      <c r="AJ296" s="21" t="s">
        <v>36</v>
      </c>
      <c r="AK296" s="22" t="s">
        <v>37</v>
      </c>
      <c r="AL296" s="22" t="s">
        <v>38</v>
      </c>
      <c r="AM296" s="22" t="s">
        <v>39</v>
      </c>
      <c r="AN296" s="22" t="s">
        <v>40</v>
      </c>
      <c r="AO296" s="23" t="s">
        <v>41</v>
      </c>
      <c r="AP296" s="28" t="s">
        <v>42</v>
      </c>
      <c r="AQ296" s="28" t="s">
        <v>43</v>
      </c>
      <c r="AR296" s="28" t="s">
        <v>44</v>
      </c>
      <c r="AS296" s="28" t="s">
        <v>45</v>
      </c>
      <c r="AT296" s="28" t="s">
        <v>46</v>
      </c>
      <c r="AU296" s="29" t="s">
        <v>47</v>
      </c>
      <c r="AV296" s="31" t="s">
        <v>48</v>
      </c>
      <c r="AW296" s="32" t="s">
        <v>49</v>
      </c>
      <c r="AX296" s="32" t="s">
        <v>50</v>
      </c>
      <c r="AY296" s="32" t="s">
        <v>51</v>
      </c>
      <c r="AZ296" s="32" t="s">
        <v>52</v>
      </c>
      <c r="BA296" s="33" t="s">
        <v>53</v>
      </c>
      <c r="BB296" s="21" t="s">
        <v>54</v>
      </c>
      <c r="BC296" s="22" t="s">
        <v>55</v>
      </c>
      <c r="BD296" s="22" t="s">
        <v>56</v>
      </c>
      <c r="BE296" s="22" t="s">
        <v>57</v>
      </c>
      <c r="BF296" s="22" t="s">
        <v>58</v>
      </c>
      <c r="BG296" s="23" t="s">
        <v>59</v>
      </c>
      <c r="BH296" s="34"/>
      <c r="BP296" s="1">
        <v>294</v>
      </c>
    </row>
    <row r="297" spans="1:75" s="61" customFormat="1" ht="12.75" customHeight="1" x14ac:dyDescent="0.2">
      <c r="A297" s="35">
        <v>59.544528256094004</v>
      </c>
      <c r="B297" s="35">
        <f>AX292</f>
        <v>2.9826150422325077</v>
      </c>
      <c r="C297" s="141">
        <f>B297-0.06</f>
        <v>2.9226150422325077</v>
      </c>
      <c r="D297" s="36">
        <v>288</v>
      </c>
      <c r="E297" s="37">
        <v>3710</v>
      </c>
      <c r="F297" s="38">
        <f>PI()*0.805*E297/60</f>
        <v>156.37539232630996</v>
      </c>
      <c r="G297" s="39">
        <f>C297/4.636</f>
        <v>0.63041739478699477</v>
      </c>
      <c r="H297" s="40">
        <f>D297/193.4</f>
        <v>1.4891416752843847</v>
      </c>
      <c r="I297" s="41">
        <f>1-0.427*G297*H297^(-3.688)</f>
        <v>0.93801765136367721</v>
      </c>
      <c r="J297" s="40">
        <f>C297*10^6/(I297*511*D297)</f>
        <v>21.171284898321119</v>
      </c>
      <c r="K297" s="42">
        <f>A297*0.682*10^6/(3600*24*J297)</f>
        <v>22.20062876312242</v>
      </c>
      <c r="L297" s="43">
        <f>A297*0.682*10^6/(3600*24*J297*2)</f>
        <v>11.10031438156121</v>
      </c>
      <c r="M297" s="43">
        <f>A297*0.682*10^6/(3600*24*J297*3)</f>
        <v>7.4002095877074732</v>
      </c>
      <c r="N297" s="43">
        <f>A297*0.682*10^6/(3600*24*J297*4)</f>
        <v>5.5501571907806051</v>
      </c>
      <c r="O297" s="43">
        <f>A297*0.682*10^6/(3600*24*J297*5)</f>
        <v>4.4401257526244846</v>
      </c>
      <c r="P297" s="44">
        <f>A297*0.682*10^6/(3600*24*J297*6)</f>
        <v>3.7001047938537366</v>
      </c>
      <c r="Q297" s="39">
        <f>4*K297/(PI()*0.805^2*F297)</f>
        <v>0.27894284127620772</v>
      </c>
      <c r="R297" s="41">
        <f>4*L297/(PI()*0.805^2*F297)</f>
        <v>0.13947142063810386</v>
      </c>
      <c r="S297" s="41">
        <f>4*M297/(PI()*0.805^2*F297)</f>
        <v>9.2980947092069235E-2</v>
      </c>
      <c r="T297" s="41">
        <f>4*N297/(PI()*0.805^2*F297)</f>
        <v>6.973571031905193E-2</v>
      </c>
      <c r="U297" s="41">
        <f>4*O297/(PI()*0.805^2*F297)</f>
        <v>5.5788568255241554E-2</v>
      </c>
      <c r="V297" s="45">
        <f>4*P297/(PI()*0.805^2*F297)</f>
        <v>4.6490473546034618E-2</v>
      </c>
      <c r="W297" s="46" t="str">
        <f>IF(OR(0.0344&gt;Q297,0.0739&lt;Q297),"-",296863066.116789*Q297^(6)+-107812010.926391*Q297^(5)+ 15691057.2875856*Q297^(4)+-1178721.4640784*Q297^(3)+ 48205.3447935692*Q297^(2)+-1012.39184418295*Q297+ 9.28608011129995)</f>
        <v>-</v>
      </c>
      <c r="X297" s="47" t="str">
        <f t="shared" ref="X297:AB301" si="442">IF(OR(0.0344&gt;R297,0.0739&lt;R297),"-",296863066.116789*R297^(6)+-107812010.926391*R297^(5)+ 15691057.2875856*R297^(4)+-1178721.4640784*R297^(3)+ 48205.3447935692*R297^(2)+-1012.39184418295*R297+ 9.28608011129995)</f>
        <v>-</v>
      </c>
      <c r="Y297" s="47" t="str">
        <f t="shared" si="442"/>
        <v>-</v>
      </c>
      <c r="Z297" s="47">
        <f t="shared" si="442"/>
        <v>0.79474974445201774</v>
      </c>
      <c r="AA297" s="47">
        <f t="shared" si="442"/>
        <v>0.85560814874126656</v>
      </c>
      <c r="AB297" s="48">
        <f t="shared" si="442"/>
        <v>0.85097242379808868</v>
      </c>
      <c r="AC297" s="46" t="str">
        <f>IF(W297="-","-",798988351.621543*Q297^(6)+-280371531.586419*Q297^(5)+ 39883138.3982318*Q297^(4)+-2943110.23585554*Q297^(3)+ 118497.513034966*Q297^(2)+-2463.54413936218*Q297+ 21.5852365235991)</f>
        <v>-</v>
      </c>
      <c r="AD297" s="47" t="str">
        <f t="shared" ref="AD297:AH301" si="443">IF(X297="-","-",798988351.621543*R297^(6)+-280371531.586419*R297^(5)+ 39883138.3982318*R297^(4)+-2943110.23585554*R297^(3)+ 118497.513034966*R297^(2)+-2463.54413936218*R297+ 21.5852365235991)</f>
        <v>-</v>
      </c>
      <c r="AE297" s="47" t="str">
        <f t="shared" si="443"/>
        <v>-</v>
      </c>
      <c r="AF297" s="47">
        <f t="shared" si="443"/>
        <v>0.66711199197445836</v>
      </c>
      <c r="AG297" s="47">
        <f t="shared" si="443"/>
        <v>0.84258059811424602</v>
      </c>
      <c r="AH297" s="48">
        <f t="shared" si="443"/>
        <v>0.92810899452771167</v>
      </c>
      <c r="AI297" s="49">
        <f>(F297^2)/2</f>
        <v>12226.631662603681</v>
      </c>
      <c r="AJ297" s="49" t="str">
        <f t="shared" ref="AJ297:AO301" si="444">IF(W297="-","-",4*$AI297*$J297*K297*AC297/(W297*1000))</f>
        <v>-</v>
      </c>
      <c r="AK297" s="50" t="str">
        <f t="shared" si="444"/>
        <v>-</v>
      </c>
      <c r="AL297" s="50" t="str">
        <f t="shared" si="444"/>
        <v>-</v>
      </c>
      <c r="AM297" s="50">
        <f t="shared" si="444"/>
        <v>4823.7819780306372</v>
      </c>
      <c r="AN297" s="50">
        <f t="shared" si="444"/>
        <v>4527.3685475703796</v>
      </c>
      <c r="AO297" s="51">
        <f t="shared" si="444"/>
        <v>4178.4148442569685</v>
      </c>
      <c r="AP297" s="52" t="str">
        <f>IF(AJ297="-","-",(AJ297*W297/2.04/$I297/$D297/$A297+((AJ297*W297/2.04/$I297/$D297/$A297)^2+4)^0.5)/2)</f>
        <v>-</v>
      </c>
      <c r="AQ297" s="52" t="str">
        <f>IF(AK297="-","-",(2*AK297*X297/2.04/$I297/$D297/$A297+((2*AK297*X297/2.04/$I297/$D297/$A297)^2+4)^0.5)/2)</f>
        <v>-</v>
      </c>
      <c r="AR297" s="52" t="str">
        <f>IF(AL297="-","-",(3*AL297*Y297/2.04/$I297/$D297/$A297+((3*AL297*Y297/2.04/$I297/$D297/$A297)^2+4)^0.5)/2)</f>
        <v>-</v>
      </c>
      <c r="AS297" s="52">
        <f>IF(AM297="-","-",(4*AM297*Z297/2.04/$I297/$D297/$A297+((4*AM297*Z297/2.04/$I297/$D297/$A297)^2+4)^0.5)/2)</f>
        <v>1.2605879154296202</v>
      </c>
      <c r="AT297" s="52">
        <f>IF(AN297="-","-",(5*AN297*AA297/2.04/$I297/$D297/$A297+((5*AN297*AA297/2.04/$I297/$D297/$A297)^2+4)^0.5)/2)</f>
        <v>1.3377471901462854</v>
      </c>
      <c r="AU297" s="53">
        <f>IF(AO297="-","-",(6*AO297*AB297/2.04/$I297/$D297/$A297+((6*AO297*AB297/2.04/$I297/$D297/$A297)^2+4)^0.5)/2)</f>
        <v>1.3765746441726683</v>
      </c>
      <c r="AV297" s="54" t="str">
        <f>IF(AP297="-","-",C297*AP297)</f>
        <v>-</v>
      </c>
      <c r="AW297" s="55" t="str">
        <f>IF(AQ297="-","-",C297*AQ297)</f>
        <v>-</v>
      </c>
      <c r="AX297" s="55" t="str">
        <f>IF(AR297="-","-",C297*AR297)</f>
        <v>-</v>
      </c>
      <c r="AY297" s="56">
        <f>IF(AS297="-","-",C297*AS297)</f>
        <v>3.6842132036911281</v>
      </c>
      <c r="AZ297" s="56">
        <f>IF(AT297="-","-",C297*AT297)</f>
        <v>3.9097200606258045</v>
      </c>
      <c r="BA297" s="57">
        <f>IF(AU297="-","-",C297*AU297)</f>
        <v>4.0231977618149024</v>
      </c>
      <c r="BB297" s="58" t="str">
        <f>IF(W297="-","-",D297*AP297^(0.312/(1.312*W297))-273)</f>
        <v>-</v>
      </c>
      <c r="BC297" s="59" t="str">
        <f>IF(X297="-","-",D297*AQ297^(0.312/(1.312*X297))-273)</f>
        <v>-</v>
      </c>
      <c r="BD297" s="59" t="str">
        <f>IF(Y297="-","-",D297*AR297^(0.312/(1.312*Y297))-273)</f>
        <v>-</v>
      </c>
      <c r="BE297" s="59">
        <f>IF(Z297="-","-",D297*AS297^(0.312/(1.312*Z297))-273)</f>
        <v>35.663989218200868</v>
      </c>
      <c r="BF297" s="59">
        <f>IF(AA297="-","-",D297*AT297^(0.312/(1.312*AA297))-273)</f>
        <v>39.260082012130908</v>
      </c>
      <c r="BG297" s="60">
        <f>IF(AB297="-","-",D297*AU297^(0.312/(1.312*AB297))-273)</f>
        <v>41.905456392697204</v>
      </c>
      <c r="BI297" s="43">
        <f>A297</f>
        <v>59.544528256094004</v>
      </c>
      <c r="BJ297" s="43">
        <f>C297</f>
        <v>2.9226150422325077</v>
      </c>
      <c r="BK297" s="43">
        <f>AW302</f>
        <v>4.9345382328160241</v>
      </c>
      <c r="BL297" s="50">
        <f>AT302</f>
        <v>4950</v>
      </c>
      <c r="BM297" s="50">
        <f t="shared" ref="BM297" si="445">AU302</f>
        <v>10494.013821304927</v>
      </c>
      <c r="BN297" s="43">
        <f>AV302</f>
        <v>1.6883982876672878</v>
      </c>
      <c r="BO297" s="61">
        <f>AS302</f>
        <v>4</v>
      </c>
      <c r="BP297" s="121">
        <v>295</v>
      </c>
      <c r="BQ297" s="43">
        <f>AI302</f>
        <v>42.253461973673254</v>
      </c>
      <c r="BR297" s="43">
        <f>AJ302</f>
        <v>1.7027158585278934</v>
      </c>
      <c r="BS297" s="43">
        <f>AO302</f>
        <v>2.9826150422325077</v>
      </c>
      <c r="BT297" s="50">
        <f>AL302</f>
        <v>4970</v>
      </c>
      <c r="BU297" s="50">
        <f>AM302</f>
        <v>9636.1640243259171</v>
      </c>
      <c r="BV297" s="43">
        <f>AN302</f>
        <v>1.7516810143597117</v>
      </c>
      <c r="BW297" s="61">
        <f>AK302</f>
        <v>3</v>
      </c>
    </row>
    <row r="298" spans="1:75" s="69" customFormat="1" hidden="1" x14ac:dyDescent="0.2">
      <c r="A298" s="42">
        <f>A297</f>
        <v>59.544528256094004</v>
      </c>
      <c r="B298" s="62">
        <f>B297</f>
        <v>2.9826150422325077</v>
      </c>
      <c r="C298" s="62">
        <f>C297</f>
        <v>2.9226150422325077</v>
      </c>
      <c r="D298" s="63">
        <f>D297</f>
        <v>288</v>
      </c>
      <c r="E298" s="37">
        <v>4000</v>
      </c>
      <c r="F298" s="62">
        <f>PI()*0.805*E298/60</f>
        <v>168.59880574265225</v>
      </c>
      <c r="G298" s="39">
        <f t="shared" ref="G298:P298" si="446">G297</f>
        <v>0.63041739478699477</v>
      </c>
      <c r="H298" s="40">
        <f t="shared" si="446"/>
        <v>1.4891416752843847</v>
      </c>
      <c r="I298" s="41">
        <f t="shared" si="446"/>
        <v>0.93801765136367721</v>
      </c>
      <c r="J298" s="40">
        <f t="shared" si="446"/>
        <v>21.171284898321119</v>
      </c>
      <c r="K298" s="42">
        <f t="shared" si="446"/>
        <v>22.20062876312242</v>
      </c>
      <c r="L298" s="43">
        <f t="shared" si="446"/>
        <v>11.10031438156121</v>
      </c>
      <c r="M298" s="43">
        <f t="shared" si="446"/>
        <v>7.4002095877074732</v>
      </c>
      <c r="N298" s="43">
        <f t="shared" si="446"/>
        <v>5.5501571907806051</v>
      </c>
      <c r="O298" s="43">
        <f t="shared" si="446"/>
        <v>4.4401257526244846</v>
      </c>
      <c r="P298" s="44">
        <f t="shared" si="446"/>
        <v>3.7001047938537366</v>
      </c>
      <c r="Q298" s="39">
        <f t="shared" ref="Q298:Q301" si="447">4*K298/(PI()*0.805^2*F298)</f>
        <v>0.25871948528368266</v>
      </c>
      <c r="R298" s="41">
        <f t="shared" ref="R298:R301" si="448">4*L298/(PI()*0.805^2*F298)</f>
        <v>0.12935974264184133</v>
      </c>
      <c r="S298" s="41">
        <f t="shared" ref="S298:S301" si="449">4*M298/(PI()*0.805^2*F298)</f>
        <v>8.6239828427894225E-2</v>
      </c>
      <c r="T298" s="41">
        <f t="shared" ref="T298:T301" si="450">4*N298/(PI()*0.805^2*F298)</f>
        <v>6.4679871320920665E-2</v>
      </c>
      <c r="U298" s="41">
        <f t="shared" ref="U298:U301" si="451">4*O298/(PI()*0.805^2*F298)</f>
        <v>5.1743897056736543E-2</v>
      </c>
      <c r="V298" s="45">
        <f t="shared" ref="V298:V301" si="452">4*P298/(PI()*0.805^2*F298)</f>
        <v>4.3119914213947112E-2</v>
      </c>
      <c r="W298" s="64" t="str">
        <f t="shared" ref="W298:W301" si="453">IF(OR(0.0344&gt;Q298,0.0739&lt;Q298),"-",296863066.116789*Q298^(6)+-107812010.926391*Q298^(5)+ 15691057.2875856*Q298^(4)+-1178721.4640784*Q298^(3)+ 48205.3447935692*Q298^(2)+-1012.39184418295*Q298+ 9.28608011129995)</f>
        <v>-</v>
      </c>
      <c r="X298" s="65" t="str">
        <f t="shared" si="442"/>
        <v>-</v>
      </c>
      <c r="Y298" s="65" t="str">
        <f t="shared" si="442"/>
        <v>-</v>
      </c>
      <c r="Z298" s="65">
        <f t="shared" si="442"/>
        <v>0.83443709894519991</v>
      </c>
      <c r="AA298" s="65">
        <f t="shared" si="442"/>
        <v>0.85683220538812854</v>
      </c>
      <c r="AB298" s="66">
        <f t="shared" si="442"/>
        <v>0.84068795268482255</v>
      </c>
      <c r="AC298" s="64" t="str">
        <f t="shared" ref="AC298:AC301" si="454">IF(W298="-","-",798988351.621543*Q298^(6)+-280371531.586419*Q298^(5)+ 39883138.3982318*Q298^(4)+-2943110.23585554*Q298^(3)+ 118497.513034966*Q298^(2)+-2463.54413936218*Q298+ 21.5852365235991)</f>
        <v>-</v>
      </c>
      <c r="AD298" s="65" t="str">
        <f t="shared" si="443"/>
        <v>-</v>
      </c>
      <c r="AE298" s="65" t="str">
        <f t="shared" si="443"/>
        <v>-</v>
      </c>
      <c r="AF298" s="65">
        <f t="shared" si="443"/>
        <v>0.74458601896555621</v>
      </c>
      <c r="AG298" s="65">
        <f t="shared" si="443"/>
        <v>0.8841984605835691</v>
      </c>
      <c r="AH298" s="66">
        <f t="shared" si="443"/>
        <v>0.94283294945073948</v>
      </c>
      <c r="AI298" s="49">
        <f>(F298^2)/2</f>
        <v>14212.778648924294</v>
      </c>
      <c r="AJ298" s="49" t="str">
        <f t="shared" si="444"/>
        <v>-</v>
      </c>
      <c r="AK298" s="50" t="str">
        <f t="shared" si="444"/>
        <v>-</v>
      </c>
      <c r="AL298" s="50" t="str">
        <f t="shared" si="444"/>
        <v>-</v>
      </c>
      <c r="AM298" s="50">
        <f t="shared" si="444"/>
        <v>5960.9126271922532</v>
      </c>
      <c r="AN298" s="50">
        <f t="shared" si="444"/>
        <v>5514.8720781935936</v>
      </c>
      <c r="AO298" s="51">
        <f t="shared" si="444"/>
        <v>4994.5935502182665</v>
      </c>
      <c r="AP298" s="43" t="str">
        <f>IF(AJ298="-","-",(AJ298*W298/2.04/$I298/$D298/$A298+((AJ298*W298/2.04/$I298/$D298/$A298)^2+4)^0.5)/2)</f>
        <v>-</v>
      </c>
      <c r="AQ298" s="43" t="str">
        <f>IF(AK298="-","-",(2*AK298*X298/2.04/$I298/$D298/$A298+((2*AK298*X298/2.04/$I298/$D298/$A298)^2+4)^0.5)/2)</f>
        <v>-</v>
      </c>
      <c r="AR298" s="43" t="str">
        <f>IF(AL298="-","-",(3*AL298*Y298/2.04/$I298/$D298/$A298+((3*AL298*Y298/2.04/$I298/$D298/$A298)^2+4)^0.5)/2)</f>
        <v>-</v>
      </c>
      <c r="AS298" s="43">
        <f>IF(AM298="-","-",(4*AM298*Z298/2.04/$I298/$D298/$A298+((4*AM298*Z298/2.04/$I298/$D298/$A298)^2+4)^0.5)/2)</f>
        <v>1.3480930872581394</v>
      </c>
      <c r="AT298" s="43">
        <f>IF(AN298="-","-",(5*AN298*AA298/2.04/$I298/$D298/$A298+((5*AN298*AA298/2.04/$I298/$D298/$A298)^2+4)^0.5)/2)</f>
        <v>1.4228188831721684</v>
      </c>
      <c r="AU298" s="44">
        <f>IF(AO298="-","-",(6*AO298*AB298/2.04/$I298/$D298/$A298+((6*AO298*AB298/2.04/$I298/$D298/$A298)^2+4)^0.5)/2)</f>
        <v>1.4550129685821664</v>
      </c>
      <c r="AV298" s="67" t="str">
        <f>IF(AP298="-","-",C298*AP298)</f>
        <v>-</v>
      </c>
      <c r="AW298" s="68" t="str">
        <f>IF(AQ298="-","-",C298*AQ298)</f>
        <v>-</v>
      </c>
      <c r="AX298" s="68" t="str">
        <f>IF(AR298="-","-",C298*AR298)</f>
        <v>-</v>
      </c>
      <c r="AY298" s="41">
        <f>IF(AS298="-","-",C298*AS298)</f>
        <v>3.9399571351502987</v>
      </c>
      <c r="AZ298" s="41">
        <f>IF(AT298="-","-",C298*AT298)</f>
        <v>4.1583518703314368</v>
      </c>
      <c r="BA298" s="45">
        <f>IF(AU298="-","-",C298*AU298)</f>
        <v>4.2524427886216145</v>
      </c>
      <c r="BB298" s="58" t="str">
        <f>IF(W298="-","-",D298*AP298^(0.312/(1.312*W298))-273)</f>
        <v>-</v>
      </c>
      <c r="BC298" s="59" t="str">
        <f>IF(X298="-","-",D298*AQ298^(0.312/(1.312*X298))-273)</f>
        <v>-</v>
      </c>
      <c r="BD298" s="59" t="str">
        <f>IF(Y298="-","-",D298*AR298^(0.312/(1.312*Y298))-273)</f>
        <v>-</v>
      </c>
      <c r="BE298" s="59">
        <f>IF(Z298="-","-",D298*AS298^(0.312/(1.312*Z298))-273)</f>
        <v>40.589235871663277</v>
      </c>
      <c r="BF298" s="59">
        <f>IF(AA298="-","-",D298*AT298^(0.312/(1.312*AA298))-273)</f>
        <v>44.612491054352063</v>
      </c>
      <c r="BG298" s="60">
        <f>IF(AB298="-","-",D298*AU298^(0.312/(1.312*AB298))-273)</f>
        <v>47.230384120328665</v>
      </c>
      <c r="BM298" s="89"/>
      <c r="BP298" s="1">
        <v>296</v>
      </c>
    </row>
    <row r="299" spans="1:75" s="89" customFormat="1" hidden="1" x14ac:dyDescent="0.2">
      <c r="A299" s="70">
        <f>A297</f>
        <v>59.544528256094004</v>
      </c>
      <c r="B299" s="71">
        <f>B297</f>
        <v>2.9826150422325077</v>
      </c>
      <c r="C299" s="71">
        <f>C297</f>
        <v>2.9226150422325077</v>
      </c>
      <c r="D299" s="72">
        <f>D297</f>
        <v>288</v>
      </c>
      <c r="E299" s="73">
        <v>4950</v>
      </c>
      <c r="F299" s="71">
        <f>PI()*0.805*E299/60</f>
        <v>208.64102210653215</v>
      </c>
      <c r="G299" s="74">
        <f t="shared" ref="G299:P299" si="455">G297</f>
        <v>0.63041739478699477</v>
      </c>
      <c r="H299" s="75">
        <f t="shared" si="455"/>
        <v>1.4891416752843847</v>
      </c>
      <c r="I299" s="76">
        <f t="shared" si="455"/>
        <v>0.93801765136367721</v>
      </c>
      <c r="J299" s="75">
        <f t="shared" si="455"/>
        <v>21.171284898321119</v>
      </c>
      <c r="K299" s="70">
        <f t="shared" si="455"/>
        <v>22.20062876312242</v>
      </c>
      <c r="L299" s="77">
        <f t="shared" si="455"/>
        <v>11.10031438156121</v>
      </c>
      <c r="M299" s="77">
        <f t="shared" si="455"/>
        <v>7.4002095877074732</v>
      </c>
      <c r="N299" s="77">
        <f t="shared" si="455"/>
        <v>5.5501571907806051</v>
      </c>
      <c r="O299" s="77">
        <f t="shared" si="455"/>
        <v>4.4401257526244846</v>
      </c>
      <c r="P299" s="78">
        <f t="shared" si="455"/>
        <v>3.7001047938537366</v>
      </c>
      <c r="Q299" s="74">
        <f t="shared" si="447"/>
        <v>0.20906625073428906</v>
      </c>
      <c r="R299" s="76">
        <f t="shared" si="448"/>
        <v>0.10453312536714453</v>
      </c>
      <c r="S299" s="76">
        <f t="shared" si="449"/>
        <v>6.9688750244763009E-2</v>
      </c>
      <c r="T299" s="76">
        <f t="shared" si="450"/>
        <v>5.2266562683572264E-2</v>
      </c>
      <c r="U299" s="76">
        <f t="shared" si="451"/>
        <v>4.1813250146857814E-2</v>
      </c>
      <c r="V299" s="79">
        <f t="shared" si="452"/>
        <v>3.4844375122381505E-2</v>
      </c>
      <c r="W299" s="80" t="str">
        <f t="shared" si="453"/>
        <v>-</v>
      </c>
      <c r="X299" s="81" t="str">
        <f t="shared" si="442"/>
        <v>-</v>
      </c>
      <c r="Y299" s="81">
        <f t="shared" si="442"/>
        <v>0.79528602977064899</v>
      </c>
      <c r="Z299" s="81">
        <f t="shared" si="442"/>
        <v>0.85690443436688746</v>
      </c>
      <c r="AA299" s="81">
        <f t="shared" si="442"/>
        <v>0.83508601360808221</v>
      </c>
      <c r="AB299" s="82">
        <f t="shared" si="442"/>
        <v>0.79494698416951159</v>
      </c>
      <c r="AC299" s="80" t="str">
        <f t="shared" si="454"/>
        <v>-</v>
      </c>
      <c r="AD299" s="81" t="str">
        <f t="shared" si="443"/>
        <v>-</v>
      </c>
      <c r="AE299" s="81">
        <f t="shared" si="443"/>
        <v>0.66799838246408427</v>
      </c>
      <c r="AF299" s="81">
        <f t="shared" si="443"/>
        <v>0.87900657470573407</v>
      </c>
      <c r="AG299" s="81">
        <f t="shared" si="443"/>
        <v>0.94475936777285341</v>
      </c>
      <c r="AH299" s="82">
        <f t="shared" si="443"/>
        <v>0.92701806447364987</v>
      </c>
      <c r="AI299" s="83">
        <f>(F299^2)/2</f>
        <v>21765.538052829219</v>
      </c>
      <c r="AJ299" s="83" t="str">
        <f t="shared" si="444"/>
        <v>-</v>
      </c>
      <c r="AK299" s="84" t="str">
        <f t="shared" si="444"/>
        <v>-</v>
      </c>
      <c r="AL299" s="84">
        <f t="shared" si="444"/>
        <v>11457.046942456962</v>
      </c>
      <c r="AM299" s="84">
        <f t="shared" si="444"/>
        <v>10494.013821304927</v>
      </c>
      <c r="AN299" s="84">
        <f t="shared" si="444"/>
        <v>9258.953062816754</v>
      </c>
      <c r="AO299" s="85">
        <f t="shared" si="444"/>
        <v>7953.1774170374501</v>
      </c>
      <c r="AP299" s="77" t="str">
        <f>IF(AJ299="-","-",(AJ299*W299/2.04/$I299/$D299/$A299+((AJ299*W299/2.04/$I299/$D299/$A299)^2+4)^0.5)/2)</f>
        <v>-</v>
      </c>
      <c r="AQ299" s="77" t="str">
        <f>IF(AK299="-","-",(2*AK299*X299/2.04/$I299/$D299/$A299+((2*AK299*X299/2.04/$I299/$D299/$A299)^2+4)^0.5)/2)</f>
        <v>-</v>
      </c>
      <c r="AR299" s="77">
        <f>IF(AL299="-","-",(3*AL299*Y299/2.04/$I299/$D299/$A299+((3*AL299*Y299/2.04/$I299/$D299/$A299)^2+4)^0.5)/2)</f>
        <v>1.4997649589365314</v>
      </c>
      <c r="AS299" s="77">
        <f>IF(AM299="-","-",(4*AM299*Z299/2.04/$I299/$D299/$A299+((4*AM299*Z299/2.04/$I299/$D299/$A299)^2+4)^0.5)/2)</f>
        <v>1.6883982876672878</v>
      </c>
      <c r="AT299" s="77">
        <f>IF(AN299="-","-",(5*AN299*AA299/2.04/$I299/$D299/$A299+((5*AN299*AA299/2.04/$I299/$D299/$A299)^2+4)^0.5)/2)</f>
        <v>1.749655707239349</v>
      </c>
      <c r="AU299" s="78">
        <f>IF(AO299="-","-",(6*AO299*AB299/2.04/$I299/$D299/$A299+((6*AO299*AB299/2.04/$I299/$D299/$A299)^2+4)^0.5)/2)</f>
        <v>1.733019007154706</v>
      </c>
      <c r="AV299" s="74" t="str">
        <f>IF(AP299="-","-",C299*AP299)</f>
        <v>-</v>
      </c>
      <c r="AW299" s="76" t="str">
        <f>IF(AQ299="-","-",C299*AQ299)</f>
        <v>-</v>
      </c>
      <c r="AX299" s="76">
        <f>IF(AR299="-","-",C299*AR299)</f>
        <v>4.3832356288011258</v>
      </c>
      <c r="AY299" s="76">
        <f>IF(AS299="-","-",C299*AS299)</f>
        <v>4.9345382328160241</v>
      </c>
      <c r="AZ299" s="76">
        <f>IF(AT299="-","-",C299*AT299)</f>
        <v>5.1135700887056785</v>
      </c>
      <c r="BA299" s="79">
        <f>IF(AU299="-","-",C299*AU299)</f>
        <v>5.0649474187851897</v>
      </c>
      <c r="BB299" s="86" t="str">
        <f>IF(W299="-","-",D299*AP299^(0.312/(1.312*W299))-273)</f>
        <v>-</v>
      </c>
      <c r="BC299" s="87" t="str">
        <f>IF(X299="-","-",D299*AQ299^(0.312/(1.312*X299))-273)</f>
        <v>-</v>
      </c>
      <c r="BD299" s="87">
        <f>IF(Y299="-","-",D299*AR299^(0.312/(1.312*Y299))-273)</f>
        <v>52.107211089552152</v>
      </c>
      <c r="BE299" s="87">
        <f>IF(Z299="-","-",D299*AS299^(0.312/(1.312*Z299))-273)</f>
        <v>60.058454614378775</v>
      </c>
      <c r="BF299" s="87">
        <f>IF(AA299="-","-",D299*AT299^(0.312/(1.312*AA299))-273)</f>
        <v>64.735997664956244</v>
      </c>
      <c r="BG299" s="88">
        <f>IF(AB299="-","-",D299*AU299^(0.312/(1.312*AB299))-273)</f>
        <v>66.491924071886388</v>
      </c>
      <c r="BP299" s="121">
        <v>297</v>
      </c>
    </row>
    <row r="300" spans="1:75" s="89" customFormat="1" hidden="1" x14ac:dyDescent="0.2">
      <c r="A300" s="42">
        <f>A297</f>
        <v>59.544528256094004</v>
      </c>
      <c r="B300" s="62">
        <f>B297</f>
        <v>2.9826150422325077</v>
      </c>
      <c r="C300" s="62">
        <f>C297</f>
        <v>2.9226150422325077</v>
      </c>
      <c r="D300" s="63">
        <f>D297</f>
        <v>288</v>
      </c>
      <c r="E300" s="37">
        <v>5300</v>
      </c>
      <c r="F300" s="62">
        <f>PI()*0.805*E300/60</f>
        <v>223.39341760901425</v>
      </c>
      <c r="G300" s="39">
        <f t="shared" ref="G300:P300" si="456">G297</f>
        <v>0.63041739478699477</v>
      </c>
      <c r="H300" s="40">
        <f t="shared" si="456"/>
        <v>1.4891416752843847</v>
      </c>
      <c r="I300" s="41">
        <f t="shared" si="456"/>
        <v>0.93801765136367721</v>
      </c>
      <c r="J300" s="40">
        <f t="shared" si="456"/>
        <v>21.171284898321119</v>
      </c>
      <c r="K300" s="42">
        <f t="shared" si="456"/>
        <v>22.20062876312242</v>
      </c>
      <c r="L300" s="43">
        <f t="shared" si="456"/>
        <v>11.10031438156121</v>
      </c>
      <c r="M300" s="43">
        <f t="shared" si="456"/>
        <v>7.4002095877074732</v>
      </c>
      <c r="N300" s="43">
        <f t="shared" si="456"/>
        <v>5.5501571907806051</v>
      </c>
      <c r="O300" s="43">
        <f t="shared" si="456"/>
        <v>4.4401257526244846</v>
      </c>
      <c r="P300" s="44">
        <f t="shared" si="456"/>
        <v>3.7001047938537366</v>
      </c>
      <c r="Q300" s="39">
        <f t="shared" si="447"/>
        <v>0.19525998889334539</v>
      </c>
      <c r="R300" s="41">
        <f t="shared" si="448"/>
        <v>9.7629994446672697E-2</v>
      </c>
      <c r="S300" s="41">
        <f t="shared" si="449"/>
        <v>6.5086662964448469E-2</v>
      </c>
      <c r="T300" s="41">
        <f t="shared" si="450"/>
        <v>4.8814997223336348E-2</v>
      </c>
      <c r="U300" s="41">
        <f t="shared" si="451"/>
        <v>3.9051997778669086E-2</v>
      </c>
      <c r="V300" s="45">
        <f t="shared" si="452"/>
        <v>3.2543331482224234E-2</v>
      </c>
      <c r="W300" s="64" t="str">
        <f t="shared" si="453"/>
        <v>-</v>
      </c>
      <c r="X300" s="65" t="str">
        <f t="shared" si="442"/>
        <v>-</v>
      </c>
      <c r="Y300" s="65">
        <f t="shared" si="442"/>
        <v>0.83234939269375552</v>
      </c>
      <c r="Z300" s="65">
        <f t="shared" si="442"/>
        <v>0.85486330564931556</v>
      </c>
      <c r="AA300" s="65">
        <f t="shared" si="442"/>
        <v>0.82052094769076511</v>
      </c>
      <c r="AB300" s="66" t="str">
        <f t="shared" si="442"/>
        <v>-</v>
      </c>
      <c r="AC300" s="64" t="str">
        <f t="shared" si="454"/>
        <v>-</v>
      </c>
      <c r="AD300" s="65" t="str">
        <f t="shared" si="443"/>
        <v>-</v>
      </c>
      <c r="AE300" s="65">
        <f t="shared" si="443"/>
        <v>0.73939809243859855</v>
      </c>
      <c r="AF300" s="65">
        <f t="shared" si="443"/>
        <v>0.91103894003956754</v>
      </c>
      <c r="AG300" s="65">
        <f t="shared" si="443"/>
        <v>0.94193497207972854</v>
      </c>
      <c r="AH300" s="66" t="str">
        <f t="shared" si="443"/>
        <v>-</v>
      </c>
      <c r="AI300" s="49">
        <f>(F300^2)/2</f>
        <v>24952.309515517718</v>
      </c>
      <c r="AJ300" s="49" t="str">
        <f t="shared" si="444"/>
        <v>-</v>
      </c>
      <c r="AK300" s="50" t="str">
        <f t="shared" si="444"/>
        <v>-</v>
      </c>
      <c r="AL300" s="50">
        <f t="shared" si="444"/>
        <v>13891.035953780551</v>
      </c>
      <c r="AM300" s="50">
        <f t="shared" si="444"/>
        <v>12498.66144699388</v>
      </c>
      <c r="AN300" s="50">
        <f t="shared" si="444"/>
        <v>10770.713544490935</v>
      </c>
      <c r="AO300" s="51" t="str">
        <f t="shared" si="444"/>
        <v>-</v>
      </c>
      <c r="AP300" s="43" t="str">
        <f>IF(AJ300="-","-",(AJ300*W300/2.04/$I300/$D300/$A300+((AJ300*W300/2.04/$I300/$D300/$A300)^2+4)^0.5)/2)</f>
        <v>-</v>
      </c>
      <c r="AQ300" s="43" t="str">
        <f>IF(AK300="-","-",(2*AK300*X300/2.04/$I300/$D300/$A300+((2*AK300*X300/2.04/$I300/$D300/$A300)^2+4)^0.5)/2)</f>
        <v>-</v>
      </c>
      <c r="AR300" s="43">
        <f>IF(AL300="-","-",(3*AL300*Y300/2.04/$I300/$D300/$A300+((3*AL300*Y300/2.04/$I300/$D300/$A300)^2+4)^0.5)/2)</f>
        <v>1.6595865848067965</v>
      </c>
      <c r="AS300" s="43">
        <f>IF(AM300="-","-",(4*AM300*Z300/2.04/$I300/$D300/$A300+((4*AM300*Z300/2.04/$I300/$D300/$A300)^2+4)^0.5)/2)</f>
        <v>1.844541054538487</v>
      </c>
      <c r="AT300" s="43">
        <f>IF(AN300="-","-",(5*AN300*AA300/2.04/$I300/$D300/$A300+((5*AN300*AA300/2.04/$I300/$D300/$A300)^2+4)^0.5)/2)</f>
        <v>1.8788184522740052</v>
      </c>
      <c r="AU300" s="44" t="str">
        <f>IF(AO300="-","-",(6*AO300*AB300/2.04/$I300/$D300/$A300+((6*AO300*AB300/2.04/$I300/$D300/$A300)^2+4)^0.5)/2)</f>
        <v>-</v>
      </c>
      <c r="AV300" s="39" t="str">
        <f>IF(AP300="-","-",C300*AP300)</f>
        <v>-</v>
      </c>
      <c r="AW300" s="41" t="str">
        <f>IF(AQ300="-","-",C300*AQ300)</f>
        <v>-</v>
      </c>
      <c r="AX300" s="41">
        <f>IF(AR300="-","-",C300*AR300)</f>
        <v>4.850332716643619</v>
      </c>
      <c r="AY300" s="41">
        <f>IF(AS300="-","-",C300*AS300)</f>
        <v>5.3908834320095949</v>
      </c>
      <c r="AZ300" s="41">
        <f>IF(AT300="-","-",C300*AT300)</f>
        <v>5.4910630702400063</v>
      </c>
      <c r="BA300" s="45" t="str">
        <f>IF(AU300="-","-",C300*AU300)</f>
        <v>-</v>
      </c>
      <c r="BB300" s="58" t="str">
        <f>IF(W300="-","-",D300*AP300^(0.312/(1.312*W300))-273)</f>
        <v>-</v>
      </c>
      <c r="BC300" s="59" t="str">
        <f>IF(X300="-","-",D300*AQ300^(0.312/(1.312*X300))-273)</f>
        <v>-</v>
      </c>
      <c r="BD300" s="59">
        <f>IF(Y300="-","-",D300*AR300^(0.312/(1.312*Y300))-273)</f>
        <v>59.84893047653344</v>
      </c>
      <c r="BE300" s="59">
        <f>IF(Z300="-","-",D300*AS300^(0.312/(1.312*Z300))-273)</f>
        <v>68.473489312200002</v>
      </c>
      <c r="BF300" s="59">
        <f>IF(AA300="-","-",D300*AT300^(0.312/(1.312*AA300))-273)</f>
        <v>72.756445658625012</v>
      </c>
      <c r="BG300" s="60" t="str">
        <f>IF(AB300="-","-",D300*AU300^(0.312/(1.312*AB300))-273)</f>
        <v>-</v>
      </c>
      <c r="BM300" s="69"/>
      <c r="BP300" s="1">
        <v>298</v>
      </c>
    </row>
    <row r="301" spans="1:75" s="69" customFormat="1" hidden="1" x14ac:dyDescent="0.2">
      <c r="A301" s="90">
        <f>A297</f>
        <v>59.544528256094004</v>
      </c>
      <c r="B301" s="91">
        <f>B297</f>
        <v>2.9826150422325077</v>
      </c>
      <c r="C301" s="91">
        <f>C297</f>
        <v>2.9226150422325077</v>
      </c>
      <c r="D301" s="92">
        <f>D297</f>
        <v>288</v>
      </c>
      <c r="E301" s="93">
        <v>5565</v>
      </c>
      <c r="F301" s="91">
        <f>PI()*0.805*E301/60</f>
        <v>234.56308848946495</v>
      </c>
      <c r="G301" s="94">
        <f t="shared" ref="G301:P301" si="457">G297</f>
        <v>0.63041739478699477</v>
      </c>
      <c r="H301" s="95">
        <f t="shared" si="457"/>
        <v>1.4891416752843847</v>
      </c>
      <c r="I301" s="96">
        <f t="shared" si="457"/>
        <v>0.93801765136367721</v>
      </c>
      <c r="J301" s="95">
        <f t="shared" si="457"/>
        <v>21.171284898321119</v>
      </c>
      <c r="K301" s="90">
        <f t="shared" si="457"/>
        <v>22.20062876312242</v>
      </c>
      <c r="L301" s="97">
        <f t="shared" si="457"/>
        <v>11.10031438156121</v>
      </c>
      <c r="M301" s="97">
        <f t="shared" si="457"/>
        <v>7.4002095877074732</v>
      </c>
      <c r="N301" s="97">
        <f t="shared" si="457"/>
        <v>5.5501571907806051</v>
      </c>
      <c r="O301" s="97">
        <f t="shared" si="457"/>
        <v>4.4401257526244846</v>
      </c>
      <c r="P301" s="98">
        <f t="shared" si="457"/>
        <v>3.7001047938537366</v>
      </c>
      <c r="Q301" s="94">
        <f t="shared" si="447"/>
        <v>0.18596189418413847</v>
      </c>
      <c r="R301" s="96">
        <f t="shared" si="448"/>
        <v>9.2980947092069235E-2</v>
      </c>
      <c r="S301" s="96">
        <f t="shared" si="449"/>
        <v>6.1987298061379488E-2</v>
      </c>
      <c r="T301" s="96">
        <f t="shared" si="450"/>
        <v>4.6490473546034618E-2</v>
      </c>
      <c r="U301" s="96">
        <f t="shared" si="451"/>
        <v>3.7192378836827703E-2</v>
      </c>
      <c r="V301" s="99">
        <f t="shared" si="452"/>
        <v>3.0993649030689744E-2</v>
      </c>
      <c r="W301" s="100" t="str">
        <f t="shared" si="453"/>
        <v>-</v>
      </c>
      <c r="X301" s="101" t="str">
        <f t="shared" si="442"/>
        <v>-</v>
      </c>
      <c r="Y301" s="101">
        <f t="shared" si="442"/>
        <v>0.84494410716063406</v>
      </c>
      <c r="Z301" s="101">
        <f t="shared" si="442"/>
        <v>0.85097242379808868</v>
      </c>
      <c r="AA301" s="101">
        <f t="shared" si="442"/>
        <v>0.80924207677478499</v>
      </c>
      <c r="AB301" s="102" t="str">
        <f t="shared" si="442"/>
        <v>-</v>
      </c>
      <c r="AC301" s="100" t="str">
        <f t="shared" si="454"/>
        <v>-</v>
      </c>
      <c r="AD301" s="101" t="str">
        <f t="shared" si="443"/>
        <v>-</v>
      </c>
      <c r="AE301" s="101">
        <f t="shared" si="443"/>
        <v>0.77632059433475575</v>
      </c>
      <c r="AF301" s="101">
        <f t="shared" si="443"/>
        <v>0.92810899452771167</v>
      </c>
      <c r="AG301" s="101">
        <f t="shared" si="443"/>
        <v>0.9359062316826865</v>
      </c>
      <c r="AH301" s="102" t="str">
        <f t="shared" si="443"/>
        <v>-</v>
      </c>
      <c r="AI301" s="103">
        <f>(F301^2)/2</f>
        <v>27509.921240858283</v>
      </c>
      <c r="AJ301" s="103" t="str">
        <f t="shared" si="444"/>
        <v>-</v>
      </c>
      <c r="AK301" s="104" t="str">
        <f t="shared" si="444"/>
        <v>-</v>
      </c>
      <c r="AL301" s="104">
        <f t="shared" si="444"/>
        <v>15839.94614298799</v>
      </c>
      <c r="AM301" s="104">
        <f t="shared" si="444"/>
        <v>14102.150099367271</v>
      </c>
      <c r="AN301" s="104">
        <f t="shared" si="444"/>
        <v>11963.15440700804</v>
      </c>
      <c r="AO301" s="105" t="str">
        <f t="shared" si="444"/>
        <v>-</v>
      </c>
      <c r="AP301" s="97" t="str">
        <f>IF(AJ301="-","-",(AJ301*W301/2.04/$I301/$D301/$A301+((AJ301*W301/2.04/$I301/$D301/$A301)^2+4)^0.5)/2)</f>
        <v>-</v>
      </c>
      <c r="AQ301" s="97" t="str">
        <f>IF(AK301="-","-",(2*AK301*X301/2.04/$I301/$D301/$A301+((2*AK301*X301/2.04/$I301/$D301/$A301)^2+4)^0.5)/2)</f>
        <v>-</v>
      </c>
      <c r="AR301" s="97">
        <f>IF(AL301="-","-",(3*AL301*Y301/2.04/$I301/$D301/$A301+((3*AL301*Y301/2.04/$I301/$D301/$A301)^2+4)^0.5)/2)</f>
        <v>1.7840792492716639</v>
      </c>
      <c r="AS301" s="97">
        <f>IF(AM301="-","-",(4*AM301*Z301/2.04/$I301/$D301/$A301+((4*AM301*Z301/2.04/$I301/$D301/$A301)^2+4)^0.5)/2)</f>
        <v>1.970330255847951</v>
      </c>
      <c r="AT301" s="97">
        <f>IF(AN301="-","-",(5*AN301*AA301/2.04/$I301/$D301/$A301+((5*AN301*AA301/2.04/$I301/$D301/$A301)^2+4)^0.5)/2)</f>
        <v>1.9801122880464503</v>
      </c>
      <c r="AU301" s="98" t="str">
        <f>IF(AO301="-","-",(6*AO301*AB301/2.04/$I301/$D301/$A301+((6*AO301*AB301/2.04/$I301/$D301/$A301)^2+4)^0.5)/2)</f>
        <v>-</v>
      </c>
      <c r="AV301" s="94" t="str">
        <f>IF(AP301="-","-",C301*AP301)</f>
        <v>-</v>
      </c>
      <c r="AW301" s="96" t="str">
        <f>IF(AQ301="-","-",C301*AQ301)</f>
        <v>-</v>
      </c>
      <c r="AX301" s="96">
        <f>IF(AR301="-","-",C301*AR301)</f>
        <v>5.2141768504562451</v>
      </c>
      <c r="AY301" s="96">
        <f>IF(AS301="-","-",C301*AS301)</f>
        <v>5.7585168439070467</v>
      </c>
      <c r="AZ301" s="96">
        <f>IF(AT301="-","-",C301*AT301)</f>
        <v>5.7871059583539841</v>
      </c>
      <c r="BA301" s="99" t="str">
        <f>IF(AU301="-","-",C301*AU301)</f>
        <v>-</v>
      </c>
      <c r="BB301" s="106" t="str">
        <f>IF(W301="-","-",D301*AP301^(0.312/(1.312*W301))-273)</f>
        <v>-</v>
      </c>
      <c r="BC301" s="107" t="str">
        <f>IF(X301="-","-",D301*AQ301^(0.312/(1.312*X301))-273)</f>
        <v>-</v>
      </c>
      <c r="BD301" s="107">
        <f>IF(Y301="-","-",D301*AR301^(0.312/(1.312*Y301))-273)</f>
        <v>65.96247110613308</v>
      </c>
      <c r="BE301" s="107">
        <f>IF(Z301="-","-",D301*AS301^(0.312/(1.312*Z301))-273)</f>
        <v>75.098088268584661</v>
      </c>
      <c r="BF301" s="107">
        <f>IF(AA301="-","-",D301*AT301^(0.312/(1.312*AA301))-273)</f>
        <v>79.02874314519272</v>
      </c>
      <c r="BG301" s="108" t="str">
        <f>IF(AB301="-","-",D301*AU301^(0.312/(1.312*AB301))-273)</f>
        <v>-</v>
      </c>
      <c r="BM301" s="7"/>
      <c r="BP301" s="121">
        <v>299</v>
      </c>
    </row>
    <row r="302" spans="1:75" s="7" customFormat="1" ht="13.5" hidden="1" customHeight="1" x14ac:dyDescent="0.2">
      <c r="A302" s="8"/>
      <c r="B302" s="8"/>
      <c r="C302" s="8"/>
      <c r="D302" s="3"/>
      <c r="E302" s="4"/>
      <c r="F302" s="5"/>
      <c r="G302" s="6"/>
      <c r="I302" s="6"/>
      <c r="J302" s="6"/>
      <c r="K302" s="6"/>
      <c r="L302" s="8"/>
      <c r="M302" s="8"/>
      <c r="N302" s="8"/>
      <c r="O302" s="8"/>
      <c r="P302" s="8"/>
      <c r="Q302" s="5" t="s">
        <v>60</v>
      </c>
      <c r="R302" s="6"/>
      <c r="S302" s="6"/>
      <c r="T302" s="6"/>
      <c r="U302" s="6"/>
      <c r="V302" s="6"/>
      <c r="W302" s="6"/>
      <c r="X302" s="6"/>
      <c r="Y302" s="6"/>
      <c r="Z302" s="6"/>
      <c r="AA302" s="6"/>
      <c r="AB302" s="6"/>
      <c r="AC302" s="6"/>
      <c r="AD302" s="6"/>
      <c r="AE302" s="6"/>
      <c r="AF302" s="6"/>
      <c r="AG302" s="6"/>
      <c r="AH302" s="6"/>
      <c r="AI302" s="178">
        <f>A290</f>
        <v>42.253461973673254</v>
      </c>
      <c r="AJ302" s="179">
        <f>C290</f>
        <v>1.7027158585278934</v>
      </c>
      <c r="AK302" s="180">
        <v>3</v>
      </c>
      <c r="AL302" s="181">
        <f>E292</f>
        <v>4970</v>
      </c>
      <c r="AM302" s="181">
        <f>$AL292</f>
        <v>9636.1640243259171</v>
      </c>
      <c r="AN302" s="182">
        <f>$AR292</f>
        <v>1.7516810143597117</v>
      </c>
      <c r="AO302" s="113">
        <f>$AX292</f>
        <v>2.9826150422325077</v>
      </c>
      <c r="AP302" s="114">
        <f>$BD292</f>
        <v>59.035315465536826</v>
      </c>
      <c r="AQ302" s="114">
        <f>A297</f>
        <v>59.544528256094004</v>
      </c>
      <c r="AR302" s="109">
        <f>C297</f>
        <v>2.9226150422325077</v>
      </c>
      <c r="AS302" s="110">
        <v>4</v>
      </c>
      <c r="AT302" s="111">
        <f>E299</f>
        <v>4950</v>
      </c>
      <c r="AU302" s="111">
        <f>AM299</f>
        <v>10494.013821304927</v>
      </c>
      <c r="AV302" s="112">
        <f>AS299</f>
        <v>1.6883982876672878</v>
      </c>
      <c r="AW302" s="113">
        <f>AY299</f>
        <v>4.9345382328160241</v>
      </c>
      <c r="AX302" s="114">
        <f>BE299</f>
        <v>60.058454614378775</v>
      </c>
      <c r="AZ302" s="115">
        <v>4.9254909515380856</v>
      </c>
      <c r="BB302" s="183">
        <f>M292*60</f>
        <v>547.91150090619374</v>
      </c>
      <c r="BC302" s="184">
        <f>AN302</f>
        <v>1.7516810143597117</v>
      </c>
      <c r="BD302" s="185">
        <f>N299*60</f>
        <v>333.00943144683629</v>
      </c>
      <c r="BE302" s="186">
        <f>AV302</f>
        <v>1.6883982876672878</v>
      </c>
      <c r="BG302" s="187">
        <f>AL302/5300</f>
        <v>0.93773584905660379</v>
      </c>
      <c r="BH302" s="188">
        <f>AT302/5300</f>
        <v>0.93396226415094341</v>
      </c>
      <c r="BI302" s="115"/>
      <c r="BJ302" s="115"/>
      <c r="BM302" s="121"/>
      <c r="BP302" s="1">
        <v>300</v>
      </c>
    </row>
    <row r="303" spans="1:75" s="7" customFormat="1" hidden="1" x14ac:dyDescent="0.2">
      <c r="A303" s="8"/>
      <c r="B303" s="8"/>
      <c r="C303" s="8"/>
      <c r="D303" s="3"/>
      <c r="E303" s="4"/>
      <c r="F303" s="5"/>
      <c r="G303" s="6"/>
      <c r="I303" s="6"/>
      <c r="J303" s="6"/>
      <c r="K303" s="6"/>
      <c r="L303" s="8"/>
      <c r="M303" s="8"/>
      <c r="N303" s="8"/>
      <c r="O303" s="8"/>
      <c r="P303" s="8"/>
      <c r="Q303" s="5"/>
      <c r="R303" s="6"/>
      <c r="S303" s="6"/>
      <c r="T303" s="6"/>
      <c r="U303" s="6"/>
      <c r="V303" s="6"/>
      <c r="W303" s="6"/>
      <c r="X303" s="6"/>
      <c r="Y303" s="6"/>
      <c r="Z303" s="6"/>
      <c r="AA303" s="6"/>
      <c r="AB303" s="6"/>
      <c r="AC303" s="6"/>
      <c r="AD303" s="6"/>
      <c r="AE303" s="6"/>
      <c r="AF303" s="6"/>
      <c r="AG303" s="6"/>
      <c r="AH303" s="6"/>
      <c r="AI303" s="9"/>
      <c r="AJ303" s="10"/>
      <c r="AK303" s="11"/>
      <c r="AL303" s="11"/>
      <c r="AM303" s="12"/>
      <c r="AN303" s="10"/>
      <c r="AO303" s="13"/>
      <c r="AP303" s="14"/>
      <c r="AQ303" s="15"/>
      <c r="AR303" s="16"/>
      <c r="AX303" s="6"/>
      <c r="AY303" s="6"/>
      <c r="AZ303" s="6"/>
      <c r="BA303" s="6"/>
      <c r="BB303" s="5"/>
      <c r="BC303" s="5"/>
      <c r="BD303" s="5"/>
      <c r="BE303" s="5"/>
      <c r="BF303" s="5"/>
      <c r="BG303" s="8"/>
      <c r="BM303" s="121"/>
      <c r="BP303" s="121">
        <v>301</v>
      </c>
    </row>
    <row r="304" spans="1:75" ht="15.75" hidden="1" x14ac:dyDescent="0.2">
      <c r="A304" s="116" t="s">
        <v>81</v>
      </c>
      <c r="B304" s="1"/>
      <c r="C304" s="2" t="s">
        <v>88</v>
      </c>
      <c r="D304" s="2"/>
      <c r="E304" s="117"/>
      <c r="F304" s="117"/>
      <c r="G304" s="117"/>
      <c r="H304" s="117"/>
      <c r="I304" s="117"/>
      <c r="J304" s="117"/>
      <c r="K304" s="117"/>
      <c r="L304" s="117"/>
      <c r="M304" s="117"/>
      <c r="N304" s="117"/>
      <c r="O304" s="117"/>
      <c r="P304" s="117"/>
      <c r="Q304" s="117"/>
      <c r="R304" s="117"/>
      <c r="S304" s="117"/>
      <c r="T304" s="117"/>
      <c r="U304" s="117"/>
      <c r="V304" s="117"/>
      <c r="W304" s="117"/>
      <c r="X304" s="117"/>
      <c r="Y304" s="117"/>
      <c r="Z304" s="117"/>
      <c r="AA304" s="117"/>
      <c r="AB304" s="117"/>
      <c r="AC304" s="118"/>
      <c r="AD304" s="117"/>
      <c r="AE304" s="117"/>
      <c r="AF304" s="117"/>
      <c r="AG304" s="117"/>
      <c r="AH304" s="117"/>
      <c r="AI304" s="119"/>
      <c r="AJ304" s="117"/>
      <c r="AK304" s="117"/>
      <c r="AL304" s="117"/>
      <c r="AM304" s="117"/>
      <c r="AN304" s="117"/>
      <c r="AO304" s="117"/>
      <c r="AP304" s="117"/>
      <c r="AQ304" s="117"/>
      <c r="AR304" s="117"/>
      <c r="AS304" s="117"/>
      <c r="AT304" s="117"/>
      <c r="AU304" s="117"/>
      <c r="AV304" s="120"/>
      <c r="AW304" s="120"/>
      <c r="AX304" s="120"/>
      <c r="AY304" s="120"/>
      <c r="AZ304" s="120"/>
      <c r="BA304" s="120"/>
      <c r="BB304" s="117"/>
      <c r="BC304" s="117"/>
      <c r="BD304" s="117"/>
      <c r="BE304" s="117"/>
      <c r="BF304" s="117"/>
      <c r="BG304" s="117"/>
      <c r="BM304" s="1"/>
      <c r="BP304" s="1">
        <v>302</v>
      </c>
    </row>
    <row r="305" spans="1:75" ht="14.25" hidden="1" x14ac:dyDescent="0.2">
      <c r="A305" s="17" t="s">
        <v>1</v>
      </c>
      <c r="B305" s="18" t="s">
        <v>2</v>
      </c>
      <c r="C305" s="18" t="s">
        <v>3</v>
      </c>
      <c r="D305" s="18" t="s">
        <v>4</v>
      </c>
      <c r="E305" s="18" t="s">
        <v>5</v>
      </c>
      <c r="F305" s="18" t="s">
        <v>6</v>
      </c>
      <c r="G305" s="18" t="s">
        <v>7</v>
      </c>
      <c r="H305" s="18" t="s">
        <v>8</v>
      </c>
      <c r="I305" s="18" t="s">
        <v>9</v>
      </c>
      <c r="J305" s="24" t="s">
        <v>10</v>
      </c>
      <c r="K305" s="21" t="s">
        <v>11</v>
      </c>
      <c r="L305" s="22" t="s">
        <v>12</v>
      </c>
      <c r="M305" s="22" t="s">
        <v>13</v>
      </c>
      <c r="N305" s="22" t="s">
        <v>14</v>
      </c>
      <c r="O305" s="22" t="s">
        <v>15</v>
      </c>
      <c r="P305" s="23" t="s">
        <v>16</v>
      </c>
      <c r="Q305" s="24" t="s">
        <v>17</v>
      </c>
      <c r="R305" s="25" t="s">
        <v>18</v>
      </c>
      <c r="S305" s="25" t="s">
        <v>19</v>
      </c>
      <c r="T305" s="25" t="s">
        <v>20</v>
      </c>
      <c r="U305" s="25" t="s">
        <v>21</v>
      </c>
      <c r="V305" s="26" t="s">
        <v>22</v>
      </c>
      <c r="W305" s="24" t="s">
        <v>23</v>
      </c>
      <c r="X305" s="25" t="s">
        <v>24</v>
      </c>
      <c r="Y305" s="25" t="s">
        <v>25</v>
      </c>
      <c r="Z305" s="25" t="s">
        <v>26</v>
      </c>
      <c r="AA305" s="25" t="s">
        <v>27</v>
      </c>
      <c r="AB305" s="26" t="s">
        <v>28</v>
      </c>
      <c r="AC305" s="27" t="s">
        <v>29</v>
      </c>
      <c r="AD305" s="28" t="s">
        <v>30</v>
      </c>
      <c r="AE305" s="28" t="s">
        <v>31</v>
      </c>
      <c r="AF305" s="28" t="s">
        <v>32</v>
      </c>
      <c r="AG305" s="28" t="s">
        <v>33</v>
      </c>
      <c r="AH305" s="29" t="s">
        <v>34</v>
      </c>
      <c r="AI305" s="122" t="s">
        <v>35</v>
      </c>
      <c r="AJ305" s="21" t="s">
        <v>36</v>
      </c>
      <c r="AK305" s="22" t="s">
        <v>37</v>
      </c>
      <c r="AL305" s="22" t="s">
        <v>38</v>
      </c>
      <c r="AM305" s="22" t="s">
        <v>39</v>
      </c>
      <c r="AN305" s="22" t="s">
        <v>40</v>
      </c>
      <c r="AO305" s="23" t="s">
        <v>41</v>
      </c>
      <c r="AP305" s="28" t="s">
        <v>42</v>
      </c>
      <c r="AQ305" s="28" t="s">
        <v>43</v>
      </c>
      <c r="AR305" s="28" t="s">
        <v>44</v>
      </c>
      <c r="AS305" s="28" t="s">
        <v>45</v>
      </c>
      <c r="AT305" s="28" t="s">
        <v>46</v>
      </c>
      <c r="AU305" s="29" t="s">
        <v>47</v>
      </c>
      <c r="AV305" s="31" t="s">
        <v>48</v>
      </c>
      <c r="AW305" s="32" t="s">
        <v>49</v>
      </c>
      <c r="AX305" s="32" t="s">
        <v>50</v>
      </c>
      <c r="AY305" s="32" t="s">
        <v>51</v>
      </c>
      <c r="AZ305" s="32" t="s">
        <v>52</v>
      </c>
      <c r="BA305" s="33" t="s">
        <v>53</v>
      </c>
      <c r="BB305" s="21" t="s">
        <v>54</v>
      </c>
      <c r="BC305" s="22" t="s">
        <v>55</v>
      </c>
      <c r="BD305" s="22" t="s">
        <v>56</v>
      </c>
      <c r="BE305" s="22" t="s">
        <v>57</v>
      </c>
      <c r="BF305" s="22" t="s">
        <v>58</v>
      </c>
      <c r="BG305" s="23" t="s">
        <v>59</v>
      </c>
      <c r="BH305" s="207"/>
      <c r="BI305" s="117"/>
      <c r="BM305" s="117"/>
      <c r="BP305" s="121">
        <v>303</v>
      </c>
    </row>
    <row r="306" spans="1:75" s="1" customFormat="1" ht="18" hidden="1" customHeight="1" x14ac:dyDescent="0.2">
      <c r="A306" s="126">
        <v>40.957197102481388</v>
      </c>
      <c r="B306" s="141">
        <v>1.7015573501586914</v>
      </c>
      <c r="C306" s="141">
        <v>1.660795872766458</v>
      </c>
      <c r="D306" s="142">
        <v>283</v>
      </c>
      <c r="E306" s="123">
        <v>3700</v>
      </c>
      <c r="F306" s="203">
        <f>PI()*0.862*E306/60</f>
        <v>166.99659348932144</v>
      </c>
      <c r="G306" s="124">
        <f>C306/4.636</f>
        <v>0.35823897169250601</v>
      </c>
      <c r="H306" s="125">
        <f>D306/193.4</f>
        <v>1.4632885211995863</v>
      </c>
      <c r="I306" s="120">
        <f>1-0.427*G306*H306^(-3.688)</f>
        <v>0.96242804522974423</v>
      </c>
      <c r="J306" s="124">
        <f>C306*10^6/(I306*514*D306)</f>
        <v>11.863106588385632</v>
      </c>
      <c r="K306" s="126">
        <f>A306*0.682*10^6/(3600*24*J306)</f>
        <v>27.252253984767158</v>
      </c>
      <c r="L306" s="127">
        <f>A306*0.682*10^6/(3600*24*J306*2)</f>
        <v>13.626126992383579</v>
      </c>
      <c r="M306" s="127">
        <f>A306*0.682*10^6/(3600*24*J306*3)</f>
        <v>9.0840846615890527</v>
      </c>
      <c r="N306" s="127">
        <f>A306*0.682*10^6/(3600*24*J306*4)</f>
        <v>6.8130634961917895</v>
      </c>
      <c r="O306" s="127">
        <f>A306*0.682*10^6/(3600*24*J306*5)</f>
        <v>5.4504507969534322</v>
      </c>
      <c r="P306" s="128">
        <f>A306*0.682*10^6/(3600*24*J306*6)</f>
        <v>4.5420423307945264</v>
      </c>
      <c r="Q306" s="124">
        <f>4*K306/(PI()*0.862^2*F306)</f>
        <v>0.2796342752770305</v>
      </c>
      <c r="R306" s="120">
        <f>4*L306/(PI()*0.862^2*F306)</f>
        <v>0.13981713763851525</v>
      </c>
      <c r="S306" s="120">
        <f>4*M306/(PI()*0.862^2*F306)</f>
        <v>9.3211425092343508E-2</v>
      </c>
      <c r="T306" s="120">
        <f>4*N306/(PI()*0.862^2*F306)</f>
        <v>6.9908568819257624E-2</v>
      </c>
      <c r="U306" s="120">
        <f>4*O306/(PI()*0.862^2*$F306)</f>
        <v>5.5926855055406108E-2</v>
      </c>
      <c r="V306" s="129">
        <f>4*P306/(PI()*0.862^2*$F306)</f>
        <v>4.6605712546171754E-2</v>
      </c>
      <c r="W306" s="124" t="str">
        <f>IF(OR(0.0366&gt;Q306,0.0992&lt;Q306),"-",-43518*Q306^4 + 7101.5*Q306^3 - 404.29*Q306^2 + 11.132*Q306 + 0.6449)</f>
        <v>-</v>
      </c>
      <c r="X306" s="120" t="str">
        <f t="shared" ref="X306:AB310" si="458">IF(OR(0.0366&gt;R306,0.0992&lt;R306),"-",-43518*R306^4 + 7101.5*R306^3 - 404.29*R306^2 + 11.132*R306 + 0.6449)</f>
        <v>-</v>
      </c>
      <c r="Y306" s="120">
        <f t="shared" si="458"/>
        <v>0.63601943999870159</v>
      </c>
      <c r="Z306" s="120">
        <f t="shared" si="458"/>
        <v>0.83413632855522035</v>
      </c>
      <c r="AA306" s="120">
        <f t="shared" si="458"/>
        <v>0.8194447638341732</v>
      </c>
      <c r="AB306" s="129">
        <f t="shared" si="458"/>
        <v>0.79914069368276552</v>
      </c>
      <c r="AC306" s="124" t="str">
        <f>IF(W306="-","-",-1957*Q306^3 + 170*Q306^2 - 5.2758*Q306 + 1.1631)</f>
        <v>-</v>
      </c>
      <c r="AD306" s="120" t="str">
        <f t="shared" ref="AD306:AH310" si="459">IF(X306="-","-",-1957*R306^3 + 170*R306^2 - 5.2758*R306 + 1.1631)</f>
        <v>-</v>
      </c>
      <c r="AE306" s="120">
        <f t="shared" si="459"/>
        <v>0.56347114754753913</v>
      </c>
      <c r="AF306" s="120">
        <f t="shared" si="459"/>
        <v>0.95647758065450583</v>
      </c>
      <c r="AG306" s="120">
        <f t="shared" si="459"/>
        <v>1.0574337625678405</v>
      </c>
      <c r="AH306" s="129">
        <f t="shared" si="459"/>
        <v>1.088362437319716</v>
      </c>
      <c r="AI306" s="119">
        <f>(F306^2)/2</f>
        <v>13943.931118518838</v>
      </c>
      <c r="AJ306" s="130" t="str">
        <f t="shared" ref="AJ306:AO310" si="460">IF(W306="-","-",3*$AI306*$J306*K306*AC306/(W306*1000))</f>
        <v>-</v>
      </c>
      <c r="AK306" s="119" t="str">
        <f t="shared" si="460"/>
        <v>-</v>
      </c>
      <c r="AL306" s="119">
        <f t="shared" si="460"/>
        <v>3993.8098330538219</v>
      </c>
      <c r="AM306" s="119">
        <f t="shared" si="460"/>
        <v>3876.9045715192024</v>
      </c>
      <c r="AN306" s="119">
        <f t="shared" si="460"/>
        <v>3490.3648606675015</v>
      </c>
      <c r="AO306" s="131">
        <f t="shared" si="460"/>
        <v>3069.7739166687052</v>
      </c>
      <c r="AP306" s="132" t="str">
        <f>IF(AJ306="-","-",(AJ306*AC306/2.04/$I306/$D306/$A306+((AJ306*AC306/2.04/$I306/$D306/$A306)^2+4)^0.5)/2)</f>
        <v>-</v>
      </c>
      <c r="AQ306" s="132" t="str">
        <f>IF(AK306="-","-",(2*AK306*AD306/2.04/$I306/$D306/$A306+((2*AK306*AD306/2.04/$I306/$D306/$A306)^2+4)^0.5)/2)</f>
        <v>-</v>
      </c>
      <c r="AR306" s="132">
        <f>IF(AL306="-","-",(3*AL306*AE306/2.04/$I306/$D306/$A306+((3*AL306*AE306/2.04/$I306/$D306/$A306)^2+4)^0.5)/2)</f>
        <v>1.1592734798169297</v>
      </c>
      <c r="AS306" s="132">
        <f>IF(AM306="-","-",(4*AM306*AF306/2.04/$I306/$D306/$A306+((4*AM306*AF306/2.04/$I306/$D306/$A306)^2+4)^0.5)/2)</f>
        <v>1.3776561714666979</v>
      </c>
      <c r="AT306" s="132">
        <f>IF(AN306="-","-",(5*AN306*AG306/2.04/$I306/$D306/$A306+((5*AN306*AG306/2.04/$I306/$D306/$A306)^2+4)^0.5)/2)</f>
        <v>1.4845338087130848</v>
      </c>
      <c r="AU306" s="133">
        <f>IF(AO306="-","-",(6*AO306*AH306/2.04/$I306/$D306/$A306+((6*AO306*AH306/2.04/$I306/$D306/$A306)^2+4)^0.5)/2)</f>
        <v>1.5331363570553846</v>
      </c>
      <c r="AV306" s="134" t="str">
        <f>IF(AP306="-","-",C306*AP306)</f>
        <v>-</v>
      </c>
      <c r="AW306" s="135" t="str">
        <f>IF(AQ306="-","-",C306*AQ306)</f>
        <v>-</v>
      </c>
      <c r="AX306" s="135">
        <f>IF(AR306="-","-",C306*AR306)</f>
        <v>1.9253166106875668</v>
      </c>
      <c r="AY306" s="136">
        <f>IF(AS306="-","-",C306*AS306)</f>
        <v>2.288005683663132</v>
      </c>
      <c r="AZ306" s="136">
        <f>IF(AT306="-","-",C306*AT306)</f>
        <v>2.4655076224929617</v>
      </c>
      <c r="BA306" s="137">
        <f>IF(AU306="-","-",C306*AU306)</f>
        <v>2.5462265341857857</v>
      </c>
      <c r="BB306" s="138" t="str">
        <f>IF(W306="-","-",D306*AP306^(0.312/(1.312*W306))-273)</f>
        <v>-</v>
      </c>
      <c r="BC306" s="139" t="str">
        <f>IF(X306="-","-",D306*AQ306^(0.312/(1.312*X306))-273)</f>
        <v>-</v>
      </c>
      <c r="BD306" s="139">
        <f>IF(Y306="-","-",D306*AR306^(0.312/(1.312*Y306))-273)</f>
        <v>26.078547106528958</v>
      </c>
      <c r="BE306" s="139">
        <f>IF(Z306="-","-",D306*AS306^(0.312/(1.312*Z306))-273)</f>
        <v>37.066078763851465</v>
      </c>
      <c r="BF306" s="139">
        <f>IF(AA306="-","-",D306*AT306^(0.312/(1.312*AA306))-273)</f>
        <v>44.382006030232219</v>
      </c>
      <c r="BG306" s="140">
        <f>IF(AB306="-","-",D306*AU306^(0.312/(1.312*AB306))-273)</f>
        <v>48.374025724766739</v>
      </c>
      <c r="BH306" s="117"/>
      <c r="BI306" s="117"/>
      <c r="BM306" s="121"/>
      <c r="BP306" s="1">
        <v>304</v>
      </c>
    </row>
    <row r="307" spans="1:75" s="117" customFormat="1" ht="12.75" hidden="1" customHeight="1" x14ac:dyDescent="0.2">
      <c r="A307" s="126">
        <f>A306</f>
        <v>40.957197102481388</v>
      </c>
      <c r="B307" s="141"/>
      <c r="C307" s="141">
        <f>C306</f>
        <v>1.660795872766458</v>
      </c>
      <c r="D307" s="142">
        <f>D306</f>
        <v>283</v>
      </c>
      <c r="E307" s="123">
        <v>4300</v>
      </c>
      <c r="F307" s="204">
        <f>PI()*0.862*E307/60</f>
        <v>194.07712216326544</v>
      </c>
      <c r="G307" s="124">
        <f t="shared" ref="G307:P307" si="461">G306</f>
        <v>0.35823897169250601</v>
      </c>
      <c r="H307" s="125">
        <f t="shared" si="461"/>
        <v>1.4632885211995863</v>
      </c>
      <c r="I307" s="120">
        <f t="shared" si="461"/>
        <v>0.96242804522974423</v>
      </c>
      <c r="J307" s="124">
        <f t="shared" si="461"/>
        <v>11.863106588385632</v>
      </c>
      <c r="K307" s="126">
        <f t="shared" si="461"/>
        <v>27.252253984767158</v>
      </c>
      <c r="L307" s="127">
        <f t="shared" si="461"/>
        <v>13.626126992383579</v>
      </c>
      <c r="M307" s="127">
        <f t="shared" si="461"/>
        <v>9.0840846615890527</v>
      </c>
      <c r="N307" s="127">
        <f t="shared" si="461"/>
        <v>6.8130634961917895</v>
      </c>
      <c r="O307" s="127">
        <f t="shared" si="461"/>
        <v>5.4504507969534322</v>
      </c>
      <c r="P307" s="128">
        <f t="shared" si="461"/>
        <v>4.5420423307945264</v>
      </c>
      <c r="Q307" s="124">
        <f>4*K307/(PI()*0.862^2*F307)</f>
        <v>0.24061553919186349</v>
      </c>
      <c r="R307" s="120">
        <f>4*L307/(PI()*0.862^2*F307)</f>
        <v>0.12030776959593174</v>
      </c>
      <c r="S307" s="120">
        <f>4*M307/(PI()*0.862^2*F307)</f>
        <v>8.0205179730621162E-2</v>
      </c>
      <c r="T307" s="120">
        <f>4*N307/(PI()*0.862^2*F307)</f>
        <v>6.0153884797965872E-2</v>
      </c>
      <c r="U307" s="120">
        <f>4*O307/(PI()*0.862^2*F307)</f>
        <v>4.8123107838372703E-2</v>
      </c>
      <c r="V307" s="129">
        <f>4*P307/(PI()*0.862^2*$F307)</f>
        <v>4.0102589865310581E-2</v>
      </c>
      <c r="W307" s="124" t="str">
        <f>IF(OR(0.0366&gt;Q307,0.0992&lt;Q307),"-",-43518*Q307^4 + 7101.5*Q307^3 - 404.29*Q307^2 + 11.132*Q307 + 0.6449)</f>
        <v>-</v>
      </c>
      <c r="X307" s="120" t="str">
        <f t="shared" si="458"/>
        <v>-</v>
      </c>
      <c r="Y307" s="120">
        <f t="shared" si="458"/>
        <v>0.80016015855972034</v>
      </c>
      <c r="Z307" s="120">
        <f t="shared" si="458"/>
        <v>0.82756887982390048</v>
      </c>
      <c r="AA307" s="120">
        <f t="shared" si="458"/>
        <v>0.80237479928538791</v>
      </c>
      <c r="AB307" s="129">
        <f t="shared" si="458"/>
        <v>0.78658427075029858</v>
      </c>
      <c r="AC307" s="124" t="str">
        <f>IF(W307="-","-",-1957*Q307^3 + 170*Q307^2 - 5.2758*Q307 + 1.1631)</f>
        <v>-</v>
      </c>
      <c r="AD307" s="120" t="str">
        <f t="shared" si="459"/>
        <v>-</v>
      </c>
      <c r="AE307" s="120">
        <f t="shared" si="459"/>
        <v>0.82382826313068303</v>
      </c>
      <c r="AF307" s="120">
        <f t="shared" si="459"/>
        <v>1.0349106137804673</v>
      </c>
      <c r="AG307" s="120">
        <f t="shared" si="459"/>
        <v>1.084805732288276</v>
      </c>
      <c r="AH307" s="129">
        <f t="shared" si="459"/>
        <v>1.0987096058647325</v>
      </c>
      <c r="AI307" s="119">
        <f>(F307^2)/2</f>
        <v>18832.964673587529</v>
      </c>
      <c r="AJ307" s="130" t="str">
        <f t="shared" si="460"/>
        <v>-</v>
      </c>
      <c r="AK307" s="119" t="str">
        <f t="shared" si="460"/>
        <v>-</v>
      </c>
      <c r="AL307" s="119">
        <f t="shared" si="460"/>
        <v>6268.7264098777005</v>
      </c>
      <c r="AM307" s="119">
        <f t="shared" si="460"/>
        <v>5710.5706052433297</v>
      </c>
      <c r="AN307" s="119">
        <f t="shared" si="460"/>
        <v>4939.0735537177125</v>
      </c>
      <c r="AO307" s="131">
        <f t="shared" si="460"/>
        <v>4252.3325450704351</v>
      </c>
      <c r="AP307" s="127" t="str">
        <f>IF(AJ307="-","-",(AJ307*AC307/2.04/$I307/$D307/$A307+((AJ307*AC307/2.04/$I307/$D307/$A307)^2+4)^0.5)/2)</f>
        <v>-</v>
      </c>
      <c r="AQ307" s="127" t="str">
        <f>IF(AK307="-","-",(2*AK307*AD307/2.04/$I307/$D307/$A307+((2*AK307*AD307/2.04/$I307/$D307/$A307)^2+4)^0.5)/2)</f>
        <v>-</v>
      </c>
      <c r="AR307" s="127">
        <f>IF(AL307="-","-",(3*AL307*AE307/2.04/$I307/$D307/$A307+((3*AL307*AE307/2.04/$I307/$D307/$A307)^2+4)^0.5)/2)</f>
        <v>1.3967512080143325</v>
      </c>
      <c r="AS307" s="127">
        <f>IF(AM307="-","-",(4*AM307*AF307/2.04/$I307/$D307/$A307+((4*AM307*AF307/2.04/$I307/$D307/$A307)^2+4)^0.5)/2)</f>
        <v>1.6462353193040009</v>
      </c>
      <c r="AT307" s="127">
        <f>IF(AN307="-","-",(5*AN307*AG307/2.04/$I307/$D307/$A307+((5*AN307*AG307/2.04/$I307/$D307/$A307)^2+4)^0.5)/2)</f>
        <v>1.7489706250639179</v>
      </c>
      <c r="AU307" s="128">
        <f>IF(AO307="-","-",(6*AO307*AH307/2.04/$I307/$D307/$A307+((6*AO307*AH307/2.04/$I307/$D307/$A307)^2+4)^0.5)/2)</f>
        <v>1.7903631722611588</v>
      </c>
      <c r="AV307" s="143" t="str">
        <f>IF(AP307="-","-",C307*AP307)</f>
        <v>-</v>
      </c>
      <c r="AW307" s="144" t="str">
        <f>IF(AQ307="-","-",C307*AQ307)</f>
        <v>-</v>
      </c>
      <c r="AX307" s="144">
        <f>IF(AR307="-","-",C307*AR307)</f>
        <v>2.3197186415517681</v>
      </c>
      <c r="AY307" s="120">
        <f>IF(AS307="-","-",C307*AS307)</f>
        <v>2.7340608239024569</v>
      </c>
      <c r="AZ307" s="120">
        <f>IF(AT307="-","-",C307*AT307)</f>
        <v>2.9046831956959269</v>
      </c>
      <c r="BA307" s="129">
        <f>IF(AU307="-","-",C307*AU307)</f>
        <v>2.9734277672443956</v>
      </c>
      <c r="BB307" s="138" t="str">
        <f>IF(W307="-","-",D307*AP307^(0.312/(1.312*W307))-273)</f>
        <v>-</v>
      </c>
      <c r="BC307" s="139" t="str">
        <f>IF(X307="-","-",D307*AQ307^(0.312/(1.312*X307))-273)</f>
        <v>-</v>
      </c>
      <c r="BD307" s="139">
        <f>IF(Y307="-","-",D307*AR307^(0.312/(1.312*Y307))-273)</f>
        <v>39.546993308161177</v>
      </c>
      <c r="BE307" s="139">
        <f>IF(Z307="-","-",D307*AS307^(0.312/(1.312*Z307))-273)</f>
        <v>53.584945847409358</v>
      </c>
      <c r="BF307" s="139">
        <f>IF(AA307="-","-",D307*AT307^(0.312/(1.312*AA307))-273)</f>
        <v>60.996118917431261</v>
      </c>
      <c r="BG307" s="140">
        <f>IF(AB307="-","-",D307*AU307^(0.312/(1.312*AB307))-273)</f>
        <v>64.487053990348443</v>
      </c>
      <c r="BH307" s="121"/>
      <c r="BI307" s="121"/>
      <c r="BM307" s="161"/>
      <c r="BP307" s="121">
        <v>305</v>
      </c>
    </row>
    <row r="308" spans="1:75" hidden="1" x14ac:dyDescent="0.2">
      <c r="A308" s="145">
        <f>A306</f>
        <v>40.957197102481388</v>
      </c>
      <c r="B308" s="146"/>
      <c r="C308" s="146">
        <f>C306</f>
        <v>1.660795872766458</v>
      </c>
      <c r="D308" s="147">
        <f>D306</f>
        <v>283</v>
      </c>
      <c r="E308" s="148">
        <v>4980</v>
      </c>
      <c r="F308" s="205">
        <f>PI()*0.862*E308/60</f>
        <v>224.76838799373533</v>
      </c>
      <c r="G308" s="149">
        <f t="shared" ref="G308:P308" si="462">G306</f>
        <v>0.35823897169250601</v>
      </c>
      <c r="H308" s="150">
        <f t="shared" si="462"/>
        <v>1.4632885211995863</v>
      </c>
      <c r="I308" s="151">
        <f t="shared" si="462"/>
        <v>0.96242804522974423</v>
      </c>
      <c r="J308" s="149">
        <f t="shared" si="462"/>
        <v>11.863106588385632</v>
      </c>
      <c r="K308" s="145">
        <f t="shared" si="462"/>
        <v>27.252253984767158</v>
      </c>
      <c r="L308" s="152">
        <f t="shared" si="462"/>
        <v>13.626126992383579</v>
      </c>
      <c r="M308" s="152">
        <f t="shared" si="462"/>
        <v>9.0840846615890527</v>
      </c>
      <c r="N308" s="152">
        <f t="shared" si="462"/>
        <v>6.8130634961917895</v>
      </c>
      <c r="O308" s="152">
        <f t="shared" si="462"/>
        <v>5.4504507969534322</v>
      </c>
      <c r="P308" s="153">
        <f t="shared" si="462"/>
        <v>4.5420423307945264</v>
      </c>
      <c r="Q308" s="149">
        <f>4*K308/(PI()*0.862^2*F308)</f>
        <v>0.20776040532630782</v>
      </c>
      <c r="R308" s="151">
        <f>4*L308/(PI()*0.862^2*F308)</f>
        <v>0.10388020266315391</v>
      </c>
      <c r="S308" s="151">
        <f>4*M308/(PI()*0.862^2*F308)</f>
        <v>6.9253468442102603E-2</v>
      </c>
      <c r="T308" s="151">
        <f>4*N308/(PI()*0.862^2*F308)</f>
        <v>5.1940101331576956E-2</v>
      </c>
      <c r="U308" s="151">
        <f>4*O308/(PI()*0.862^2*F308)</f>
        <v>4.1552081065261572E-2</v>
      </c>
      <c r="V308" s="154">
        <f>4*P308/(PI()*0.862^2*$F308)</f>
        <v>3.4626734221051302E-2</v>
      </c>
      <c r="W308" s="149" t="str">
        <f>IF(OR(0.0366&gt;Q308,0.0992&lt;Q308),"-",-43518*Q308^4 + 7101.5*Q308^3 - 404.29*Q308^2 + 11.132*Q308 + 0.6449)</f>
        <v>-</v>
      </c>
      <c r="X308" s="151" t="str">
        <f t="shared" si="458"/>
        <v>-</v>
      </c>
      <c r="Y308" s="151">
        <f t="shared" si="458"/>
        <v>0.83454591067916661</v>
      </c>
      <c r="Z308" s="151">
        <f t="shared" si="458"/>
        <v>0.81077182553780125</v>
      </c>
      <c r="AA308" s="151">
        <f t="shared" si="458"/>
        <v>0.78917220581026581</v>
      </c>
      <c r="AB308" s="154" t="str">
        <f t="shared" si="458"/>
        <v>-</v>
      </c>
      <c r="AC308" s="149" t="str">
        <f>IF(W308="-","-",-1957*Q308^3 + 170*Q308^2 - 5.2758*Q308 + 1.1631)</f>
        <v>-</v>
      </c>
      <c r="AD308" s="151" t="str">
        <f t="shared" si="459"/>
        <v>-</v>
      </c>
      <c r="AE308" s="151">
        <f t="shared" si="459"/>
        <v>0.96305676468943435</v>
      </c>
      <c r="AF308" s="151">
        <f t="shared" si="459"/>
        <v>1.0734759663328246</v>
      </c>
      <c r="AG308" s="151">
        <f t="shared" si="459"/>
        <v>1.096996690809166</v>
      </c>
      <c r="AH308" s="154" t="str">
        <f t="shared" si="459"/>
        <v>-</v>
      </c>
      <c r="AI308" s="155">
        <f>(F308^2)/2</f>
        <v>25260.414120651174</v>
      </c>
      <c r="AJ308" s="156" t="str">
        <f t="shared" si="460"/>
        <v>-</v>
      </c>
      <c r="AK308" s="155" t="str">
        <f t="shared" si="460"/>
        <v>-</v>
      </c>
      <c r="AL308" s="155">
        <f t="shared" si="460"/>
        <v>9424.16712564923</v>
      </c>
      <c r="AM308" s="155">
        <f t="shared" si="460"/>
        <v>8109.5408716863976</v>
      </c>
      <c r="AN308" s="155">
        <f t="shared" si="460"/>
        <v>6811.2388983558449</v>
      </c>
      <c r="AO308" s="157" t="str">
        <f t="shared" si="460"/>
        <v>-</v>
      </c>
      <c r="AP308" s="152" t="str">
        <f>IF(AJ308="-","-",(AJ308*AC308/2.04/$I308/$D308/$A308+((AJ308*AC308/2.04/$I308/$D308/$A308)^2+4)^0.5)/2)</f>
        <v>-</v>
      </c>
      <c r="AQ308" s="152" t="str">
        <f>IF(AK308="-","-",(2*AK308*AD308/2.04/$I308/$D308/$A308+((2*AK308*AD308/2.04/$I308/$D308/$A308)^2+4)^0.5)/2)</f>
        <v>-</v>
      </c>
      <c r="AR308" s="152">
        <f>IF(AL308="-","-",(3*AL308*AE308/2.04/$I308/$D308/$A308+((3*AL308*AE308/2.04/$I308/$D308/$A308)^2+4)^0.5)/2)</f>
        <v>1.7635166203092816</v>
      </c>
      <c r="AS308" s="152">
        <f>IF(AM308="-","-",(4*AM308*AF308/2.04/$I308/$D308/$A308+((4*AM308*AF308/2.04/$I308/$D308/$A308)^2+4)^0.5)/2)</f>
        <v>2.0241762750655292</v>
      </c>
      <c r="AT308" s="152">
        <f>IF(AN308="-","-",(5*AN308*AG308/2.04/$I308/$D308/$A308+((5*AN308*AG308/2.04/$I308/$D308/$A308)^2+4)^0.5)/2)</f>
        <v>2.1145791284459854</v>
      </c>
      <c r="AU308" s="153" t="str">
        <f>IF(AO308="-","-",(6*AO308*AH308/2.04/$I308/$D308/$A308+((6*AO308*AH308/2.04/$I308/$D308/$A308)^2+4)^0.5)/2)</f>
        <v>-</v>
      </c>
      <c r="AV308" s="149" t="str">
        <f>IF(AP308="-","-",C308*AP308)</f>
        <v>-</v>
      </c>
      <c r="AW308" s="151" t="str">
        <f>IF(AQ308="-","-",C308*AQ308)</f>
        <v>-</v>
      </c>
      <c r="AX308" s="151">
        <f>IF(AR308="-","-",C308*AR308)</f>
        <v>2.9288411245647077</v>
      </c>
      <c r="AY308" s="151">
        <f>IF(AS308="-","-",C308*AS308)</f>
        <v>3.3617436033806136</v>
      </c>
      <c r="AZ308" s="151">
        <f>IF(AT308="-","-",C308*AT308)</f>
        <v>3.5118842891611863</v>
      </c>
      <c r="BA308" s="154" t="str">
        <f>IF(AU308="-","-",C308*AU308)</f>
        <v>-</v>
      </c>
      <c r="BB308" s="158" t="str">
        <f>IF(W308="-","-",D308*AP308^(0.312/(1.312*W308))-273)</f>
        <v>-</v>
      </c>
      <c r="BC308" s="159" t="str">
        <f>IF(X308="-","-",D308*AQ308^(0.312/(1.312*X308))-273)</f>
        <v>-</v>
      </c>
      <c r="BD308" s="159">
        <f>IF(Y308="-","-",D308*AR308^(0.312/(1.312*Y308))-273)</f>
        <v>59.653878732861244</v>
      </c>
      <c r="BE308" s="159">
        <f>IF(Z308="-","-",D308*AS308^(0.312/(1.312*Z308))-273)</f>
        <v>75.025566358776871</v>
      </c>
      <c r="BF308" s="159">
        <f>IF(AA308="-","-",D308*AT308^(0.312/(1.312*AA308))-273)</f>
        <v>81.639949503481205</v>
      </c>
      <c r="BG308" s="160" t="str">
        <f>IF(AB308="-","-",D308*AU308^(0.312/(1.312*AB308))-273)</f>
        <v>-</v>
      </c>
      <c r="BH308" s="161"/>
      <c r="BI308" s="161"/>
      <c r="BM308" s="161"/>
      <c r="BP308" s="1">
        <v>306</v>
      </c>
    </row>
    <row r="309" spans="1:75" s="161" customFormat="1" hidden="1" x14ac:dyDescent="0.2">
      <c r="A309" s="126">
        <f>A306</f>
        <v>40.957197102481388</v>
      </c>
      <c r="B309" s="141"/>
      <c r="C309" s="141">
        <f>C306</f>
        <v>1.660795872766458</v>
      </c>
      <c r="D309" s="142">
        <f>D306</f>
        <v>283</v>
      </c>
      <c r="E309" s="123">
        <v>5300</v>
      </c>
      <c r="F309" s="204">
        <f>PI()*0.862*E309/60</f>
        <v>239.21133661983879</v>
      </c>
      <c r="G309" s="124">
        <f t="shared" ref="G309:P309" si="463">G306</f>
        <v>0.35823897169250601</v>
      </c>
      <c r="H309" s="125">
        <f t="shared" si="463"/>
        <v>1.4632885211995863</v>
      </c>
      <c r="I309" s="120">
        <f t="shared" si="463"/>
        <v>0.96242804522974423</v>
      </c>
      <c r="J309" s="124">
        <f t="shared" si="463"/>
        <v>11.863106588385632</v>
      </c>
      <c r="K309" s="126">
        <f t="shared" si="463"/>
        <v>27.252253984767158</v>
      </c>
      <c r="L309" s="127">
        <f t="shared" si="463"/>
        <v>13.626126992383579</v>
      </c>
      <c r="M309" s="127">
        <f t="shared" si="463"/>
        <v>9.0840846615890527</v>
      </c>
      <c r="N309" s="127">
        <f t="shared" si="463"/>
        <v>6.8130634961917895</v>
      </c>
      <c r="O309" s="127">
        <f t="shared" si="463"/>
        <v>5.4504507969534322</v>
      </c>
      <c r="P309" s="128">
        <f t="shared" si="463"/>
        <v>4.5420423307945264</v>
      </c>
      <c r="Q309" s="124">
        <f>4*K309/(PI()*0.862^2*F309)</f>
        <v>0.19521638085377604</v>
      </c>
      <c r="R309" s="120">
        <f>4*L309/(PI()*0.862^2*F309)</f>
        <v>9.7608190426888022E-2</v>
      </c>
      <c r="S309" s="120">
        <f>4*M309/(PI()*0.862^2*F309)</f>
        <v>6.5072126951258677E-2</v>
      </c>
      <c r="T309" s="120">
        <f>4*N309/(PI()*0.862^2*F309)</f>
        <v>4.8804095213444011E-2</v>
      </c>
      <c r="U309" s="120">
        <f>4*O309/(PI()*0.862^2*F309)</f>
        <v>3.904327617075521E-2</v>
      </c>
      <c r="V309" s="129">
        <f>4*P309/(PI()*0.862^2*$F309)</f>
        <v>3.2536063475629338E-2</v>
      </c>
      <c r="W309" s="124" t="str">
        <f>IF(OR(0.0366&gt;Q309,0.0992&lt;Q309),"-",-43518*Q309^4 + 7101.5*Q309^3 - 404.29*Q309^2 + 11.132*Q309 + 0.6449)</f>
        <v>-</v>
      </c>
      <c r="X309" s="120">
        <f t="shared" si="458"/>
        <v>0.53353249920989754</v>
      </c>
      <c r="Y309" s="120">
        <f t="shared" si="458"/>
        <v>0.83383640098604861</v>
      </c>
      <c r="Z309" s="120">
        <f t="shared" si="458"/>
        <v>0.80385205962533668</v>
      </c>
      <c r="AA309" s="120">
        <f t="shared" si="458"/>
        <v>0.78477303815998822</v>
      </c>
      <c r="AB309" s="129" t="str">
        <f t="shared" si="458"/>
        <v>-</v>
      </c>
      <c r="AC309" s="124" t="str">
        <f>IF(W309="-","-",-1957*Q309^3 + 170*Q309^2 - 5.2758*Q309 + 1.1631)</f>
        <v>-</v>
      </c>
      <c r="AD309" s="120">
        <f t="shared" si="459"/>
        <v>0.44788097494374113</v>
      </c>
      <c r="AE309" s="120">
        <f t="shared" si="459"/>
        <v>1.0004051444121511</v>
      </c>
      <c r="AF309" s="120">
        <f t="shared" si="459"/>
        <v>1.0830435130388989</v>
      </c>
      <c r="AG309" s="120">
        <f t="shared" si="459"/>
        <v>1.0997854848450743</v>
      </c>
      <c r="AH309" s="129" t="str">
        <f t="shared" si="459"/>
        <v>-</v>
      </c>
      <c r="AI309" s="119">
        <f>(F309^2)/2</f>
        <v>28611.031783724913</v>
      </c>
      <c r="AJ309" s="130" t="str">
        <f t="shared" si="460"/>
        <v>-</v>
      </c>
      <c r="AK309" s="119">
        <f t="shared" si="460"/>
        <v>11647.356680715428</v>
      </c>
      <c r="AL309" s="119">
        <f t="shared" si="460"/>
        <v>11097.609686812884</v>
      </c>
      <c r="AM309" s="119">
        <f t="shared" si="460"/>
        <v>9346.8531640965066</v>
      </c>
      <c r="AN309" s="119">
        <f t="shared" si="460"/>
        <v>7777.6704948013166</v>
      </c>
      <c r="AO309" s="131" t="str">
        <f t="shared" si="460"/>
        <v>-</v>
      </c>
      <c r="AP309" s="127" t="str">
        <f>IF(AJ309="-","-",(AJ309*AC309/2.04/$I309/$D309/$A309+((AJ309*AC309/2.04/$I309/$D309/$A309)^2+4)^0.5)/2)</f>
        <v>-</v>
      </c>
      <c r="AQ309" s="127">
        <f>IF(AK309="-","-",(2*AK309*AD309/2.04/$I309/$D309/$A309+((2*AK309*AD309/2.04/$I309/$D309/$A309)^2+4)^0.5)/2)</f>
        <v>1.2551690547160486</v>
      </c>
      <c r="AR309" s="127">
        <f>IF(AL309="-","-",(3*AL309*AE309/2.04/$I309/$D309/$A309+((3*AL309*AE309/2.04/$I309/$D309/$A309)^2+4)^0.5)/2)</f>
        <v>1.9709363702316927</v>
      </c>
      <c r="AS309" s="127">
        <f>IF(AM309="-","-",(4*AM309*AF309/2.04/$I309/$D309/$A309+((4*AM309*AF309/2.04/$I309/$D309/$A309)^2+4)^0.5)/2)</f>
        <v>2.2281347264899303</v>
      </c>
      <c r="AT309" s="127">
        <f>IF(AN309="-","-",(5*AN309*AG309/2.04/$I309/$D309/$A309+((5*AN309*AG309/2.04/$I309/$D309/$A309)^2+4)^0.5)/2)</f>
        <v>2.3119128488015508</v>
      </c>
      <c r="AU309" s="128" t="str">
        <f>IF(AO309="-","-",(6*AO309*AH309/2.04/$I309/$D309/$A309+((6*AO309*AH309/2.04/$I309/$D309/$A309)^2+4)^0.5)/2)</f>
        <v>-</v>
      </c>
      <c r="AV309" s="124" t="str">
        <f>IF(AP309="-","-",C309*AP309)</f>
        <v>-</v>
      </c>
      <c r="AW309" s="120">
        <f>IF(AQ309="-","-",C309*AQ309)</f>
        <v>2.0845795856965901</v>
      </c>
      <c r="AX309" s="120">
        <f>IF(AR309="-","-",C309*AR309)</f>
        <v>3.2733229891660987</v>
      </c>
      <c r="AY309" s="120">
        <f>IF(AS309="-","-",C309*AS309)</f>
        <v>3.7004769577220968</v>
      </c>
      <c r="AZ309" s="120">
        <f>IF(AT309="-","-",C309*AT309)</f>
        <v>3.83961531748536</v>
      </c>
      <c r="BA309" s="129" t="str">
        <f>IF(AU309="-","-",C309*AU309)</f>
        <v>-</v>
      </c>
      <c r="BB309" s="138" t="str">
        <f>IF(W309="-","-",D309*AP309^(0.312/(1.312*W309))-273)</f>
        <v>-</v>
      </c>
      <c r="BC309" s="139">
        <f>IF(X309="-","-",D309*AQ309^(0.312/(1.312*X309))-273)</f>
        <v>40.169719629679719</v>
      </c>
      <c r="BD309" s="139">
        <f>IF(Y309="-","-",D309*AR309^(0.312/(1.312*Y309))-273)</f>
        <v>70.41969803563228</v>
      </c>
      <c r="BE309" s="139">
        <f>IF(Z309="-","-",D309*AS309^(0.312/(1.312*Z309))-273)</f>
        <v>85.689386847431592</v>
      </c>
      <c r="BF309" s="139">
        <f>IF(AA309="-","-",D309*AT309^(0.312/(1.312*AA309))-273)</f>
        <v>91.819829507441909</v>
      </c>
      <c r="BG309" s="140" t="str">
        <f>IF(AB309="-","-",D309*AU309^(0.312/(1.312*AB309))-273)</f>
        <v>-</v>
      </c>
      <c r="BM309" s="7"/>
      <c r="BP309" s="121">
        <v>307</v>
      </c>
    </row>
    <row r="310" spans="1:75" s="161" customFormat="1" hidden="1" x14ac:dyDescent="0.2">
      <c r="A310" s="162">
        <f>A306</f>
        <v>40.957197102481388</v>
      </c>
      <c r="B310" s="163"/>
      <c r="C310" s="163">
        <f>C306</f>
        <v>1.660795872766458</v>
      </c>
      <c r="D310" s="164">
        <f>D306</f>
        <v>283</v>
      </c>
      <c r="E310" s="165">
        <v>5560</v>
      </c>
      <c r="F310" s="206">
        <f>PI()*0.862*E310/60</f>
        <v>250.94623237854788</v>
      </c>
      <c r="G310" s="166">
        <f t="shared" ref="G310:P310" si="464">G306</f>
        <v>0.35823897169250601</v>
      </c>
      <c r="H310" s="167">
        <f t="shared" si="464"/>
        <v>1.4632885211995863</v>
      </c>
      <c r="I310" s="168">
        <f t="shared" si="464"/>
        <v>0.96242804522974423</v>
      </c>
      <c r="J310" s="166">
        <f t="shared" si="464"/>
        <v>11.863106588385632</v>
      </c>
      <c r="K310" s="162">
        <f t="shared" si="464"/>
        <v>27.252253984767158</v>
      </c>
      <c r="L310" s="169">
        <f t="shared" si="464"/>
        <v>13.626126992383579</v>
      </c>
      <c r="M310" s="169">
        <f t="shared" si="464"/>
        <v>9.0840846615890527</v>
      </c>
      <c r="N310" s="169">
        <f t="shared" si="464"/>
        <v>6.8130634961917895</v>
      </c>
      <c r="O310" s="169">
        <f t="shared" si="464"/>
        <v>5.4504507969534322</v>
      </c>
      <c r="P310" s="170">
        <f t="shared" si="464"/>
        <v>4.5420423307945264</v>
      </c>
      <c r="Q310" s="166">
        <f>4*K310/(PI()*0.862^2*F310)</f>
        <v>0.18608755728867141</v>
      </c>
      <c r="R310" s="168">
        <f>4*L310/(PI()*0.862^2*F310)</f>
        <v>9.3043778644335703E-2</v>
      </c>
      <c r="S310" s="168">
        <f>4*M310/(PI()*0.862^2*F310)</f>
        <v>6.2029185762890467E-2</v>
      </c>
      <c r="T310" s="168">
        <f>4*N310/(PI()*0.862^2*F310)</f>
        <v>4.6521889322167852E-2</v>
      </c>
      <c r="U310" s="168">
        <f>4*O310/(PI()*0.862^2*F310)</f>
        <v>3.7217511457734283E-2</v>
      </c>
      <c r="V310" s="171">
        <f>4*P310/(PI()*0.862^2*$F310)</f>
        <v>3.1014592881445233E-2</v>
      </c>
      <c r="W310" s="166" t="str">
        <f>IF(OR(0.0366&gt;Q310,0.0992&lt;Q310),"-",-43518*Q310^4 + 7101.5*Q310^3 - 404.29*Q310^2 + 11.132*Q310 + 0.6449)</f>
        <v>-</v>
      </c>
      <c r="X310" s="168">
        <f t="shared" si="458"/>
        <v>0.63937131754348542</v>
      </c>
      <c r="Y310" s="168">
        <f t="shared" si="458"/>
        <v>0.83048397015521902</v>
      </c>
      <c r="Z310" s="168">
        <f t="shared" si="458"/>
        <v>0.79896471122642398</v>
      </c>
      <c r="AA310" s="168">
        <f t="shared" si="458"/>
        <v>0.78180479149007365</v>
      </c>
      <c r="AB310" s="171" t="str">
        <f t="shared" si="458"/>
        <v>-</v>
      </c>
      <c r="AC310" s="166" t="str">
        <f>IF(W310="-","-",-1957*Q310^3 + 170*Q310^2 - 5.2758*Q310 + 1.1631)</f>
        <v>-</v>
      </c>
      <c r="AD310" s="168">
        <f t="shared" si="459"/>
        <v>0.56758353934562988</v>
      </c>
      <c r="AE310" s="168">
        <f t="shared" si="459"/>
        <v>1.0228749284166723</v>
      </c>
      <c r="AF310" s="168">
        <f t="shared" si="459"/>
        <v>1.088544630472627</v>
      </c>
      <c r="AG310" s="168">
        <f t="shared" si="459"/>
        <v>1.1013357453100716</v>
      </c>
      <c r="AH310" s="171" t="str">
        <f t="shared" si="459"/>
        <v>-</v>
      </c>
      <c r="AI310" s="172">
        <f>(F310^2)/2</f>
        <v>31487.005772494074</v>
      </c>
      <c r="AJ310" s="173" t="str">
        <f t="shared" si="460"/>
        <v>-</v>
      </c>
      <c r="AK310" s="172">
        <f t="shared" si="460"/>
        <v>13555.018831148138</v>
      </c>
      <c r="AL310" s="172">
        <f t="shared" si="460"/>
        <v>12537.862527547319</v>
      </c>
      <c r="AM310" s="172">
        <f t="shared" si="460"/>
        <v>10401.88695290786</v>
      </c>
      <c r="AN310" s="172">
        <f t="shared" si="460"/>
        <v>8604.0887559534167</v>
      </c>
      <c r="AO310" s="174" t="str">
        <f t="shared" si="460"/>
        <v>-</v>
      </c>
      <c r="AP310" s="169" t="str">
        <f>IF(AJ310="-","-",(AJ310*AC310/2.04/$I310/$D310/$A310+((AJ310*AC310/2.04/$I310/$D310/$A310)^2+4)^0.5)/2)</f>
        <v>-</v>
      </c>
      <c r="AQ310" s="169">
        <f>IF(AK310="-","-",(2*AK310*AD310/2.04/$I310/$D310/$A310+((2*AK310*AD310/2.04/$I310/$D310/$A310)^2+4)^0.5)/2)</f>
        <v>1.3936783929899499</v>
      </c>
      <c r="AR310" s="169">
        <f>IF(AL310="-","-",(3*AL310*AE310/2.04/$I310/$D310/$A310+((3*AL310*AE310/2.04/$I310/$D310/$A310)^2+4)^0.5)/2)</f>
        <v>2.1547377025569832</v>
      </c>
      <c r="AS310" s="169">
        <f>IF(AM310="-","-",(4*AM310*AF310/2.04/$I310/$D310/$A310+((4*AM310*AF310/2.04/$I310/$D310/$A310)^2+4)^0.5)/2)</f>
        <v>2.405878541153526</v>
      </c>
      <c r="AT310" s="169">
        <f>IF(AN310="-","-",(5*AN310*AG310/2.04/$I310/$D310/$A310+((5*AN310*AG310/2.04/$I310/$D310/$A310)^2+4)^0.5)/2)</f>
        <v>2.484491131738503</v>
      </c>
      <c r="AU310" s="170" t="str">
        <f>IF(AO310="-","-",(6*AO310*AH310/2.04/$I310/$D310/$A310+((6*AO310*AH310/2.04/$I310/$D310/$A310)^2+4)^0.5)/2)</f>
        <v>-</v>
      </c>
      <c r="AV310" s="166" t="str">
        <f>IF(AP310="-","-",C310*AP310)</f>
        <v>-</v>
      </c>
      <c r="AW310" s="168">
        <f>IF(AQ310="-","-",C310*AQ310)</f>
        <v>2.3146153230414983</v>
      </c>
      <c r="AX310" s="168">
        <f>IF(AR310="-","-",C310*AR310)</f>
        <v>3.5785794833009175</v>
      </c>
      <c r="AY310" s="168">
        <f>IF(AS310="-","-",C310*AS310)</f>
        <v>3.9956731515251631</v>
      </c>
      <c r="AZ310" s="168">
        <f>IF(AT310="-","-",C310*AT310)</f>
        <v>4.1262326175161723</v>
      </c>
      <c r="BA310" s="171" t="str">
        <f>IF(AU310="-","-",C310*AU310)</f>
        <v>-</v>
      </c>
      <c r="BB310" s="175" t="str">
        <f>IF(W310="-","-",D310*AP310^(0.312/(1.312*W310))-273)</f>
        <v>-</v>
      </c>
      <c r="BC310" s="176">
        <f>IF(X310="-","-",D310*AQ310^(0.312/(1.312*X310))-273)</f>
        <v>47.188411168621712</v>
      </c>
      <c r="BD310" s="176">
        <f>IF(Y310="-","-",D310*AR310^(0.312/(1.312*Y310))-273)</f>
        <v>79.575585878523214</v>
      </c>
      <c r="BE310" s="176">
        <f>IF(Z310="-","-",D310*AS310^(0.312/(1.312*Z310))-273)</f>
        <v>94.510055669400458</v>
      </c>
      <c r="BF310" s="176">
        <f>IF(AA310="-","-",D310*AT310^(0.312/(1.312*AA310))-273)</f>
        <v>100.25659218152884</v>
      </c>
      <c r="BG310" s="177" t="str">
        <f>IF(AB310="-","-",D310*AU310^(0.312/(1.312*AB310))-273)</f>
        <v>-</v>
      </c>
      <c r="BH310" s="121"/>
      <c r="BI310" s="121"/>
      <c r="BM310" s="50"/>
      <c r="BP310" s="1">
        <v>308</v>
      </c>
    </row>
    <row r="311" spans="1:75" s="7" customFormat="1" ht="15.75" hidden="1" x14ac:dyDescent="0.2">
      <c r="B311" s="1"/>
      <c r="C311" s="2" t="s">
        <v>0</v>
      </c>
      <c r="D311" s="3"/>
      <c r="E311" s="4"/>
      <c r="F311" s="5"/>
      <c r="G311" s="6"/>
      <c r="I311" s="6"/>
      <c r="J311" s="6"/>
      <c r="K311" s="6"/>
      <c r="L311" s="8"/>
      <c r="M311" s="8"/>
      <c r="N311" s="8"/>
      <c r="O311" s="8"/>
      <c r="P311" s="8"/>
      <c r="Q311" s="5"/>
      <c r="R311" s="6"/>
      <c r="S311" s="6"/>
      <c r="T311" s="6"/>
      <c r="U311" s="6"/>
      <c r="V311" s="6"/>
      <c r="W311" s="6"/>
      <c r="X311" s="6"/>
      <c r="Y311" s="6"/>
      <c r="Z311" s="6"/>
      <c r="AA311" s="6"/>
      <c r="AB311" s="6"/>
      <c r="AC311" s="6"/>
      <c r="AD311" s="6"/>
      <c r="AE311" s="6"/>
      <c r="AF311" s="6"/>
      <c r="AG311" s="6"/>
      <c r="AH311" s="6"/>
      <c r="AI311" s="9"/>
      <c r="AJ311" s="10"/>
      <c r="AK311" s="11"/>
      <c r="AL311" s="11"/>
      <c r="AM311" s="12"/>
      <c r="AN311" s="10"/>
      <c r="AO311" s="13"/>
      <c r="AP311" s="14"/>
      <c r="AQ311" s="15"/>
      <c r="AR311" s="16"/>
      <c r="AX311" s="6"/>
      <c r="AY311" s="6"/>
      <c r="AZ311" s="6"/>
      <c r="BA311" s="6"/>
      <c r="BB311" s="5"/>
      <c r="BC311" s="5"/>
      <c r="BD311" s="5"/>
      <c r="BE311" s="5"/>
      <c r="BF311" s="5"/>
      <c r="BG311" s="8"/>
      <c r="BM311" s="50"/>
      <c r="BP311" s="121">
        <v>309</v>
      </c>
    </row>
    <row r="312" spans="1:75" s="1" customFormat="1" ht="18" hidden="1" customHeight="1" x14ac:dyDescent="0.2">
      <c r="A312" s="17" t="s">
        <v>1</v>
      </c>
      <c r="B312" s="18" t="s">
        <v>2</v>
      </c>
      <c r="C312" s="18" t="s">
        <v>3</v>
      </c>
      <c r="D312" s="18" t="s">
        <v>4</v>
      </c>
      <c r="E312" s="18" t="s">
        <v>5</v>
      </c>
      <c r="F312" s="19" t="s">
        <v>6</v>
      </c>
      <c r="G312" s="18" t="s">
        <v>7</v>
      </c>
      <c r="H312" s="18" t="s">
        <v>8</v>
      </c>
      <c r="I312" s="18" t="s">
        <v>9</v>
      </c>
      <c r="J312" s="20" t="s">
        <v>10</v>
      </c>
      <c r="K312" s="21" t="s">
        <v>11</v>
      </c>
      <c r="L312" s="22" t="s">
        <v>12</v>
      </c>
      <c r="M312" s="22" t="s">
        <v>13</v>
      </c>
      <c r="N312" s="22" t="s">
        <v>14</v>
      </c>
      <c r="O312" s="22" t="s">
        <v>15</v>
      </c>
      <c r="P312" s="23" t="s">
        <v>16</v>
      </c>
      <c r="Q312" s="24" t="s">
        <v>17</v>
      </c>
      <c r="R312" s="25" t="s">
        <v>18</v>
      </c>
      <c r="S312" s="25" t="s">
        <v>19</v>
      </c>
      <c r="T312" s="25" t="s">
        <v>20</v>
      </c>
      <c r="U312" s="25" t="s">
        <v>21</v>
      </c>
      <c r="V312" s="26" t="s">
        <v>22</v>
      </c>
      <c r="W312" s="24" t="s">
        <v>23</v>
      </c>
      <c r="X312" s="25" t="s">
        <v>24</v>
      </c>
      <c r="Y312" s="25" t="s">
        <v>25</v>
      </c>
      <c r="Z312" s="25" t="s">
        <v>26</v>
      </c>
      <c r="AA312" s="25" t="s">
        <v>27</v>
      </c>
      <c r="AB312" s="26" t="s">
        <v>28</v>
      </c>
      <c r="AC312" s="27" t="s">
        <v>29</v>
      </c>
      <c r="AD312" s="28" t="s">
        <v>30</v>
      </c>
      <c r="AE312" s="28" t="s">
        <v>31</v>
      </c>
      <c r="AF312" s="28" t="s">
        <v>32</v>
      </c>
      <c r="AG312" s="28" t="s">
        <v>33</v>
      </c>
      <c r="AH312" s="29" t="s">
        <v>34</v>
      </c>
      <c r="AI312" s="30" t="s">
        <v>35</v>
      </c>
      <c r="AJ312" s="21" t="s">
        <v>36</v>
      </c>
      <c r="AK312" s="22" t="s">
        <v>37</v>
      </c>
      <c r="AL312" s="22" t="s">
        <v>38</v>
      </c>
      <c r="AM312" s="22" t="s">
        <v>39</v>
      </c>
      <c r="AN312" s="22" t="s">
        <v>40</v>
      </c>
      <c r="AO312" s="23" t="s">
        <v>41</v>
      </c>
      <c r="AP312" s="28" t="s">
        <v>42</v>
      </c>
      <c r="AQ312" s="28" t="s">
        <v>43</v>
      </c>
      <c r="AR312" s="28" t="s">
        <v>44</v>
      </c>
      <c r="AS312" s="28" t="s">
        <v>45</v>
      </c>
      <c r="AT312" s="28" t="s">
        <v>46</v>
      </c>
      <c r="AU312" s="29" t="s">
        <v>47</v>
      </c>
      <c r="AV312" s="31" t="s">
        <v>48</v>
      </c>
      <c r="AW312" s="32" t="s">
        <v>49</v>
      </c>
      <c r="AX312" s="32" t="s">
        <v>50</v>
      </c>
      <c r="AY312" s="32" t="s">
        <v>51</v>
      </c>
      <c r="AZ312" s="32" t="s">
        <v>52</v>
      </c>
      <c r="BA312" s="33" t="s">
        <v>53</v>
      </c>
      <c r="BB312" s="21" t="s">
        <v>54</v>
      </c>
      <c r="BC312" s="22" t="s">
        <v>55</v>
      </c>
      <c r="BD312" s="22" t="s">
        <v>56</v>
      </c>
      <c r="BE312" s="22" t="s">
        <v>57</v>
      </c>
      <c r="BF312" s="22" t="s">
        <v>58</v>
      </c>
      <c r="BG312" s="23" t="s">
        <v>59</v>
      </c>
      <c r="BH312" s="34"/>
      <c r="BM312" s="69"/>
      <c r="BP312" s="1">
        <v>310</v>
      </c>
    </row>
    <row r="313" spans="1:75" s="61" customFormat="1" ht="12.75" customHeight="1" x14ac:dyDescent="0.2">
      <c r="A313" s="35">
        <v>58.248263384902138</v>
      </c>
      <c r="B313" s="35">
        <f>AX308</f>
        <v>2.9288411245647077</v>
      </c>
      <c r="C313" s="141">
        <f>B313-0.06</f>
        <v>2.8688411245647076</v>
      </c>
      <c r="D313" s="36">
        <v>288</v>
      </c>
      <c r="E313" s="37">
        <v>3710</v>
      </c>
      <c r="F313" s="38">
        <f>PI()*0.805*E313/60</f>
        <v>156.37539232630996</v>
      </c>
      <c r="G313" s="39">
        <f>C313/4.636</f>
        <v>0.61881818907780572</v>
      </c>
      <c r="H313" s="40">
        <f>D313/193.4</f>
        <v>1.4891416752843847</v>
      </c>
      <c r="I313" s="41">
        <f>1-0.427*G313*H313^(-3.688)</f>
        <v>0.93915807994023059</v>
      </c>
      <c r="J313" s="40">
        <f>C313*10^6/(I313*511*D313)</f>
        <v>20.756513711014211</v>
      </c>
      <c r="K313" s="42">
        <f>A313*0.682*10^6/(3600*24*J313)</f>
        <v>22.151299206681813</v>
      </c>
      <c r="L313" s="43">
        <f>A313*0.682*10^6/(3600*24*J313*2)</f>
        <v>11.075649603340906</v>
      </c>
      <c r="M313" s="43">
        <f>A313*0.682*10^6/(3600*24*J313*3)</f>
        <v>7.3837664022272707</v>
      </c>
      <c r="N313" s="43">
        <f>A313*0.682*10^6/(3600*24*J313*4)</f>
        <v>5.5378248016704532</v>
      </c>
      <c r="O313" s="43">
        <f>A313*0.682*10^6/(3600*24*J313*5)</f>
        <v>4.4302598413363627</v>
      </c>
      <c r="P313" s="44">
        <f>A313*0.682*10^6/(3600*24*J313*6)</f>
        <v>3.6918832011136353</v>
      </c>
      <c r="Q313" s="39">
        <f>4*K313/(PI()*0.805^2*F313)</f>
        <v>0.27832303330683639</v>
      </c>
      <c r="R313" s="41">
        <f>4*L313/(PI()*0.805^2*F313)</f>
        <v>0.13916151665341819</v>
      </c>
      <c r="S313" s="41">
        <f>4*M313/(PI()*0.805^2*F313)</f>
        <v>9.2774344435612124E-2</v>
      </c>
      <c r="T313" s="41">
        <f>4*N313/(PI()*0.805^2*F313)</f>
        <v>6.9580758326709097E-2</v>
      </c>
      <c r="U313" s="41">
        <f>4*O313/(PI()*0.805^2*F313)</f>
        <v>5.5664606661367279E-2</v>
      </c>
      <c r="V313" s="45">
        <f>4*P313/(PI()*0.805^2*F313)</f>
        <v>4.6387172217806062E-2</v>
      </c>
      <c r="W313" s="46" t="str">
        <f>IF(OR(0.0344&gt;Q313,0.0739&lt;Q313),"-",296863066.116789*Q313^(6)+-107812010.926391*Q313^(5)+ 15691057.2875856*Q313^(4)+-1178721.4640784*Q313^(3)+ 48205.3447935692*Q313^(2)+-1012.39184418295*Q313+ 9.28608011129995)</f>
        <v>-</v>
      </c>
      <c r="X313" s="47" t="str">
        <f t="shared" ref="X313:AB317" si="465">IF(OR(0.0344&gt;R313,0.0739&lt;R313),"-",296863066.116789*R313^(6)+-107812010.926391*R313^(5)+ 15691057.2875856*R313^(4)+-1178721.4640784*R313^(3)+ 48205.3447935692*R313^(2)+-1012.39184418295*R313+ 9.28608011129995)</f>
        <v>-</v>
      </c>
      <c r="Y313" s="47" t="str">
        <f t="shared" si="465"/>
        <v>-</v>
      </c>
      <c r="Z313" s="47">
        <f t="shared" si="465"/>
        <v>0.79650494585815856</v>
      </c>
      <c r="AA313" s="47">
        <f t="shared" si="465"/>
        <v>0.85570352150137374</v>
      </c>
      <c r="AB313" s="48">
        <f t="shared" si="465"/>
        <v>0.8507430147930588</v>
      </c>
      <c r="AC313" s="46" t="str">
        <f>IF(W313="-","-",798988351.621543*Q313^(6)+-280371531.586419*Q313^(5)+ 39883138.3982318*Q313^(4)+-2943110.23585554*Q313^(3)+ 118497.513034966*Q313^(2)+-2463.54413936218*Q313+ 21.5852365235991)</f>
        <v>-</v>
      </c>
      <c r="AD313" s="47" t="str">
        <f t="shared" ref="AD313:AH317" si="466">IF(X313="-","-",798988351.621543*R313^(6)+-280371531.586419*R313^(5)+ 39883138.3982318*R313^(4)+-2943110.23585554*R313^(3)+ 118497.513034966*R313^(2)+-2463.54413936218*R313+ 21.5852365235991)</f>
        <v>-</v>
      </c>
      <c r="AE313" s="47" t="str">
        <f t="shared" si="466"/>
        <v>-</v>
      </c>
      <c r="AF313" s="47">
        <f t="shared" si="466"/>
        <v>0.67002209908878996</v>
      </c>
      <c r="AG313" s="47">
        <f t="shared" si="466"/>
        <v>0.84388450302746065</v>
      </c>
      <c r="AH313" s="48">
        <f t="shared" si="466"/>
        <v>0.92875151258403577</v>
      </c>
      <c r="AI313" s="49">
        <f>(F313^2)/2</f>
        <v>12226.631662603681</v>
      </c>
      <c r="AJ313" s="49" t="str">
        <f t="shared" ref="AJ313:AO317" si="467">IF(W313="-","-",4*$AI313*$J313*K313*AC313/(W313*1000))</f>
        <v>-</v>
      </c>
      <c r="AK313" s="50" t="str">
        <f t="shared" si="467"/>
        <v>-</v>
      </c>
      <c r="AL313" s="50" t="str">
        <f t="shared" si="467"/>
        <v>-</v>
      </c>
      <c r="AM313" s="50">
        <f t="shared" si="467"/>
        <v>4728.9104845668207</v>
      </c>
      <c r="AN313" s="50">
        <f t="shared" si="467"/>
        <v>4435.1684815187054</v>
      </c>
      <c r="AO313" s="51">
        <f t="shared" si="467"/>
        <v>4091.3847872957854</v>
      </c>
      <c r="AP313" s="52" t="str">
        <f>IF(AJ313="-","-",(AJ313*W313/2.04/$I313/$D313/$A313+((AJ313*W313/2.04/$I313/$D313/$A313)^2+4)^0.5)/2)</f>
        <v>-</v>
      </c>
      <c r="AQ313" s="52" t="str">
        <f>IF(AK313="-","-",(2*AK313*X313/2.04/$I313/$D313/$A313+((2*AK313*X313/2.04/$I313/$D313/$A313)^2+4)^0.5)/2)</f>
        <v>-</v>
      </c>
      <c r="AR313" s="52" t="str">
        <f>IF(AL313="-","-",(3*AL313*Y313/2.04/$I313/$D313/$A313+((3*AL313*Y313/2.04/$I313/$D313/$A313)^2+4)^0.5)/2)</f>
        <v>-</v>
      </c>
      <c r="AS313" s="52">
        <f>IF(AM313="-","-",(4*AM313*Z313/2.04/$I313/$D313/$A313+((4*AM313*Z313/2.04/$I313/$D313/$A313)^2+4)^0.5)/2)</f>
        <v>1.261489523064619</v>
      </c>
      <c r="AT313" s="52">
        <f>IF(AN313="-","-",(5*AN313*AA313/2.04/$I313/$D313/$A313+((5*AN313*AA313/2.04/$I313/$D313/$A313)^2+4)^0.5)/2)</f>
        <v>1.3378726472190963</v>
      </c>
      <c r="AU313" s="53">
        <f>IF(AO313="-","-",(6*AO313*AB313/2.04/$I313/$D313/$A313+((6*AO313*AB313/2.04/$I313/$D313/$A313)^2+4)^0.5)/2)</f>
        <v>1.376352147451209</v>
      </c>
      <c r="AV313" s="54" t="str">
        <f>IF(AP313="-","-",C313*AP313)</f>
        <v>-</v>
      </c>
      <c r="AW313" s="55" t="str">
        <f>IF(AQ313="-","-",C313*AQ313)</f>
        <v>-</v>
      </c>
      <c r="AX313" s="55" t="str">
        <f>IF(AR313="-","-",C313*AR313)</f>
        <v>-</v>
      </c>
      <c r="AY313" s="56">
        <f>IF(AS313="-","-",C313*AS313)</f>
        <v>3.6190130219752983</v>
      </c>
      <c r="AZ313" s="56">
        <f>IF(AT313="-","-",C313*AT313)</f>
        <v>3.8381440697723943</v>
      </c>
      <c r="BA313" s="57">
        <f>IF(AU313="-","-",C313*AU313)</f>
        <v>3.948535642490977</v>
      </c>
      <c r="BB313" s="58" t="str">
        <f>IF(W313="-","-",D313*AP313^(0.312/(1.312*W313))-273)</f>
        <v>-</v>
      </c>
      <c r="BC313" s="59" t="str">
        <f>IF(X313="-","-",D313*AQ313^(0.312/(1.312*X313))-273)</f>
        <v>-</v>
      </c>
      <c r="BD313" s="59" t="str">
        <f>IF(Y313="-","-",D313*AR313^(0.312/(1.312*Y313))-273)</f>
        <v>-</v>
      </c>
      <c r="BE313" s="59">
        <f>IF(Z313="-","-",D313*AS313^(0.312/(1.312*Z313))-273)</f>
        <v>35.682746320134925</v>
      </c>
      <c r="BF313" s="59">
        <f>IF(AA313="-","-",D313*AT313^(0.312/(1.312*AA313))-273)</f>
        <v>39.265405269357302</v>
      </c>
      <c r="BG313" s="60">
        <f>IF(AB313="-","-",D313*AU313^(0.312/(1.312*AB313))-273)</f>
        <v>41.898811947969989</v>
      </c>
      <c r="BI313" s="43">
        <f>A313</f>
        <v>58.248263384902138</v>
      </c>
      <c r="BJ313" s="43">
        <f>C313</f>
        <v>2.8688411245647076</v>
      </c>
      <c r="BK313" s="43">
        <f>AW318</f>
        <v>4.9115821039133545</v>
      </c>
      <c r="BL313" s="50">
        <f>AT318</f>
        <v>5005</v>
      </c>
      <c r="BM313" s="50">
        <f t="shared" ref="BM313" si="468">AU318</f>
        <v>10577.839318646606</v>
      </c>
      <c r="BN313" s="43">
        <f>AV318</f>
        <v>1.7120439545632191</v>
      </c>
      <c r="BO313" s="61">
        <f>AS318</f>
        <v>4</v>
      </c>
      <c r="BP313" s="121">
        <v>311</v>
      </c>
      <c r="BQ313" s="43">
        <f>AI318</f>
        <v>40.957197102481388</v>
      </c>
      <c r="BR313" s="43">
        <f>AJ318</f>
        <v>1.660795872766458</v>
      </c>
      <c r="BS313" s="43">
        <f>AO318</f>
        <v>2.9288411245647077</v>
      </c>
      <c r="BT313" s="50">
        <f>AL318</f>
        <v>4980</v>
      </c>
      <c r="BU313" s="50">
        <f>AM318</f>
        <v>9424.16712564923</v>
      </c>
      <c r="BV313" s="43">
        <f>AN318</f>
        <v>1.7635166203092816</v>
      </c>
      <c r="BW313" s="61">
        <f>AK318</f>
        <v>3</v>
      </c>
    </row>
    <row r="314" spans="1:75" s="69" customFormat="1" hidden="1" x14ac:dyDescent="0.2">
      <c r="A314" s="42">
        <f>A313</f>
        <v>58.248263384902138</v>
      </c>
      <c r="B314" s="62">
        <f>B313</f>
        <v>2.9288411245647077</v>
      </c>
      <c r="C314" s="62">
        <f>C313</f>
        <v>2.8688411245647076</v>
      </c>
      <c r="D314" s="63">
        <f>D313</f>
        <v>288</v>
      </c>
      <c r="E314" s="37">
        <v>4000</v>
      </c>
      <c r="F314" s="62">
        <f>PI()*0.805*E314/60</f>
        <v>168.59880574265225</v>
      </c>
      <c r="G314" s="39">
        <f t="shared" ref="G314:P314" si="469">G313</f>
        <v>0.61881818907780572</v>
      </c>
      <c r="H314" s="40">
        <f t="shared" si="469"/>
        <v>1.4891416752843847</v>
      </c>
      <c r="I314" s="41">
        <f t="shared" si="469"/>
        <v>0.93915807994023059</v>
      </c>
      <c r="J314" s="40">
        <f t="shared" si="469"/>
        <v>20.756513711014211</v>
      </c>
      <c r="K314" s="42">
        <f t="shared" si="469"/>
        <v>22.151299206681813</v>
      </c>
      <c r="L314" s="43">
        <f t="shared" si="469"/>
        <v>11.075649603340906</v>
      </c>
      <c r="M314" s="43">
        <f t="shared" si="469"/>
        <v>7.3837664022272707</v>
      </c>
      <c r="N314" s="43">
        <f t="shared" si="469"/>
        <v>5.5378248016704532</v>
      </c>
      <c r="O314" s="43">
        <f t="shared" si="469"/>
        <v>4.4302598413363627</v>
      </c>
      <c r="P314" s="44">
        <f t="shared" si="469"/>
        <v>3.6918832011136353</v>
      </c>
      <c r="Q314" s="39">
        <f t="shared" ref="Q314:Q317" si="470">4*K314/(PI()*0.805^2*F314)</f>
        <v>0.25814461339209077</v>
      </c>
      <c r="R314" s="41">
        <f t="shared" ref="R314:R317" si="471">4*L314/(PI()*0.805^2*F314)</f>
        <v>0.12907230669604539</v>
      </c>
      <c r="S314" s="41">
        <f t="shared" ref="S314:S317" si="472">4*M314/(PI()*0.805^2*F314)</f>
        <v>8.6048204464030248E-2</v>
      </c>
      <c r="T314" s="41">
        <f t="shared" ref="T314:T317" si="473">4*N314/(PI()*0.805^2*F314)</f>
        <v>6.4536153348022693E-2</v>
      </c>
      <c r="U314" s="41">
        <f t="shared" ref="U314:U317" si="474">4*O314/(PI()*0.805^2*F314)</f>
        <v>5.1628922678418156E-2</v>
      </c>
      <c r="V314" s="45">
        <f t="shared" ref="V314:V317" si="475">4*P314/(PI()*0.805^2*F314)</f>
        <v>4.3024102232015124E-2</v>
      </c>
      <c r="W314" s="64" t="str">
        <f t="shared" ref="W314:W317" si="476">IF(OR(0.0344&gt;Q314,0.0739&lt;Q314),"-",296863066.116789*Q314^(6)+-107812010.926391*Q314^(5)+ 15691057.2875856*Q314^(4)+-1178721.4640784*Q314^(3)+ 48205.3447935692*Q314^(2)+-1012.39184418295*Q314+ 9.28608011129995)</f>
        <v>-</v>
      </c>
      <c r="X314" s="65" t="str">
        <f t="shared" si="465"/>
        <v>-</v>
      </c>
      <c r="Y314" s="65" t="str">
        <f t="shared" si="465"/>
        <v>-</v>
      </c>
      <c r="Z314" s="65">
        <f t="shared" si="465"/>
        <v>0.83513894190190108</v>
      </c>
      <c r="AA314" s="65">
        <f t="shared" si="465"/>
        <v>0.85680610483180253</v>
      </c>
      <c r="AB314" s="66">
        <f t="shared" si="465"/>
        <v>0.84030795483178444</v>
      </c>
      <c r="AC314" s="64" t="str">
        <f t="shared" ref="AC314:AC317" si="477">IF(W314="-","-",798988351.621543*Q314^(6)+-280371531.586419*Q314^(5)+ 39883138.3982318*Q314^(4)+-2943110.23585554*Q314^(3)+ 118497.513034966*Q314^(2)+-2463.54413936218*Q314+ 21.5852365235991)</f>
        <v>-</v>
      </c>
      <c r="AD314" s="65" t="str">
        <f t="shared" si="466"/>
        <v>-</v>
      </c>
      <c r="AE314" s="65" t="str">
        <f t="shared" si="466"/>
        <v>-</v>
      </c>
      <c r="AF314" s="65">
        <f t="shared" si="466"/>
        <v>0.74638851816343532</v>
      </c>
      <c r="AG314" s="65">
        <f t="shared" si="466"/>
        <v>0.88532833454019766</v>
      </c>
      <c r="AH314" s="66">
        <f t="shared" si="466"/>
        <v>0.94304874054416388</v>
      </c>
      <c r="AI314" s="49">
        <f>(F314^2)/2</f>
        <v>14212.778648924294</v>
      </c>
      <c r="AJ314" s="49" t="str">
        <f t="shared" si="467"/>
        <v>-</v>
      </c>
      <c r="AK314" s="50" t="str">
        <f t="shared" si="467"/>
        <v>-</v>
      </c>
      <c r="AL314" s="50" t="str">
        <f t="shared" si="467"/>
        <v>-</v>
      </c>
      <c r="AM314" s="50">
        <f t="shared" si="467"/>
        <v>5840.3492881888196</v>
      </c>
      <c r="AN314" s="50">
        <f t="shared" si="467"/>
        <v>5401.8734404331544</v>
      </c>
      <c r="AO314" s="51">
        <f t="shared" si="467"/>
        <v>4889.1910924478834</v>
      </c>
      <c r="AP314" s="43" t="str">
        <f>IF(AJ314="-","-",(AJ314*W314/2.04/$I314/$D314/$A314+((AJ314*W314/2.04/$I314/$D314/$A314)^2+4)^0.5)/2)</f>
        <v>-</v>
      </c>
      <c r="AQ314" s="43" t="str">
        <f>IF(AK314="-","-",(2*AK314*X314/2.04/$I314/$D314/$A314+((2*AK314*X314/2.04/$I314/$D314/$A314)^2+4)^0.5)/2)</f>
        <v>-</v>
      </c>
      <c r="AR314" s="43" t="str">
        <f>IF(AL314="-","-",(3*AL314*Y314/2.04/$I314/$D314/$A314+((3*AL314*Y314/2.04/$I314/$D314/$A314)^2+4)^0.5)/2)</f>
        <v>-</v>
      </c>
      <c r="AS314" s="43">
        <f>IF(AM314="-","-",(4*AM314*Z314/2.04/$I314/$D314/$A314+((4*AM314*Z314/2.04/$I314/$D314/$A314)^2+4)^0.5)/2)</f>
        <v>1.3485638584677071</v>
      </c>
      <c r="AT314" s="43">
        <f>IF(AN314="-","-",(5*AN314*AA314/2.04/$I314/$D314/$A314+((5*AN314*AA314/2.04/$I314/$D314/$A314)^2+4)^0.5)/2)</f>
        <v>1.4228487581461129</v>
      </c>
      <c r="AU314" s="44">
        <f>IF(AO314="-","-",(6*AO314*AB314/2.04/$I314/$D314/$A314+((6*AO314*AB314/2.04/$I314/$D314/$A314)^2+4)^0.5)/2)</f>
        <v>1.4544990435222918</v>
      </c>
      <c r="AV314" s="67" t="str">
        <f>IF(AP314="-","-",C314*AP314)</f>
        <v>-</v>
      </c>
      <c r="AW314" s="68" t="str">
        <f>IF(AQ314="-","-",C314*AQ314)</f>
        <v>-</v>
      </c>
      <c r="AX314" s="68" t="str">
        <f>IF(AR314="-","-",C314*AR314)</f>
        <v>-</v>
      </c>
      <c r="AY314" s="41">
        <f>IF(AS314="-","-",C314*AS314)</f>
        <v>3.868815456273818</v>
      </c>
      <c r="AZ314" s="41">
        <f>IF(AT314="-","-",C314*AT314)</f>
        <v>4.0819270314053924</v>
      </c>
      <c r="BA314" s="45">
        <f>IF(AU314="-","-",C314*AU314)</f>
        <v>4.1727266716967835</v>
      </c>
      <c r="BB314" s="58" t="str">
        <f>IF(W314="-","-",D314*AP314^(0.312/(1.312*W314))-273)</f>
        <v>-</v>
      </c>
      <c r="BC314" s="59" t="str">
        <f>IF(X314="-","-",D314*AQ314^(0.312/(1.312*X314))-273)</f>
        <v>-</v>
      </c>
      <c r="BD314" s="59" t="str">
        <f>IF(Y314="-","-",D314*AR314^(0.312/(1.312*Y314))-273)</f>
        <v>-</v>
      </c>
      <c r="BE314" s="59">
        <f>IF(Z314="-","-",D314*AS314^(0.312/(1.312*Z314))-273)</f>
        <v>40.597979985252323</v>
      </c>
      <c r="BF314" s="59">
        <f>IF(AA314="-","-",D314*AT314^(0.312/(1.312*AA314))-273)</f>
        <v>44.615288930650081</v>
      </c>
      <c r="BG314" s="60">
        <f>IF(AB314="-","-",D314*AU314^(0.312/(1.312*AB314))-273)</f>
        <v>47.213731192962825</v>
      </c>
      <c r="BM314" s="89"/>
      <c r="BP314" s="1">
        <v>312</v>
      </c>
    </row>
    <row r="315" spans="1:75" s="89" customFormat="1" hidden="1" x14ac:dyDescent="0.2">
      <c r="A315" s="70">
        <f>A313</f>
        <v>58.248263384902138</v>
      </c>
      <c r="B315" s="71">
        <f>B313</f>
        <v>2.9288411245647077</v>
      </c>
      <c r="C315" s="71">
        <f>C313</f>
        <v>2.8688411245647076</v>
      </c>
      <c r="D315" s="72">
        <f>D313</f>
        <v>288</v>
      </c>
      <c r="E315" s="73">
        <v>5005</v>
      </c>
      <c r="F315" s="71">
        <f>PI()*0.805*E315/60</f>
        <v>210.95925568549364</v>
      </c>
      <c r="G315" s="74">
        <f t="shared" ref="G315:P315" si="478">G313</f>
        <v>0.61881818907780572</v>
      </c>
      <c r="H315" s="75">
        <f t="shared" si="478"/>
        <v>1.4891416752843847</v>
      </c>
      <c r="I315" s="76">
        <f t="shared" si="478"/>
        <v>0.93915807994023059</v>
      </c>
      <c r="J315" s="75">
        <f t="shared" si="478"/>
        <v>20.756513711014211</v>
      </c>
      <c r="K315" s="70">
        <f t="shared" si="478"/>
        <v>22.151299206681813</v>
      </c>
      <c r="L315" s="77">
        <f t="shared" si="478"/>
        <v>11.075649603340906</v>
      </c>
      <c r="M315" s="77">
        <f t="shared" si="478"/>
        <v>7.3837664022272707</v>
      </c>
      <c r="N315" s="77">
        <f t="shared" si="478"/>
        <v>5.5378248016704532</v>
      </c>
      <c r="O315" s="77">
        <f t="shared" si="478"/>
        <v>4.4302598413363627</v>
      </c>
      <c r="P315" s="78">
        <f t="shared" si="478"/>
        <v>3.6918832011136353</v>
      </c>
      <c r="Q315" s="74">
        <f t="shared" si="470"/>
        <v>0.20630938133234022</v>
      </c>
      <c r="R315" s="76">
        <f t="shared" si="471"/>
        <v>0.10315469066617011</v>
      </c>
      <c r="S315" s="76">
        <f t="shared" si="472"/>
        <v>6.8769793777446742E-2</v>
      </c>
      <c r="T315" s="76">
        <f t="shared" si="473"/>
        <v>5.1577345333085056E-2</v>
      </c>
      <c r="U315" s="76">
        <f t="shared" si="474"/>
        <v>4.1261876266468052E-2</v>
      </c>
      <c r="V315" s="79">
        <f t="shared" si="475"/>
        <v>3.4384896888723371E-2</v>
      </c>
      <c r="W315" s="80" t="str">
        <f t="shared" si="476"/>
        <v>-</v>
      </c>
      <c r="X315" s="81" t="str">
        <f t="shared" si="465"/>
        <v>-</v>
      </c>
      <c r="Y315" s="81">
        <f t="shared" si="465"/>
        <v>0.80504139841249689</v>
      </c>
      <c r="Z315" s="81">
        <f t="shared" si="465"/>
        <v>0.85679317097280538</v>
      </c>
      <c r="AA315" s="81">
        <f t="shared" si="465"/>
        <v>0.83245680690472845</v>
      </c>
      <c r="AB315" s="82" t="str">
        <f t="shared" si="465"/>
        <v>-</v>
      </c>
      <c r="AC315" s="80" t="str">
        <f t="shared" si="477"/>
        <v>-</v>
      </c>
      <c r="AD315" s="81" t="str">
        <f t="shared" si="466"/>
        <v>-</v>
      </c>
      <c r="AE315" s="81">
        <f t="shared" si="466"/>
        <v>0.68459000758105759</v>
      </c>
      <c r="AF315" s="81">
        <f t="shared" si="466"/>
        <v>0.88583365183361451</v>
      </c>
      <c r="AG315" s="81">
        <f t="shared" si="466"/>
        <v>0.94491793574221816</v>
      </c>
      <c r="AH315" s="82" t="str">
        <f t="shared" si="466"/>
        <v>-</v>
      </c>
      <c r="AI315" s="83">
        <f>(F315^2)/2</f>
        <v>22251.903779688742</v>
      </c>
      <c r="AJ315" s="83" t="str">
        <f t="shared" si="467"/>
        <v>-</v>
      </c>
      <c r="AK315" s="84" t="str">
        <f t="shared" si="467"/>
        <v>-</v>
      </c>
      <c r="AL315" s="84">
        <f t="shared" si="467"/>
        <v>11600.370644936733</v>
      </c>
      <c r="AM315" s="84">
        <f t="shared" si="467"/>
        <v>10577.839318646606</v>
      </c>
      <c r="AN315" s="84">
        <f t="shared" si="467"/>
        <v>9290.5870739924976</v>
      </c>
      <c r="AO315" s="85" t="str">
        <f t="shared" si="467"/>
        <v>-</v>
      </c>
      <c r="AP315" s="77" t="str">
        <f>IF(AJ315="-","-",(AJ315*W315/2.04/$I315/$D315/$A315+((AJ315*W315/2.04/$I315/$D315/$A315)^2+4)^0.5)/2)</f>
        <v>-</v>
      </c>
      <c r="AQ315" s="77" t="str">
        <f>IF(AK315="-","-",(2*AK315*X315/2.04/$I315/$D315/$A315+((2*AK315*X315/2.04/$I315/$D315/$A315)^2+4)^0.5)/2)</f>
        <v>-</v>
      </c>
      <c r="AR315" s="77">
        <f>IF(AL315="-","-",(3*AL315*Y315/2.04/$I315/$D315/$A315+((3*AL315*Y315/2.04/$I315/$D315/$A315)^2+4)^0.5)/2)</f>
        <v>1.5267052039581075</v>
      </c>
      <c r="AS315" s="77">
        <f>IF(AM315="-","-",(4*AM315*Z315/2.04/$I315/$D315/$A315+((4*AM315*Z315/2.04/$I315/$D315/$A315)^2+4)^0.5)/2)</f>
        <v>1.7120439545632191</v>
      </c>
      <c r="AT315" s="77">
        <f>IF(AN315="-","-",(5*AN315*AA315/2.04/$I315/$D315/$A315+((5*AN315*AA315/2.04/$I315/$D315/$A315)^2+4)^0.5)/2)</f>
        <v>1.7685990782080534</v>
      </c>
      <c r="AU315" s="78" t="str">
        <f>IF(AO315="-","-",(6*AO315*AB315/2.04/$I315/$D315/$A315+((6*AO315*AB315/2.04/$I315/$D315/$A315)^2+4)^0.5)/2)</f>
        <v>-</v>
      </c>
      <c r="AV315" s="74" t="str">
        <f>IF(AP315="-","-",C315*AP315)</f>
        <v>-</v>
      </c>
      <c r="AW315" s="76" t="str">
        <f>IF(AQ315="-","-",C315*AQ315)</f>
        <v>-</v>
      </c>
      <c r="AX315" s="76">
        <f>IF(AR315="-","-",C315*AR315)</f>
        <v>4.3798746742019681</v>
      </c>
      <c r="AY315" s="76">
        <f>IF(AS315="-","-",C315*AS315)</f>
        <v>4.9115821039133545</v>
      </c>
      <c r="AZ315" s="76">
        <f>IF(AT315="-","-",C315*AT315)</f>
        <v>5.0738297684304969</v>
      </c>
      <c r="BA315" s="79" t="str">
        <f>IF(AU315="-","-",C315*AU315)</f>
        <v>-</v>
      </c>
      <c r="BB315" s="86" t="str">
        <f>IF(W315="-","-",D315*AP315^(0.312/(1.312*W315))-273)</f>
        <v>-</v>
      </c>
      <c r="BC315" s="87" t="str">
        <f>IF(X315="-","-",D315*AQ315^(0.312/(1.312*X315))-273)</f>
        <v>-</v>
      </c>
      <c r="BD315" s="87">
        <f>IF(Y315="-","-",D315*AR315^(0.312/(1.312*Y315))-273)</f>
        <v>53.341854025921691</v>
      </c>
      <c r="BE315" s="87">
        <f>IF(Z315="-","-",D315*AS315^(0.312/(1.312*Z315))-273)</f>
        <v>61.352887460401519</v>
      </c>
      <c r="BF315" s="87">
        <f>IF(AA315="-","-",D315*AT315^(0.312/(1.312*AA315))-273)</f>
        <v>65.947056845998986</v>
      </c>
      <c r="BG315" s="88" t="str">
        <f>IF(AB315="-","-",D315*AU315^(0.312/(1.312*AB315))-273)</f>
        <v>-</v>
      </c>
      <c r="BM315" s="69"/>
      <c r="BP315" s="121">
        <v>313</v>
      </c>
    </row>
    <row r="316" spans="1:75" s="89" customFormat="1" hidden="1" x14ac:dyDescent="0.2">
      <c r="A316" s="42">
        <f>A313</f>
        <v>58.248263384902138</v>
      </c>
      <c r="B316" s="62">
        <f>B313</f>
        <v>2.9288411245647077</v>
      </c>
      <c r="C316" s="62">
        <f>C313</f>
        <v>2.8688411245647076</v>
      </c>
      <c r="D316" s="63">
        <f>D313</f>
        <v>288</v>
      </c>
      <c r="E316" s="37">
        <v>5300</v>
      </c>
      <c r="F316" s="62">
        <f>PI()*0.805*E316/60</f>
        <v>223.39341760901425</v>
      </c>
      <c r="G316" s="39">
        <f t="shared" ref="G316:P316" si="479">G313</f>
        <v>0.61881818907780572</v>
      </c>
      <c r="H316" s="40">
        <f t="shared" si="479"/>
        <v>1.4891416752843847</v>
      </c>
      <c r="I316" s="41">
        <f t="shared" si="479"/>
        <v>0.93915807994023059</v>
      </c>
      <c r="J316" s="40">
        <f t="shared" si="479"/>
        <v>20.756513711014211</v>
      </c>
      <c r="K316" s="42">
        <f t="shared" si="479"/>
        <v>22.151299206681813</v>
      </c>
      <c r="L316" s="43">
        <f t="shared" si="479"/>
        <v>11.075649603340906</v>
      </c>
      <c r="M316" s="43">
        <f t="shared" si="479"/>
        <v>7.3837664022272707</v>
      </c>
      <c r="N316" s="43">
        <f t="shared" si="479"/>
        <v>5.5378248016704532</v>
      </c>
      <c r="O316" s="43">
        <f t="shared" si="479"/>
        <v>4.4302598413363627</v>
      </c>
      <c r="P316" s="44">
        <f t="shared" si="479"/>
        <v>3.6918832011136353</v>
      </c>
      <c r="Q316" s="39">
        <f t="shared" si="470"/>
        <v>0.19482612331478547</v>
      </c>
      <c r="R316" s="41">
        <f t="shared" si="471"/>
        <v>9.7413061657392733E-2</v>
      </c>
      <c r="S316" s="41">
        <f t="shared" si="472"/>
        <v>6.4942041104928488E-2</v>
      </c>
      <c r="T316" s="41">
        <f t="shared" si="473"/>
        <v>4.8706530828696366E-2</v>
      </c>
      <c r="U316" s="41">
        <f t="shared" si="474"/>
        <v>3.8965224662957092E-2</v>
      </c>
      <c r="V316" s="45">
        <f t="shared" si="475"/>
        <v>3.2471020552464244E-2</v>
      </c>
      <c r="W316" s="64" t="str">
        <f t="shared" si="476"/>
        <v>-</v>
      </c>
      <c r="X316" s="65" t="str">
        <f t="shared" si="465"/>
        <v>-</v>
      </c>
      <c r="Y316" s="65">
        <f t="shared" si="465"/>
        <v>0.83310909265042987</v>
      </c>
      <c r="Z316" s="65">
        <f t="shared" si="465"/>
        <v>0.85473235018168303</v>
      </c>
      <c r="AA316" s="65">
        <f t="shared" si="465"/>
        <v>0.82001338671968504</v>
      </c>
      <c r="AB316" s="66" t="str">
        <f t="shared" si="465"/>
        <v>-</v>
      </c>
      <c r="AC316" s="64" t="str">
        <f t="shared" si="477"/>
        <v>-</v>
      </c>
      <c r="AD316" s="65" t="str">
        <f t="shared" si="466"/>
        <v>-</v>
      </c>
      <c r="AE316" s="65">
        <f t="shared" si="466"/>
        <v>0.7412575180056038</v>
      </c>
      <c r="AF316" s="65">
        <f t="shared" si="466"/>
        <v>0.91193478818842522</v>
      </c>
      <c r="AG316" s="65">
        <f t="shared" si="466"/>
        <v>0.94171223126220838</v>
      </c>
      <c r="AH316" s="66" t="str">
        <f t="shared" si="466"/>
        <v>-</v>
      </c>
      <c r="AI316" s="49">
        <f>(F316^2)/2</f>
        <v>24952.309515517718</v>
      </c>
      <c r="AJ316" s="49" t="str">
        <f t="shared" si="467"/>
        <v>-</v>
      </c>
      <c r="AK316" s="50" t="str">
        <f t="shared" si="467"/>
        <v>-</v>
      </c>
      <c r="AL316" s="50">
        <f t="shared" si="467"/>
        <v>13610.382675158244</v>
      </c>
      <c r="AM316" s="50">
        <f t="shared" si="467"/>
        <v>12240.46748674184</v>
      </c>
      <c r="AN316" s="50">
        <f t="shared" si="467"/>
        <v>10540.267157459493</v>
      </c>
      <c r="AO316" s="51" t="str">
        <f t="shared" si="467"/>
        <v>-</v>
      </c>
      <c r="AP316" s="43" t="str">
        <f>IF(AJ316="-","-",(AJ316*W316/2.04/$I316/$D316/$A316+((AJ316*W316/2.04/$I316/$D316/$A316)^2+4)^0.5)/2)</f>
        <v>-</v>
      </c>
      <c r="AQ316" s="43" t="str">
        <f>IF(AK316="-","-",(2*AK316*X316/2.04/$I316/$D316/$A316+((2*AK316*X316/2.04/$I316/$D316/$A316)^2+4)^0.5)/2)</f>
        <v>-</v>
      </c>
      <c r="AR316" s="43">
        <f>IF(AL316="-","-",(3*AL316*Y316/2.04/$I316/$D316/$A316+((3*AL316*Y316/2.04/$I316/$D316/$A316)^2+4)^0.5)/2)</f>
        <v>1.6605928577520683</v>
      </c>
      <c r="AS316" s="43">
        <f>IF(AM316="-","-",(4*AM316*Z316/2.04/$I316/$D316/$A316+((4*AM316*Z316/2.04/$I316/$D316/$A316)^2+4)^0.5)/2)</f>
        <v>1.8443073610878058</v>
      </c>
      <c r="AT316" s="43">
        <f>IF(AN316="-","-",(5*AN316*AA316/2.04/$I316/$D316/$A316+((5*AN316*AA316/2.04/$I316/$D316/$A316)^2+4)^0.5)/2)</f>
        <v>1.8772967061325752</v>
      </c>
      <c r="AU316" s="44" t="str">
        <f>IF(AO316="-","-",(6*AO316*AB316/2.04/$I316/$D316/$A316+((6*AO316*AB316/2.04/$I316/$D316/$A316)^2+4)^0.5)/2)</f>
        <v>-</v>
      </c>
      <c r="AV316" s="39" t="str">
        <f>IF(AP316="-","-",C316*AP316)</f>
        <v>-</v>
      </c>
      <c r="AW316" s="41" t="str">
        <f>IF(AQ316="-","-",C316*AQ316)</f>
        <v>-</v>
      </c>
      <c r="AX316" s="41">
        <f>IF(AR316="-","-",C316*AR316)</f>
        <v>4.7639770814775657</v>
      </c>
      <c r="AY316" s="41">
        <f>IF(AS316="-","-",C316*AS316)</f>
        <v>5.291024803826109</v>
      </c>
      <c r="AZ316" s="41">
        <f>IF(AT316="-","-",C316*AT316)</f>
        <v>5.3856659935629985</v>
      </c>
      <c r="BA316" s="45" t="str">
        <f>IF(AU316="-","-",C316*AU316)</f>
        <v>-</v>
      </c>
      <c r="BB316" s="58" t="str">
        <f>IF(W316="-","-",D316*AP316^(0.312/(1.312*W316))-273)</f>
        <v>-</v>
      </c>
      <c r="BC316" s="59" t="str">
        <f>IF(X316="-","-",D316*AQ316^(0.312/(1.312*X316))-273)</f>
        <v>-</v>
      </c>
      <c r="BD316" s="59">
        <f>IF(Y316="-","-",D316*AR316^(0.312/(1.312*Y316))-273)</f>
        <v>59.86259325919309</v>
      </c>
      <c r="BE316" s="59">
        <f>IF(Z316="-","-",D316*AS316^(0.312/(1.312*Z316))-273)</f>
        <v>68.470362151205677</v>
      </c>
      <c r="BF316" s="59">
        <f>IF(AA316="-","-",D316*AT316^(0.312/(1.312*AA316))-273)</f>
        <v>72.714317762322025</v>
      </c>
      <c r="BG316" s="60" t="str">
        <f>IF(AB316="-","-",D316*AU316^(0.312/(1.312*AB316))-273)</f>
        <v>-</v>
      </c>
      <c r="BM316" s="7"/>
      <c r="BP316" s="1">
        <v>314</v>
      </c>
    </row>
    <row r="317" spans="1:75" s="69" customFormat="1" hidden="1" x14ac:dyDescent="0.2">
      <c r="A317" s="90">
        <f>A313</f>
        <v>58.248263384902138</v>
      </c>
      <c r="B317" s="91">
        <f>B313</f>
        <v>2.9288411245647077</v>
      </c>
      <c r="C317" s="91">
        <f>C313</f>
        <v>2.8688411245647076</v>
      </c>
      <c r="D317" s="92">
        <f>D313</f>
        <v>288</v>
      </c>
      <c r="E317" s="93">
        <v>5565</v>
      </c>
      <c r="F317" s="91">
        <f>PI()*0.805*E317/60</f>
        <v>234.56308848946495</v>
      </c>
      <c r="G317" s="94">
        <f t="shared" ref="G317:P317" si="480">G313</f>
        <v>0.61881818907780572</v>
      </c>
      <c r="H317" s="95">
        <f t="shared" si="480"/>
        <v>1.4891416752843847</v>
      </c>
      <c r="I317" s="96">
        <f t="shared" si="480"/>
        <v>0.93915807994023059</v>
      </c>
      <c r="J317" s="95">
        <f t="shared" si="480"/>
        <v>20.756513711014211</v>
      </c>
      <c r="K317" s="90">
        <f t="shared" si="480"/>
        <v>22.151299206681813</v>
      </c>
      <c r="L317" s="97">
        <f t="shared" si="480"/>
        <v>11.075649603340906</v>
      </c>
      <c r="M317" s="97">
        <f t="shared" si="480"/>
        <v>7.3837664022272707</v>
      </c>
      <c r="N317" s="97">
        <f t="shared" si="480"/>
        <v>5.5378248016704532</v>
      </c>
      <c r="O317" s="97">
        <f t="shared" si="480"/>
        <v>4.4302598413363627</v>
      </c>
      <c r="P317" s="98">
        <f t="shared" si="480"/>
        <v>3.6918832011136353</v>
      </c>
      <c r="Q317" s="94">
        <f t="shared" si="470"/>
        <v>0.18554868887122425</v>
      </c>
      <c r="R317" s="96">
        <f t="shared" si="471"/>
        <v>9.2774344435612124E-2</v>
      </c>
      <c r="S317" s="96">
        <f t="shared" si="472"/>
        <v>6.1849562957074743E-2</v>
      </c>
      <c r="T317" s="96">
        <f t="shared" si="473"/>
        <v>4.6387172217806062E-2</v>
      </c>
      <c r="U317" s="96">
        <f t="shared" si="474"/>
        <v>3.7109737774244853E-2</v>
      </c>
      <c r="V317" s="99">
        <f t="shared" si="475"/>
        <v>3.0924781478537371E-2</v>
      </c>
      <c r="W317" s="100" t="str">
        <f t="shared" si="476"/>
        <v>-</v>
      </c>
      <c r="X317" s="101" t="str">
        <f t="shared" si="465"/>
        <v>-</v>
      </c>
      <c r="Y317" s="101">
        <f t="shared" si="465"/>
        <v>0.84535207785709865</v>
      </c>
      <c r="Z317" s="101">
        <f t="shared" si="465"/>
        <v>0.8507430147930588</v>
      </c>
      <c r="AA317" s="101">
        <f t="shared" si="465"/>
        <v>0.80872852329381395</v>
      </c>
      <c r="AB317" s="102" t="str">
        <f t="shared" si="465"/>
        <v>-</v>
      </c>
      <c r="AC317" s="100" t="str">
        <f t="shared" si="477"/>
        <v>-</v>
      </c>
      <c r="AD317" s="101" t="str">
        <f t="shared" si="466"/>
        <v>-</v>
      </c>
      <c r="AE317" s="101">
        <f t="shared" si="466"/>
        <v>0.77785515557636842</v>
      </c>
      <c r="AF317" s="101">
        <f t="shared" si="466"/>
        <v>0.92875151258403577</v>
      </c>
      <c r="AG317" s="101">
        <f t="shared" si="466"/>
        <v>0.93559254746310927</v>
      </c>
      <c r="AH317" s="102" t="str">
        <f t="shared" si="466"/>
        <v>-</v>
      </c>
      <c r="AI317" s="103">
        <f>(F317^2)/2</f>
        <v>27509.921240858283</v>
      </c>
      <c r="AJ317" s="103" t="str">
        <f t="shared" si="467"/>
        <v>-</v>
      </c>
      <c r="AK317" s="104" t="str">
        <f t="shared" si="467"/>
        <v>-</v>
      </c>
      <c r="AL317" s="104">
        <f t="shared" si="467"/>
        <v>15518.252272469348</v>
      </c>
      <c r="AM317" s="104">
        <f t="shared" si="467"/>
        <v>13808.423657123276</v>
      </c>
      <c r="AN317" s="104">
        <f t="shared" si="467"/>
        <v>11706.226991745449</v>
      </c>
      <c r="AO317" s="105" t="str">
        <f t="shared" si="467"/>
        <v>-</v>
      </c>
      <c r="AP317" s="97" t="str">
        <f>IF(AJ317="-","-",(AJ317*W317/2.04/$I317/$D317/$A317+((AJ317*W317/2.04/$I317/$D317/$A317)^2+4)^0.5)/2)</f>
        <v>-</v>
      </c>
      <c r="AQ317" s="97" t="str">
        <f>IF(AK317="-","-",(2*AK317*X317/2.04/$I317/$D317/$A317+((2*AK317*X317/2.04/$I317/$D317/$A317)^2+4)^0.5)/2)</f>
        <v>-</v>
      </c>
      <c r="AR317" s="97">
        <f>IF(AL317="-","-",(3*AL317*Y317/2.04/$I317/$D317/$A317+((3*AL317*Y317/2.04/$I317/$D317/$A317)^2+4)^0.5)/2)</f>
        <v>1.7847869171038679</v>
      </c>
      <c r="AS317" s="97">
        <f>IF(AM317="-","-",(4*AM317*Z317/2.04/$I317/$D317/$A317+((4*AM317*Z317/2.04/$I317/$D317/$A317)^2+4)^0.5)/2)</f>
        <v>1.9697221096603124</v>
      </c>
      <c r="AT317" s="97">
        <f>IF(AN317="-","-",(5*AN317*AA317/2.04/$I317/$D317/$A317+((5*AN317*AA317/2.04/$I317/$D317/$A317)^2+4)^0.5)/2)</f>
        <v>1.9782919664224292</v>
      </c>
      <c r="AU317" s="98" t="str">
        <f>IF(AO317="-","-",(6*AO317*AB317/2.04/$I317/$D317/$A317+((6*AO317*AB317/2.04/$I317/$D317/$A317)^2+4)^0.5)/2)</f>
        <v>-</v>
      </c>
      <c r="AV317" s="94" t="str">
        <f>IF(AP317="-","-",C317*AP317)</f>
        <v>-</v>
      </c>
      <c r="AW317" s="96" t="str">
        <f>IF(AQ317="-","-",C317*AQ317)</f>
        <v>-</v>
      </c>
      <c r="AX317" s="96">
        <f>IF(AR317="-","-",C317*AR317)</f>
        <v>5.1202701063726384</v>
      </c>
      <c r="AY317" s="96">
        <f>IF(AS317="-","-",C317*AS317)</f>
        <v>5.6508197921578587</v>
      </c>
      <c r="AZ317" s="96">
        <f>IF(AT317="-","-",C317*AT317)</f>
        <v>5.6754053496686483</v>
      </c>
      <c r="BA317" s="99" t="str">
        <f>IF(AU317="-","-",C317*AU317)</f>
        <v>-</v>
      </c>
      <c r="BB317" s="106" t="str">
        <f>IF(W317="-","-",D317*AP317^(0.312/(1.312*W317))-273)</f>
        <v>-</v>
      </c>
      <c r="BC317" s="107" t="str">
        <f>IF(X317="-","-",D317*AQ317^(0.312/(1.312*X317))-273)</f>
        <v>-</v>
      </c>
      <c r="BD317" s="107">
        <f>IF(Y317="-","-",D317*AR317^(0.312/(1.312*Y317))-273)</f>
        <v>65.973633580935086</v>
      </c>
      <c r="BE317" s="107">
        <f>IF(Z317="-","-",D317*AS317^(0.312/(1.312*Z317))-273)</f>
        <v>75.085841309994066</v>
      </c>
      <c r="BF317" s="107">
        <f>IF(AA317="-","-",D317*AT317^(0.312/(1.312*AA317))-273)</f>
        <v>78.978419754252172</v>
      </c>
      <c r="BG317" s="108" t="str">
        <f>IF(AB317="-","-",D317*AU317^(0.312/(1.312*AB317))-273)</f>
        <v>-</v>
      </c>
      <c r="BM317" s="121"/>
      <c r="BP317" s="121">
        <v>315</v>
      </c>
    </row>
    <row r="318" spans="1:75" s="7" customFormat="1" ht="13.5" hidden="1" customHeight="1" x14ac:dyDescent="0.2">
      <c r="A318" s="8"/>
      <c r="B318" s="8"/>
      <c r="C318" s="8"/>
      <c r="D318" s="3"/>
      <c r="E318" s="4"/>
      <c r="F318" s="5"/>
      <c r="G318" s="6"/>
      <c r="I318" s="6"/>
      <c r="J318" s="6"/>
      <c r="K318" s="6"/>
      <c r="L318" s="8"/>
      <c r="M318" s="8"/>
      <c r="N318" s="8"/>
      <c r="O318" s="8"/>
      <c r="P318" s="8"/>
      <c r="Q318" s="5" t="s">
        <v>60</v>
      </c>
      <c r="R318" s="6"/>
      <c r="S318" s="6"/>
      <c r="T318" s="6"/>
      <c r="U318" s="6"/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178">
        <f>A306</f>
        <v>40.957197102481388</v>
      </c>
      <c r="AJ318" s="179">
        <f>C306</f>
        <v>1.660795872766458</v>
      </c>
      <c r="AK318" s="180">
        <v>3</v>
      </c>
      <c r="AL318" s="181">
        <f>E308</f>
        <v>4980</v>
      </c>
      <c r="AM318" s="181">
        <f>$AL308</f>
        <v>9424.16712564923</v>
      </c>
      <c r="AN318" s="182">
        <f>$AR308</f>
        <v>1.7635166203092816</v>
      </c>
      <c r="AO318" s="113">
        <f>$AX308</f>
        <v>2.9288411245647077</v>
      </c>
      <c r="AP318" s="114">
        <f>$BD308</f>
        <v>59.653878732861244</v>
      </c>
      <c r="AQ318" s="114">
        <f>A313</f>
        <v>58.248263384902138</v>
      </c>
      <c r="AR318" s="109">
        <f>C313</f>
        <v>2.8688411245647076</v>
      </c>
      <c r="AS318" s="110">
        <v>4</v>
      </c>
      <c r="AT318" s="111">
        <f>E315</f>
        <v>5005</v>
      </c>
      <c r="AU318" s="111">
        <f>AM315</f>
        <v>10577.839318646606</v>
      </c>
      <c r="AV318" s="112">
        <f>AS315</f>
        <v>1.7120439545632191</v>
      </c>
      <c r="AW318" s="113">
        <f>AY315</f>
        <v>4.9115821039133545</v>
      </c>
      <c r="AX318" s="114">
        <f>BE315</f>
        <v>61.352887460401519</v>
      </c>
      <c r="AZ318" s="115">
        <v>4.9060108184814455</v>
      </c>
      <c r="BB318" s="183">
        <f>M308*60</f>
        <v>545.04507969534313</v>
      </c>
      <c r="BC318" s="184">
        <f>AN318</f>
        <v>1.7635166203092816</v>
      </c>
      <c r="BD318" s="185">
        <f>N315*60</f>
        <v>332.26948810022719</v>
      </c>
      <c r="BE318" s="186">
        <f>AV318</f>
        <v>1.7120439545632191</v>
      </c>
      <c r="BG318" s="187">
        <f>AL318/5300</f>
        <v>0.93962264150943398</v>
      </c>
      <c r="BH318" s="188">
        <f>AT318/5300</f>
        <v>0.94433962264150939</v>
      </c>
      <c r="BI318" s="115"/>
      <c r="BJ318" s="115"/>
      <c r="BM318" s="121"/>
      <c r="BP318" s="1">
        <v>316</v>
      </c>
    </row>
    <row r="319" spans="1:75" s="7" customFormat="1" hidden="1" x14ac:dyDescent="0.2">
      <c r="A319" s="8"/>
      <c r="B319" s="8"/>
      <c r="C319" s="8"/>
      <c r="D319" s="3"/>
      <c r="E319" s="4"/>
      <c r="F319" s="5"/>
      <c r="G319" s="6"/>
      <c r="I319" s="6"/>
      <c r="J319" s="6"/>
      <c r="K319" s="6"/>
      <c r="L319" s="8"/>
      <c r="M319" s="8"/>
      <c r="N319" s="8"/>
      <c r="O319" s="8"/>
      <c r="P319" s="8"/>
      <c r="Q319" s="5"/>
      <c r="R319" s="6"/>
      <c r="S319" s="6"/>
      <c r="T319" s="6"/>
      <c r="U319" s="6"/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9"/>
      <c r="AJ319" s="10"/>
      <c r="AK319" s="11"/>
      <c r="AL319" s="11"/>
      <c r="AM319" s="12"/>
      <c r="AN319" s="10"/>
      <c r="AO319" s="13"/>
      <c r="AP319" s="14"/>
      <c r="AQ319" s="15"/>
      <c r="AR319" s="16"/>
      <c r="AX319" s="6"/>
      <c r="AY319" s="6"/>
      <c r="AZ319" s="6"/>
      <c r="BA319" s="6"/>
      <c r="BB319" s="5"/>
      <c r="BC319" s="5"/>
      <c r="BD319" s="5"/>
      <c r="BE319" s="5"/>
      <c r="BF319" s="5"/>
      <c r="BG319" s="8"/>
      <c r="BM319" s="1"/>
      <c r="BP319" s="121">
        <v>317</v>
      </c>
    </row>
    <row r="320" spans="1:75" ht="15.75" hidden="1" x14ac:dyDescent="0.2">
      <c r="A320" s="116" t="s">
        <v>82</v>
      </c>
      <c r="B320" s="1"/>
      <c r="C320" s="2" t="s">
        <v>88</v>
      </c>
      <c r="D320" s="2"/>
      <c r="E320" s="117"/>
      <c r="F320" s="117"/>
      <c r="G320" s="117"/>
      <c r="H320" s="117"/>
      <c r="I320" s="117"/>
      <c r="J320" s="117"/>
      <c r="K320" s="117"/>
      <c r="L320" s="117"/>
      <c r="M320" s="117"/>
      <c r="N320" s="117"/>
      <c r="O320" s="117"/>
      <c r="P320" s="117"/>
      <c r="Q320" s="117"/>
      <c r="R320" s="117"/>
      <c r="S320" s="117"/>
      <c r="T320" s="117"/>
      <c r="U320" s="117"/>
      <c r="V320" s="117"/>
      <c r="W320" s="117"/>
      <c r="X320" s="117"/>
      <c r="Y320" s="117"/>
      <c r="Z320" s="117"/>
      <c r="AA320" s="117"/>
      <c r="AB320" s="117"/>
      <c r="AC320" s="118"/>
      <c r="AD320" s="117"/>
      <c r="AE320" s="117"/>
      <c r="AF320" s="117"/>
      <c r="AG320" s="117"/>
      <c r="AH320" s="117"/>
      <c r="AI320" s="119"/>
      <c r="AJ320" s="117"/>
      <c r="AK320" s="117"/>
      <c r="AL320" s="117"/>
      <c r="AM320" s="117"/>
      <c r="AN320" s="117"/>
      <c r="AO320" s="117"/>
      <c r="AP320" s="117"/>
      <c r="AQ320" s="117"/>
      <c r="AR320" s="117"/>
      <c r="AS320" s="117"/>
      <c r="AT320" s="117"/>
      <c r="AU320" s="117"/>
      <c r="AV320" s="120"/>
      <c r="AW320" s="120"/>
      <c r="AX320" s="120"/>
      <c r="AY320" s="120"/>
      <c r="AZ320" s="120"/>
      <c r="BA320" s="120"/>
      <c r="BB320" s="117"/>
      <c r="BC320" s="117"/>
      <c r="BD320" s="117"/>
      <c r="BE320" s="117"/>
      <c r="BF320" s="117"/>
      <c r="BG320" s="117"/>
      <c r="BM320" s="117"/>
      <c r="BP320" s="1">
        <v>318</v>
      </c>
    </row>
    <row r="321" spans="1:75" ht="14.25" hidden="1" x14ac:dyDescent="0.2">
      <c r="A321" s="17" t="s">
        <v>1</v>
      </c>
      <c r="B321" s="18" t="s">
        <v>2</v>
      </c>
      <c r="C321" s="18" t="s">
        <v>3</v>
      </c>
      <c r="D321" s="18" t="s">
        <v>4</v>
      </c>
      <c r="E321" s="18" t="s">
        <v>5</v>
      </c>
      <c r="F321" s="18" t="s">
        <v>6</v>
      </c>
      <c r="G321" s="18" t="s">
        <v>7</v>
      </c>
      <c r="H321" s="18" t="s">
        <v>8</v>
      </c>
      <c r="I321" s="18" t="s">
        <v>9</v>
      </c>
      <c r="J321" s="24" t="s">
        <v>10</v>
      </c>
      <c r="K321" s="21" t="s">
        <v>11</v>
      </c>
      <c r="L321" s="22" t="s">
        <v>12</v>
      </c>
      <c r="M321" s="22" t="s">
        <v>13</v>
      </c>
      <c r="N321" s="22" t="s">
        <v>14</v>
      </c>
      <c r="O321" s="22" t="s">
        <v>15</v>
      </c>
      <c r="P321" s="23" t="s">
        <v>16</v>
      </c>
      <c r="Q321" s="24" t="s">
        <v>17</v>
      </c>
      <c r="R321" s="25" t="s">
        <v>18</v>
      </c>
      <c r="S321" s="25" t="s">
        <v>19</v>
      </c>
      <c r="T321" s="25" t="s">
        <v>20</v>
      </c>
      <c r="U321" s="25" t="s">
        <v>21</v>
      </c>
      <c r="V321" s="26" t="s">
        <v>22</v>
      </c>
      <c r="W321" s="24" t="s">
        <v>23</v>
      </c>
      <c r="X321" s="25" t="s">
        <v>24</v>
      </c>
      <c r="Y321" s="25" t="s">
        <v>25</v>
      </c>
      <c r="Z321" s="25" t="s">
        <v>26</v>
      </c>
      <c r="AA321" s="25" t="s">
        <v>27</v>
      </c>
      <c r="AB321" s="26" t="s">
        <v>28</v>
      </c>
      <c r="AC321" s="27" t="s">
        <v>29</v>
      </c>
      <c r="AD321" s="28" t="s">
        <v>30</v>
      </c>
      <c r="AE321" s="28" t="s">
        <v>31</v>
      </c>
      <c r="AF321" s="28" t="s">
        <v>32</v>
      </c>
      <c r="AG321" s="28" t="s">
        <v>33</v>
      </c>
      <c r="AH321" s="29" t="s">
        <v>34</v>
      </c>
      <c r="AI321" s="122" t="s">
        <v>35</v>
      </c>
      <c r="AJ321" s="21" t="s">
        <v>36</v>
      </c>
      <c r="AK321" s="22" t="s">
        <v>37</v>
      </c>
      <c r="AL321" s="22" t="s">
        <v>38</v>
      </c>
      <c r="AM321" s="22" t="s">
        <v>39</v>
      </c>
      <c r="AN321" s="22" t="s">
        <v>40</v>
      </c>
      <c r="AO321" s="23" t="s">
        <v>41</v>
      </c>
      <c r="AP321" s="28" t="s">
        <v>42</v>
      </c>
      <c r="AQ321" s="28" t="s">
        <v>43</v>
      </c>
      <c r="AR321" s="28" t="s">
        <v>44</v>
      </c>
      <c r="AS321" s="28" t="s">
        <v>45</v>
      </c>
      <c r="AT321" s="28" t="s">
        <v>46</v>
      </c>
      <c r="AU321" s="29" t="s">
        <v>47</v>
      </c>
      <c r="AV321" s="31" t="s">
        <v>48</v>
      </c>
      <c r="AW321" s="32" t="s">
        <v>49</v>
      </c>
      <c r="AX321" s="32" t="s">
        <v>50</v>
      </c>
      <c r="AY321" s="32" t="s">
        <v>51</v>
      </c>
      <c r="AZ321" s="32" t="s">
        <v>52</v>
      </c>
      <c r="BA321" s="33" t="s">
        <v>53</v>
      </c>
      <c r="BB321" s="21" t="s">
        <v>54</v>
      </c>
      <c r="BC321" s="22" t="s">
        <v>55</v>
      </c>
      <c r="BD321" s="22" t="s">
        <v>56</v>
      </c>
      <c r="BE321" s="22" t="s">
        <v>57</v>
      </c>
      <c r="BF321" s="22" t="s">
        <v>58</v>
      </c>
      <c r="BG321" s="23" t="s">
        <v>59</v>
      </c>
      <c r="BH321" s="207"/>
      <c r="BI321" s="117"/>
      <c r="BP321" s="121">
        <v>319</v>
      </c>
    </row>
    <row r="322" spans="1:75" s="1" customFormat="1" ht="18" hidden="1" customHeight="1" x14ac:dyDescent="0.2">
      <c r="A322" s="126">
        <v>40.583937102481386</v>
      </c>
      <c r="B322" s="141">
        <v>1.5905030250549317</v>
      </c>
      <c r="C322" s="141">
        <v>1.5500774816626985</v>
      </c>
      <c r="D322" s="142">
        <v>283</v>
      </c>
      <c r="E322" s="123">
        <v>3700</v>
      </c>
      <c r="F322" s="203">
        <f>PI()*0.862*E322/60</f>
        <v>166.99659348932144</v>
      </c>
      <c r="G322" s="124">
        <f>C322/4.636</f>
        <v>0.33435666127323094</v>
      </c>
      <c r="H322" s="125">
        <f>D322/193.4</f>
        <v>1.4632885211995863</v>
      </c>
      <c r="I322" s="120">
        <f>1-0.427*G322*H322^(-3.688)</f>
        <v>0.96493281204124681</v>
      </c>
      <c r="J322" s="124">
        <f>C322*10^6/(I322*514*D322)</f>
        <v>11.043501082490017</v>
      </c>
      <c r="K322" s="126">
        <f>A322*0.682*10^6/(3600*24*J322)</f>
        <v>29.008016269474314</v>
      </c>
      <c r="L322" s="127">
        <f>A322*0.682*10^6/(3600*24*J322*2)</f>
        <v>14.504008134737157</v>
      </c>
      <c r="M322" s="127">
        <f>A322*0.682*10^6/(3600*24*J322*3)</f>
        <v>9.6693387564914381</v>
      </c>
      <c r="N322" s="127">
        <f>A322*0.682*10^6/(3600*24*J322*4)</f>
        <v>7.2520040673685786</v>
      </c>
      <c r="O322" s="127">
        <f>A322*0.682*10^6/(3600*24*J322*5)</f>
        <v>5.8016032538948634</v>
      </c>
      <c r="P322" s="128">
        <f>A322*0.682*10^6/(3600*24*J322*6)</f>
        <v>4.8346693782457191</v>
      </c>
      <c r="Q322" s="124">
        <f>4*K322/(PI()*0.862^2*F322)</f>
        <v>0.29765008102716262</v>
      </c>
      <c r="R322" s="120">
        <f>4*L322/(PI()*0.862^2*F322)</f>
        <v>0.14882504051358131</v>
      </c>
      <c r="S322" s="120">
        <f>4*M322/(PI()*0.862^2*F322)</f>
        <v>9.9216693675720877E-2</v>
      </c>
      <c r="T322" s="120">
        <f>4*N322/(PI()*0.862^2*F322)</f>
        <v>7.4412520256790654E-2</v>
      </c>
      <c r="U322" s="120">
        <f>4*O322/(PI()*0.862^2*$F322)</f>
        <v>5.953001620543253E-2</v>
      </c>
      <c r="V322" s="129">
        <f>4*P322/(PI()*0.862^2*$F322)</f>
        <v>4.9608346837860438E-2</v>
      </c>
      <c r="W322" s="124" t="str">
        <f>IF(OR(0.0366&gt;Q322,0.0992&lt;Q322),"-",-43518*Q322^4 + 7101.5*Q322^3 - 404.29*Q322^2 + 11.132*Q322 + 0.6449)</f>
        <v>-</v>
      </c>
      <c r="X322" s="120" t="str">
        <f t="shared" ref="X322:AB326" si="481">IF(OR(0.0366&gt;R322,0.0992&lt;R322),"-",-43518*R322^4 + 7101.5*R322^3 - 404.29*R322^2 + 11.132*R322 + 0.6449)</f>
        <v>-</v>
      </c>
      <c r="Y322" s="120" t="str">
        <f t="shared" si="481"/>
        <v>-</v>
      </c>
      <c r="Z322" s="120">
        <f t="shared" si="481"/>
        <v>0.82641081608497802</v>
      </c>
      <c r="AA322" s="120">
        <f t="shared" si="481"/>
        <v>0.82648700377768547</v>
      </c>
      <c r="AB322" s="129">
        <f t="shared" si="481"/>
        <v>0.80561265453618225</v>
      </c>
      <c r="AC322" s="124" t="str">
        <f>IF(W322="-","-",-1957*Q322^3 + 170*Q322^2 - 5.2758*Q322 + 1.1631)</f>
        <v>-</v>
      </c>
      <c r="AD322" s="120" t="str">
        <f t="shared" ref="AD322:AH326" si="482">IF(X322="-","-",-1957*R322^3 + 170*R322^2 - 5.2758*R322 + 1.1631)</f>
        <v>-</v>
      </c>
      <c r="AE322" s="120" t="str">
        <f t="shared" si="482"/>
        <v>-</v>
      </c>
      <c r="AF322" s="120">
        <f t="shared" si="482"/>
        <v>0.90548256739088151</v>
      </c>
      <c r="AG322" s="120">
        <f t="shared" si="482"/>
        <v>1.038625205285596</v>
      </c>
      <c r="AH322" s="129">
        <f t="shared" si="482"/>
        <v>1.0808228352472979</v>
      </c>
      <c r="AI322" s="119">
        <f>(F322^2)/2</f>
        <v>13943.931118518838</v>
      </c>
      <c r="AJ322" s="130" t="str">
        <f t="shared" ref="AJ322:AO326" si="483">IF(W322="-","-",3*$AI322*$J322*K322*AC322/(W322*1000))</f>
        <v>-</v>
      </c>
      <c r="AK322" s="119" t="str">
        <f t="shared" si="483"/>
        <v>-</v>
      </c>
      <c r="AL322" s="119" t="str">
        <f t="shared" si="483"/>
        <v>-</v>
      </c>
      <c r="AM322" s="119">
        <f t="shared" si="483"/>
        <v>3670.7550209979099</v>
      </c>
      <c r="AN322" s="119">
        <f t="shared" si="483"/>
        <v>3368.0933238707607</v>
      </c>
      <c r="AO322" s="131">
        <f t="shared" si="483"/>
        <v>2996.4585448902317</v>
      </c>
      <c r="AP322" s="132" t="str">
        <f>IF(AJ322="-","-",(AJ322*AC322/2.04/$I322/$D322/$A322+((AJ322*AC322/2.04/$I322/$D322/$A322)^2+4)^0.5)/2)</f>
        <v>-</v>
      </c>
      <c r="AQ322" s="132" t="str">
        <f>IF(AK322="-","-",(2*AK322*AD322/2.04/$I322/$D322/$A322+((2*AK322*AD322/2.04/$I322/$D322/$A322)^2+4)^0.5)/2)</f>
        <v>-</v>
      </c>
      <c r="AR322" s="132" t="str">
        <f>IF(AL322="-","-",(3*AL322*AE322/2.04/$I322/$D322/$A322+((3*AL322*AE322/2.04/$I322/$D322/$A322)^2+4)^0.5)/2)</f>
        <v>-</v>
      </c>
      <c r="AS322" s="132">
        <f>IF(AM322="-","-",(4*AM322*AF322/2.04/$I322/$D322/$A322+((4*AM322*AF322/2.04/$I322/$D322/$A322)^2+4)^0.5)/2)</f>
        <v>1.336366071267217</v>
      </c>
      <c r="AT322" s="132">
        <f>IF(AN322="-","-",(5*AN322*AG322/2.04/$I322/$D322/$A322+((5*AN322*AG322/2.04/$I322/$D322/$A322)^2+4)^0.5)/2)</f>
        <v>1.4590353931169369</v>
      </c>
      <c r="AU322" s="133">
        <f>IF(AO322="-","-",(6*AO322*AH322/2.04/$I322/$D322/$A322+((6*AO322*AH322/2.04/$I322/$D322/$A322)^2+4)^0.5)/2)</f>
        <v>1.5181828031578539</v>
      </c>
      <c r="AV322" s="134" t="str">
        <f>IF(AP322="-","-",C322*AP322)</f>
        <v>-</v>
      </c>
      <c r="AW322" s="135" t="str">
        <f>IF(AQ322="-","-",C322*AQ322)</f>
        <v>-</v>
      </c>
      <c r="AX322" s="135" t="str">
        <f>IF(AR322="-","-",C322*AR322)</f>
        <v>-</v>
      </c>
      <c r="AY322" s="136">
        <f>IF(AS322="-","-",C322*AS322)</f>
        <v>2.0714709543293619</v>
      </c>
      <c r="AZ322" s="136">
        <f>IF(AT322="-","-",C322*AT322)</f>
        <v>2.2616179078194469</v>
      </c>
      <c r="BA322" s="137">
        <f>IF(AU322="-","-",C322*AU322)</f>
        <v>2.3533009762225428</v>
      </c>
      <c r="BB322" s="138" t="str">
        <f>IF(W322="-","-",D322*AP322^(0.312/(1.312*W322))-273)</f>
        <v>-</v>
      </c>
      <c r="BC322" s="139" t="str">
        <f>IF(X322="-","-",D322*AQ322^(0.312/(1.312*X322))-273)</f>
        <v>-</v>
      </c>
      <c r="BD322" s="139" t="str">
        <f>IF(Y322="-","-",D322*AR322^(0.312/(1.312*Y322))-273)</f>
        <v>-</v>
      </c>
      <c r="BE322" s="139">
        <f>IF(Z322="-","-",D322*AS322^(0.312/(1.312*Z322))-273)</f>
        <v>34.625454440350211</v>
      </c>
      <c r="BF322" s="139">
        <f>IF(AA322="-","-",D322*AT322^(0.312/(1.312*AA322))-273)</f>
        <v>42.495414002494385</v>
      </c>
      <c r="BG322" s="140">
        <f>IF(AB322="-","-",D322*AU322^(0.312/(1.312*AB322))-273)</f>
        <v>47.118375604634252</v>
      </c>
      <c r="BH322" s="117"/>
      <c r="BI322" s="117"/>
      <c r="BM322" s="161"/>
      <c r="BP322" s="1">
        <v>320</v>
      </c>
    </row>
    <row r="323" spans="1:75" s="117" customFormat="1" ht="12.75" hidden="1" customHeight="1" x14ac:dyDescent="0.2">
      <c r="A323" s="126">
        <f>A322</f>
        <v>40.583937102481386</v>
      </c>
      <c r="B323" s="141"/>
      <c r="C323" s="141">
        <f>C322</f>
        <v>1.5500774816626985</v>
      </c>
      <c r="D323" s="142">
        <f>D322</f>
        <v>283</v>
      </c>
      <c r="E323" s="123">
        <v>4300</v>
      </c>
      <c r="F323" s="204">
        <f>PI()*0.862*E323/60</f>
        <v>194.07712216326544</v>
      </c>
      <c r="G323" s="124">
        <f t="shared" ref="G323:P323" si="484">G322</f>
        <v>0.33435666127323094</v>
      </c>
      <c r="H323" s="125">
        <f t="shared" si="484"/>
        <v>1.4632885211995863</v>
      </c>
      <c r="I323" s="120">
        <f t="shared" si="484"/>
        <v>0.96493281204124681</v>
      </c>
      <c r="J323" s="124">
        <f t="shared" si="484"/>
        <v>11.043501082490017</v>
      </c>
      <c r="K323" s="126">
        <f t="shared" si="484"/>
        <v>29.008016269474314</v>
      </c>
      <c r="L323" s="127">
        <f t="shared" si="484"/>
        <v>14.504008134737157</v>
      </c>
      <c r="M323" s="127">
        <f t="shared" si="484"/>
        <v>9.6693387564914381</v>
      </c>
      <c r="N323" s="127">
        <f t="shared" si="484"/>
        <v>7.2520040673685786</v>
      </c>
      <c r="O323" s="127">
        <f t="shared" si="484"/>
        <v>5.8016032538948634</v>
      </c>
      <c r="P323" s="128">
        <f t="shared" si="484"/>
        <v>4.8346693782457191</v>
      </c>
      <c r="Q323" s="124">
        <f>4*K323/(PI()*0.862^2*F323)</f>
        <v>0.25611751158151208</v>
      </c>
      <c r="R323" s="120">
        <f>4*L323/(PI()*0.862^2*F323)</f>
        <v>0.12805875579075604</v>
      </c>
      <c r="S323" s="120">
        <f>4*M323/(PI()*0.862^2*F323)</f>
        <v>8.5372503860504018E-2</v>
      </c>
      <c r="T323" s="120">
        <f>4*N323/(PI()*0.862^2*F323)</f>
        <v>6.402937789537802E-2</v>
      </c>
      <c r="U323" s="120">
        <f>4*O323/(PI()*0.862^2*F323)</f>
        <v>5.1223502316302419E-2</v>
      </c>
      <c r="V323" s="129">
        <f>4*P323/(PI()*0.862^2*$F323)</f>
        <v>4.2686251930252009E-2</v>
      </c>
      <c r="W323" s="124" t="str">
        <f>IF(OR(0.0366&gt;Q323,0.0992&lt;Q323),"-",-43518*Q323^4 + 7101.5*Q323^3 - 404.29*Q323^2 + 11.132*Q323 + 0.6449)</f>
        <v>-</v>
      </c>
      <c r="X323" s="120" t="str">
        <f t="shared" si="481"/>
        <v>-</v>
      </c>
      <c r="Y323" s="120">
        <f t="shared" si="481"/>
        <v>0.7556606972862655</v>
      </c>
      <c r="Z323" s="120">
        <f t="shared" si="481"/>
        <v>0.83291058933551831</v>
      </c>
      <c r="AA323" s="120">
        <f t="shared" si="481"/>
        <v>0.80918231932909535</v>
      </c>
      <c r="AB323" s="129">
        <f t="shared" si="481"/>
        <v>0.79128536531336047</v>
      </c>
      <c r="AC323" s="124" t="str">
        <f>IF(W323="-","-",-1957*Q323^3 + 170*Q323^2 - 5.2758*Q323 + 1.1631)</f>
        <v>-</v>
      </c>
      <c r="AD323" s="120" t="str">
        <f t="shared" si="482"/>
        <v>-</v>
      </c>
      <c r="AE323" s="120">
        <f t="shared" si="482"/>
        <v>0.73401786349597997</v>
      </c>
      <c r="AF323" s="120">
        <f t="shared" si="482"/>
        <v>1.0085306171368638</v>
      </c>
      <c r="AG323" s="120">
        <f t="shared" si="482"/>
        <v>1.0758830971513889</v>
      </c>
      <c r="AH323" s="129">
        <f t="shared" si="482"/>
        <v>1.0954415058142799</v>
      </c>
      <c r="AI323" s="119">
        <f>(F323^2)/2</f>
        <v>18832.964673587529</v>
      </c>
      <c r="AJ323" s="130" t="str">
        <f t="shared" si="483"/>
        <v>-</v>
      </c>
      <c r="AK323" s="119" t="str">
        <f t="shared" si="483"/>
        <v>-</v>
      </c>
      <c r="AL323" s="119">
        <f t="shared" si="483"/>
        <v>5860.3464976325704</v>
      </c>
      <c r="AM323" s="119">
        <f t="shared" si="483"/>
        <v>5478.926408091882</v>
      </c>
      <c r="AN323" s="119">
        <f t="shared" si="483"/>
        <v>4812.9732755004961</v>
      </c>
      <c r="AO323" s="131">
        <f t="shared" si="483"/>
        <v>4176.0872437638354</v>
      </c>
      <c r="AP323" s="127" t="str">
        <f>IF(AJ323="-","-",(AJ323*AC323/2.04/$I323/$D323/$A323+((AJ323*AC323/2.04/$I323/$D323/$A323)^2+4)^0.5)/2)</f>
        <v>-</v>
      </c>
      <c r="AQ323" s="127" t="str">
        <f>IF(AK323="-","-",(2*AK323*AD323/2.04/$I323/$D323/$A323+((2*AK323*AD323/2.04/$I323/$D323/$A323)^2+4)^0.5)/2)</f>
        <v>-</v>
      </c>
      <c r="AR323" s="127">
        <f>IF(AL323="-","-",(3*AL323*AE323/2.04/$I323/$D323/$A323+((3*AL323*AE323/2.04/$I323/$D323/$A323)^2+4)^0.5)/2)</f>
        <v>1.3253288659104001</v>
      </c>
      <c r="AS323" s="127">
        <f>IF(AM323="-","-",(4*AM323*AF323/2.04/$I323/$D323/$A323+((4*AM323*AF323/2.04/$I323/$D323/$A323)^2+4)^0.5)/2)</f>
        <v>1.6018953813815515</v>
      </c>
      <c r="AT323" s="127">
        <f>IF(AN323="-","-",(5*AN323*AG323/2.04/$I323/$D323/$A323+((5*AN323*AG323/2.04/$I323/$D323/$A323)^2+4)^0.5)/2)</f>
        <v>1.7249314561847733</v>
      </c>
      <c r="AU323" s="128">
        <f>IF(AO323="-","-",(6*AO323*AH323/2.04/$I323/$D323/$A323+((6*AO323*AH323/2.04/$I323/$D323/$A323)^2+4)^0.5)/2)</f>
        <v>1.7768570647872204</v>
      </c>
      <c r="AV323" s="143" t="str">
        <f>IF(AP323="-","-",C323*AP323)</f>
        <v>-</v>
      </c>
      <c r="AW323" s="144" t="str">
        <f>IF(AQ323="-","-",C323*AQ323)</f>
        <v>-</v>
      </c>
      <c r="AX323" s="144">
        <f>IF(AR323="-","-",C323*AR323)</f>
        <v>2.0543624308452735</v>
      </c>
      <c r="AY323" s="120">
        <f>IF(AS323="-","-",C323*AS323)</f>
        <v>2.4830619586590235</v>
      </c>
      <c r="AZ323" s="120">
        <f>IF(AT323="-","-",C323*AT323)</f>
        <v>2.6737774076436649</v>
      </c>
      <c r="BA323" s="129">
        <f>IF(AU323="-","-",C323*AU323)</f>
        <v>2.7542661242599489</v>
      </c>
      <c r="BB323" s="138" t="str">
        <f>IF(W323="-","-",D323*AP323^(0.312/(1.312*W323))-273)</f>
        <v>-</v>
      </c>
      <c r="BC323" s="139" t="str">
        <f>IF(X323="-","-",D323*AQ323^(0.312/(1.312*X323))-273)</f>
        <v>-</v>
      </c>
      <c r="BD323" s="139">
        <f>IF(Y323="-","-",D323*AR323^(0.312/(1.312*Y323))-273)</f>
        <v>36.229871927292152</v>
      </c>
      <c r="BE323" s="139">
        <f>IF(Z323="-","-",D323*AS323^(0.312/(1.312*Z323))-273)</f>
        <v>50.75141326214839</v>
      </c>
      <c r="BF323" s="139">
        <f>IF(AA323="-","-",D323*AT323^(0.312/(1.312*AA323))-273)</f>
        <v>59.177062566488473</v>
      </c>
      <c r="BG323" s="140">
        <f>IF(AB323="-","-",D323*AU323^(0.312/(1.312*AB323))-273)</f>
        <v>63.367837980835134</v>
      </c>
      <c r="BH323" s="121"/>
      <c r="BI323" s="121"/>
      <c r="BM323" s="161"/>
      <c r="BP323" s="121">
        <v>321</v>
      </c>
    </row>
    <row r="324" spans="1:75" hidden="1" x14ac:dyDescent="0.2">
      <c r="A324" s="145">
        <f>A322</f>
        <v>40.583937102481386</v>
      </c>
      <c r="B324" s="146"/>
      <c r="C324" s="146">
        <f>C322</f>
        <v>1.5500774816626985</v>
      </c>
      <c r="D324" s="147">
        <f>D322</f>
        <v>283</v>
      </c>
      <c r="E324" s="148">
        <v>5085</v>
      </c>
      <c r="F324" s="205">
        <f>PI()*0.862*E324/60</f>
        <v>229.50748051167554</v>
      </c>
      <c r="G324" s="149">
        <f t="shared" ref="G324:P324" si="485">G322</f>
        <v>0.33435666127323094</v>
      </c>
      <c r="H324" s="150">
        <f t="shared" si="485"/>
        <v>1.4632885211995863</v>
      </c>
      <c r="I324" s="151">
        <f t="shared" si="485"/>
        <v>0.96493281204124681</v>
      </c>
      <c r="J324" s="149">
        <f t="shared" si="485"/>
        <v>11.043501082490017</v>
      </c>
      <c r="K324" s="145">
        <f t="shared" si="485"/>
        <v>29.008016269474314</v>
      </c>
      <c r="L324" s="152">
        <f t="shared" si="485"/>
        <v>14.504008134737157</v>
      </c>
      <c r="M324" s="152">
        <f t="shared" si="485"/>
        <v>9.6693387564914381</v>
      </c>
      <c r="N324" s="152">
        <f t="shared" si="485"/>
        <v>7.2520040673685786</v>
      </c>
      <c r="O324" s="152">
        <f t="shared" si="485"/>
        <v>5.8016032538948634</v>
      </c>
      <c r="P324" s="153">
        <f t="shared" si="485"/>
        <v>4.8346693782457191</v>
      </c>
      <c r="Q324" s="149">
        <f>4*K324/(PI()*0.862^2*F324)</f>
        <v>0.21657921333343202</v>
      </c>
      <c r="R324" s="151">
        <f>4*L324/(PI()*0.862^2*F324)</f>
        <v>0.10828960666671601</v>
      </c>
      <c r="S324" s="151">
        <f>4*M324/(PI()*0.862^2*F324)</f>
        <v>7.2193071111144008E-2</v>
      </c>
      <c r="T324" s="151">
        <f>4*N324/(PI()*0.862^2*F324)</f>
        <v>5.4144803333358006E-2</v>
      </c>
      <c r="U324" s="151">
        <f>4*O324/(PI()*0.862^2*F324)</f>
        <v>4.3315842666686408E-2</v>
      </c>
      <c r="V324" s="154">
        <f>4*P324/(PI()*0.862^2*$F324)</f>
        <v>3.6096535555572004E-2</v>
      </c>
      <c r="W324" s="149" t="str">
        <f>IF(OR(0.0366&gt;Q324,0.0992&lt;Q324),"-",-43518*Q324^4 + 7101.5*Q324^3 - 404.29*Q324^2 + 11.132*Q324 + 0.6449)</f>
        <v>-</v>
      </c>
      <c r="X324" s="151" t="str">
        <f t="shared" si="481"/>
        <v>-</v>
      </c>
      <c r="Y324" s="151">
        <f t="shared" si="481"/>
        <v>0.83136859975353039</v>
      </c>
      <c r="Z324" s="151">
        <f t="shared" si="481"/>
        <v>0.81562867590073096</v>
      </c>
      <c r="AA324" s="151">
        <f t="shared" si="481"/>
        <v>0.79249113277286565</v>
      </c>
      <c r="AB324" s="154" t="str">
        <f t="shared" si="481"/>
        <v>-</v>
      </c>
      <c r="AC324" s="149" t="str">
        <f>IF(W324="-","-",-1957*Q324^3 + 170*Q324^2 - 5.2758*Q324 + 1.1631)</f>
        <v>-</v>
      </c>
      <c r="AD324" s="151" t="str">
        <f t="shared" si="482"/>
        <v>-</v>
      </c>
      <c r="AE324" s="151">
        <f t="shared" si="482"/>
        <v>0.93189823570241637</v>
      </c>
      <c r="AF324" s="151">
        <f t="shared" si="482"/>
        <v>1.0651822895033658</v>
      </c>
      <c r="AG324" s="151">
        <f t="shared" si="482"/>
        <v>1.0944897877204522</v>
      </c>
      <c r="AH324" s="154" t="str">
        <f t="shared" si="482"/>
        <v>-</v>
      </c>
      <c r="AI324" s="155">
        <f>(F324^2)/2</f>
        <v>26336.841805408563</v>
      </c>
      <c r="AJ324" s="156" t="str">
        <f t="shared" si="483"/>
        <v>-</v>
      </c>
      <c r="AK324" s="155" t="str">
        <f t="shared" si="483"/>
        <v>-</v>
      </c>
      <c r="AL324" s="155">
        <f t="shared" si="483"/>
        <v>9457.2174651456244</v>
      </c>
      <c r="AM324" s="155">
        <f t="shared" si="483"/>
        <v>8263.8270137531454</v>
      </c>
      <c r="AN324" s="155">
        <f t="shared" si="483"/>
        <v>6991.2857969873385</v>
      </c>
      <c r="AO324" s="157" t="str">
        <f t="shared" si="483"/>
        <v>-</v>
      </c>
      <c r="AP324" s="152" t="str">
        <f>IF(AJ324="-","-",(AJ324*AC324/2.04/$I324/$D324/$A324+((AJ324*AC324/2.04/$I324/$D324/$A324)^2+4)^0.5)/2)</f>
        <v>-</v>
      </c>
      <c r="AQ324" s="152" t="str">
        <f>IF(AK324="-","-",(2*AK324*AD324/2.04/$I324/$D324/$A324+((2*AK324*AD324/2.04/$I324/$D324/$A324)^2+4)^0.5)/2)</f>
        <v>-</v>
      </c>
      <c r="AR324" s="152">
        <f>IF(AL324="-","-",(3*AL324*AE324/2.04/$I324/$D324/$A324+((3*AL324*AE324/2.04/$I324/$D324/$A324)^2+4)^0.5)/2)</f>
        <v>1.7431378194170986</v>
      </c>
      <c r="AS324" s="152">
        <f>IF(AM324="-","-",(4*AM324*AF324/2.04/$I324/$D324/$A324+((4*AM324*AF324/2.04/$I324/$D324/$A324)^2+4)^0.5)/2)</f>
        <v>2.0461196503910331</v>
      </c>
      <c r="AT324" s="152">
        <f>IF(AN324="-","-",(5*AN324*AG324/2.04/$I324/$D324/$A324+((5*AN324*AG324/2.04/$I324/$D324/$A324)^2+4)^0.5)/2)</f>
        <v>2.1560796797465671</v>
      </c>
      <c r="AU324" s="153" t="str">
        <f>IF(AO324="-","-",(6*AO324*AH324/2.04/$I324/$D324/$A324+((6*AO324*AH324/2.04/$I324/$D324/$A324)^2+4)^0.5)/2)</f>
        <v>-</v>
      </c>
      <c r="AV324" s="149" t="str">
        <f>IF(AP324="-","-",C324*AP324)</f>
        <v>-</v>
      </c>
      <c r="AW324" s="151" t="str">
        <f>IF(AQ324="-","-",C324*AQ324)</f>
        <v>-</v>
      </c>
      <c r="AX324" s="151">
        <f>IF(AR324="-","-",C324*AR324)</f>
        <v>2.7019986813130639</v>
      </c>
      <c r="AY324" s="151">
        <f>IF(AS324="-","-",C324*AS324)</f>
        <v>3.1716439948586936</v>
      </c>
      <c r="AZ324" s="151">
        <f>IF(AT324="-","-",C324*AT324)</f>
        <v>3.3420905602456763</v>
      </c>
      <c r="BA324" s="154" t="str">
        <f>IF(AU324="-","-",C324*AU324)</f>
        <v>-</v>
      </c>
      <c r="BB324" s="158" t="str">
        <f>IF(W324="-","-",D324*AP324^(0.312/(1.312*W324))-273)</f>
        <v>-</v>
      </c>
      <c r="BC324" s="159" t="str">
        <f>IF(X324="-","-",D324*AQ324^(0.312/(1.312*X324))-273)</f>
        <v>-</v>
      </c>
      <c r="BD324" s="159">
        <f>IF(Y324="-","-",D324*AR324^(0.312/(1.312*Y324))-273)</f>
        <v>58.754652007046445</v>
      </c>
      <c r="BE324" s="159">
        <f>IF(Z324="-","-",D324*AS324^(0.312/(1.312*Z324))-273)</f>
        <v>75.691655662104552</v>
      </c>
      <c r="BF324" s="159">
        <f>IF(AA324="-","-",D324*AT324^(0.312/(1.312*AA324))-273)</f>
        <v>83.377357254411208</v>
      </c>
      <c r="BG324" s="160" t="str">
        <f>IF(AB324="-","-",D324*AU324^(0.312/(1.312*AB324))-273)</f>
        <v>-</v>
      </c>
      <c r="BH324" s="161"/>
      <c r="BI324" s="161"/>
      <c r="BM324" s="7"/>
      <c r="BP324" s="1">
        <v>322</v>
      </c>
    </row>
    <row r="325" spans="1:75" s="161" customFormat="1" hidden="1" x14ac:dyDescent="0.2">
      <c r="A325" s="126">
        <f>A322</f>
        <v>40.583937102481386</v>
      </c>
      <c r="B325" s="141"/>
      <c r="C325" s="141">
        <f>C322</f>
        <v>1.5500774816626985</v>
      </c>
      <c r="D325" s="142">
        <f>D322</f>
        <v>283</v>
      </c>
      <c r="E325" s="123">
        <v>5300</v>
      </c>
      <c r="F325" s="204">
        <f>PI()*0.862*E325/60</f>
        <v>239.21133661983879</v>
      </c>
      <c r="G325" s="124">
        <f t="shared" ref="G325:P325" si="486">G322</f>
        <v>0.33435666127323094</v>
      </c>
      <c r="H325" s="125">
        <f t="shared" si="486"/>
        <v>1.4632885211995863</v>
      </c>
      <c r="I325" s="120">
        <f t="shared" si="486"/>
        <v>0.96493281204124681</v>
      </c>
      <c r="J325" s="124">
        <f t="shared" si="486"/>
        <v>11.043501082490017</v>
      </c>
      <c r="K325" s="126">
        <f t="shared" si="486"/>
        <v>29.008016269474314</v>
      </c>
      <c r="L325" s="127">
        <f t="shared" si="486"/>
        <v>14.504008134737157</v>
      </c>
      <c r="M325" s="127">
        <f t="shared" si="486"/>
        <v>9.6693387564914381</v>
      </c>
      <c r="N325" s="127">
        <f t="shared" si="486"/>
        <v>7.2520040673685786</v>
      </c>
      <c r="O325" s="127">
        <f t="shared" si="486"/>
        <v>5.8016032538948634</v>
      </c>
      <c r="P325" s="128">
        <f t="shared" si="486"/>
        <v>4.8346693782457191</v>
      </c>
      <c r="Q325" s="124">
        <f>4*K325/(PI()*0.862^2*F325)</f>
        <v>0.20779345279254752</v>
      </c>
      <c r="R325" s="120">
        <f>4*L325/(PI()*0.862^2*F325)</f>
        <v>0.10389672639627376</v>
      </c>
      <c r="S325" s="120">
        <f>4*M325/(PI()*0.862^2*F325)</f>
        <v>6.926448426418251E-2</v>
      </c>
      <c r="T325" s="120">
        <f>4*N325/(PI()*0.862^2*F325)</f>
        <v>5.1948363198136879E-2</v>
      </c>
      <c r="U325" s="120">
        <f>4*O325/(PI()*0.862^2*F325)</f>
        <v>4.1558690558509505E-2</v>
      </c>
      <c r="V325" s="129">
        <f>4*P325/(PI()*0.862^2*$F325)</f>
        <v>3.4632242132091255E-2</v>
      </c>
      <c r="W325" s="124" t="str">
        <f>IF(OR(0.0366&gt;Q325,0.0992&lt;Q325),"-",-43518*Q325^4 + 7101.5*Q325^3 - 404.29*Q325^2 + 11.132*Q325 + 0.6449)</f>
        <v>-</v>
      </c>
      <c r="X325" s="120" t="str">
        <f t="shared" si="481"/>
        <v>-</v>
      </c>
      <c r="Y325" s="120">
        <f t="shared" si="481"/>
        <v>0.83454033229379632</v>
      </c>
      <c r="Z325" s="120">
        <f t="shared" si="481"/>
        <v>0.81079014665630844</v>
      </c>
      <c r="AA325" s="120">
        <f t="shared" si="481"/>
        <v>0.78918429742069063</v>
      </c>
      <c r="AB325" s="129" t="str">
        <f t="shared" si="481"/>
        <v>-</v>
      </c>
      <c r="AC325" s="124" t="str">
        <f>IF(W325="-","-",-1957*Q325^3 + 170*Q325^2 - 5.2758*Q325 + 1.1631)</f>
        <v>-</v>
      </c>
      <c r="AD325" s="120" t="str">
        <f t="shared" si="482"/>
        <v>-</v>
      </c>
      <c r="AE325" s="120">
        <f t="shared" si="482"/>
        <v>0.96294782046749161</v>
      </c>
      <c r="AF325" s="120">
        <f t="shared" si="482"/>
        <v>1.0734474140454391</v>
      </c>
      <c r="AG325" s="120">
        <f t="shared" si="482"/>
        <v>1.0969881955896645</v>
      </c>
      <c r="AH325" s="129" t="str">
        <f t="shared" si="482"/>
        <v>-</v>
      </c>
      <c r="AI325" s="119">
        <f>(F325^2)/2</f>
        <v>28611.031783724913</v>
      </c>
      <c r="AJ325" s="130" t="str">
        <f t="shared" si="483"/>
        <v>-</v>
      </c>
      <c r="AK325" s="119" t="str">
        <f t="shared" si="483"/>
        <v>-</v>
      </c>
      <c r="AL325" s="119">
        <f t="shared" si="483"/>
        <v>10575.812737756154</v>
      </c>
      <c r="AM325" s="119">
        <f t="shared" si="483"/>
        <v>9101.0584497963537</v>
      </c>
      <c r="AN325" s="119">
        <f t="shared" si="483"/>
        <v>7644.2185908324154</v>
      </c>
      <c r="AO325" s="131" t="str">
        <f t="shared" si="483"/>
        <v>-</v>
      </c>
      <c r="AP325" s="127" t="str">
        <f>IF(AJ325="-","-",(AJ325*AC325/2.04/$I325/$D325/$A325+((AJ325*AC325/2.04/$I325/$D325/$A325)^2+4)^0.5)/2)</f>
        <v>-</v>
      </c>
      <c r="AQ325" s="127" t="str">
        <f>IF(AK325="-","-",(2*AK325*AD325/2.04/$I325/$D325/$A325+((2*AK325*AD325/2.04/$I325/$D325/$A325)^2+4)^0.5)/2)</f>
        <v>-</v>
      </c>
      <c r="AR325" s="127">
        <f>IF(AL325="-","-",(3*AL325*AE325/2.04/$I325/$D325/$A325+((3*AL325*AE325/2.04/$I325/$D325/$A325)^2+4)^0.5)/2)</f>
        <v>1.882550628642647</v>
      </c>
      <c r="AS325" s="127">
        <f>IF(AM325="-","-",(4*AM325*AF325/2.04/$I325/$D325/$A325+((4*AM325*AF325/2.04/$I325/$D325/$A325)^2+4)^0.5)/2)</f>
        <v>2.1859490257190988</v>
      </c>
      <c r="AT325" s="127">
        <f>IF(AN325="-","-",(5*AN325*AG325/2.04/$I325/$D325/$A325+((5*AN325*AG325/2.04/$I325/$D325/$A325)^2+4)^0.5)/2)</f>
        <v>2.2910292933173904</v>
      </c>
      <c r="AU325" s="128" t="str">
        <f>IF(AO325="-","-",(6*AO325*AH325/2.04/$I325/$D325/$A325+((6*AO325*AH325/2.04/$I325/$D325/$A325)^2+4)^0.5)/2)</f>
        <v>-</v>
      </c>
      <c r="AV325" s="124" t="str">
        <f>IF(AP325="-","-",C325*AP325)</f>
        <v>-</v>
      </c>
      <c r="AW325" s="120" t="str">
        <f>IF(AQ325="-","-",C325*AQ325)</f>
        <v>-</v>
      </c>
      <c r="AX325" s="120">
        <f>IF(AR325="-","-",C325*AR325)</f>
        <v>2.9180993375489241</v>
      </c>
      <c r="AY325" s="120">
        <f>IF(AS325="-","-",C325*AS325)</f>
        <v>3.3883903608296899</v>
      </c>
      <c r="AZ325" s="120">
        <f>IF(AT325="-","-",C325*AT325)</f>
        <v>3.5512729174008926</v>
      </c>
      <c r="BA325" s="129" t="str">
        <f>IF(AU325="-","-",C325*AU325)</f>
        <v>-</v>
      </c>
      <c r="BB325" s="138" t="str">
        <f>IF(W325="-","-",D325*AP325^(0.312/(1.312*W325))-273)</f>
        <v>-</v>
      </c>
      <c r="BC325" s="139" t="str">
        <f>IF(X325="-","-",D325*AQ325^(0.312/(1.312*X325))-273)</f>
        <v>-</v>
      </c>
      <c r="BD325" s="139">
        <f>IF(Y325="-","-",D325*AR325^(0.312/(1.312*Y325))-273)</f>
        <v>65.903736473675167</v>
      </c>
      <c r="BE325" s="139">
        <f>IF(Z325="-","-",D325*AS325^(0.312/(1.312*Z325))-273)</f>
        <v>82.961403184423091</v>
      </c>
      <c r="BF325" s="139">
        <f>IF(AA325="-","-",D325*AT325^(0.312/(1.312*AA325))-273)</f>
        <v>90.307578252946541</v>
      </c>
      <c r="BG325" s="140" t="str">
        <f>IF(AB325="-","-",D325*AU325^(0.312/(1.312*AB325))-273)</f>
        <v>-</v>
      </c>
      <c r="BM325" s="50"/>
      <c r="BP325" s="121">
        <v>323</v>
      </c>
    </row>
    <row r="326" spans="1:75" s="161" customFormat="1" hidden="1" x14ac:dyDescent="0.2">
      <c r="A326" s="162">
        <f>A322</f>
        <v>40.583937102481386</v>
      </c>
      <c r="B326" s="163"/>
      <c r="C326" s="163">
        <f>C322</f>
        <v>1.5500774816626985</v>
      </c>
      <c r="D326" s="164">
        <f>D322</f>
        <v>283</v>
      </c>
      <c r="E326" s="165">
        <v>5560</v>
      </c>
      <c r="F326" s="206">
        <f>PI()*0.862*E326/60</f>
        <v>250.94623237854788</v>
      </c>
      <c r="G326" s="166">
        <f t="shared" ref="G326:P326" si="487">G322</f>
        <v>0.33435666127323094</v>
      </c>
      <c r="H326" s="167">
        <f t="shared" si="487"/>
        <v>1.4632885211995863</v>
      </c>
      <c r="I326" s="168">
        <f t="shared" si="487"/>
        <v>0.96493281204124681</v>
      </c>
      <c r="J326" s="166">
        <f t="shared" si="487"/>
        <v>11.043501082490017</v>
      </c>
      <c r="K326" s="162">
        <f t="shared" si="487"/>
        <v>29.008016269474314</v>
      </c>
      <c r="L326" s="169">
        <f t="shared" si="487"/>
        <v>14.504008134737157</v>
      </c>
      <c r="M326" s="169">
        <f t="shared" si="487"/>
        <v>9.6693387564914381</v>
      </c>
      <c r="N326" s="169">
        <f t="shared" si="487"/>
        <v>7.2520040673685786</v>
      </c>
      <c r="O326" s="169">
        <f t="shared" si="487"/>
        <v>5.8016032538948634</v>
      </c>
      <c r="P326" s="170">
        <f t="shared" si="487"/>
        <v>4.8346693782457191</v>
      </c>
      <c r="Q326" s="166">
        <f>4*K326/(PI()*0.862^2*F326)</f>
        <v>0.19807649276987443</v>
      </c>
      <c r="R326" s="168">
        <f>4*L326/(PI()*0.862^2*F326)</f>
        <v>9.9038246384937217E-2</v>
      </c>
      <c r="S326" s="168">
        <f>4*M326/(PI()*0.862^2*F326)</f>
        <v>6.602549758995814E-2</v>
      </c>
      <c r="T326" s="168">
        <f>4*N326/(PI()*0.862^2*F326)</f>
        <v>4.9519123192468609E-2</v>
      </c>
      <c r="U326" s="168">
        <f>4*O326/(PI()*0.862^2*F326)</f>
        <v>3.9615298553974887E-2</v>
      </c>
      <c r="V326" s="171">
        <f>4*P326/(PI()*0.862^2*$F326)</f>
        <v>3.301274879497907E-2</v>
      </c>
      <c r="W326" s="166" t="str">
        <f>IF(OR(0.0366&gt;Q326,0.0992&lt;Q326),"-",-43518*Q326^4 + 7101.5*Q326^3 - 404.29*Q326^2 + 11.132*Q326 + 0.6449)</f>
        <v>-</v>
      </c>
      <c r="X326" s="168">
        <f t="shared" si="481"/>
        <v>0.4936674151059417</v>
      </c>
      <c r="Y326" s="168">
        <f t="shared" si="481"/>
        <v>0.83444829279098998</v>
      </c>
      <c r="Z326" s="168">
        <f t="shared" si="481"/>
        <v>0.80541661034036405</v>
      </c>
      <c r="AA326" s="168">
        <f t="shared" si="481"/>
        <v>0.78574276054395131</v>
      </c>
      <c r="AB326" s="171" t="str">
        <f t="shared" si="481"/>
        <v>-</v>
      </c>
      <c r="AC326" s="166" t="str">
        <f>IF(W326="-","-",-1957*Q326^3 + 170*Q326^2 - 5.2758*Q326 + 1.1631)</f>
        <v>-</v>
      </c>
      <c r="AD326" s="168">
        <f t="shared" si="482"/>
        <v>0.40697488749084354</v>
      </c>
      <c r="AE326" s="168">
        <f t="shared" si="482"/>
        <v>0.99257295500417153</v>
      </c>
      <c r="AF326" s="168">
        <f t="shared" si="482"/>
        <v>1.0810768210810611</v>
      </c>
      <c r="AG326" s="168">
        <f t="shared" si="482"/>
        <v>1.0992219151372207</v>
      </c>
      <c r="AH326" s="171" t="str">
        <f t="shared" si="482"/>
        <v>-</v>
      </c>
      <c r="AI326" s="172">
        <f>(F326^2)/2</f>
        <v>31487.005772494074</v>
      </c>
      <c r="AJ326" s="173" t="str">
        <f t="shared" si="483"/>
        <v>-</v>
      </c>
      <c r="AK326" s="172">
        <f t="shared" si="483"/>
        <v>12473.277395055044</v>
      </c>
      <c r="AL326" s="172">
        <f t="shared" si="483"/>
        <v>11998.285156507813</v>
      </c>
      <c r="AM326" s="172">
        <f t="shared" si="483"/>
        <v>10154.379950655068</v>
      </c>
      <c r="AN326" s="172">
        <f t="shared" si="483"/>
        <v>8466.6657045711436</v>
      </c>
      <c r="AO326" s="174" t="str">
        <f t="shared" si="483"/>
        <v>-</v>
      </c>
      <c r="AP326" s="169" t="str">
        <f>IF(AJ326="-","-",(AJ326*AC326/2.04/$I326/$D326/$A326+((AJ326*AC326/2.04/$I326/$D326/$A326)^2+4)^0.5)/2)</f>
        <v>-</v>
      </c>
      <c r="AQ326" s="169">
        <f>IF(AK326="-","-",(2*AK326*AD326/2.04/$I326/$D326/$A326+((2*AK326*AD326/2.04/$I326/$D326/$A326)^2+4)^0.5)/2)</f>
        <v>1.2494306897511431</v>
      </c>
      <c r="AR326" s="169">
        <f>IF(AL326="-","-",(3*AL326*AE326/2.04/$I326/$D326/$A326+((3*AL326*AE326/2.04/$I326/$D326/$A326)^2+4)^0.5)/2)</f>
        <v>2.0646314823080094</v>
      </c>
      <c r="AS326" s="169">
        <f>IF(AM326="-","-",(4*AM326*AF326/2.04/$I326/$D326/$A326+((4*AM326*AF326/2.04/$I326/$D326/$A326)^2+4)^0.5)/2)</f>
        <v>2.365058910869374</v>
      </c>
      <c r="AT326" s="169">
        <f>IF(AN326="-","-",(5*AN326*AG326/2.04/$I326/$D326/$A326+((5*AN326*AG326/2.04/$I326/$D326/$A326)^2+4)^0.5)/2)</f>
        <v>2.4640882358931417</v>
      </c>
      <c r="AU326" s="170" t="str">
        <f>IF(AO326="-","-",(6*AO326*AH326/2.04/$I326/$D326/$A326+((6*AO326*AH326/2.04/$I326/$D326/$A326)^2+4)^0.5)/2)</f>
        <v>-</v>
      </c>
      <c r="AV326" s="166" t="str">
        <f>IF(AP326="-","-",C326*AP326)</f>
        <v>-</v>
      </c>
      <c r="AW326" s="168">
        <f>IF(AQ326="-","-",C326*AQ326)</f>
        <v>1.9367143770815403</v>
      </c>
      <c r="AX326" s="168">
        <f>IF(AR326="-","-",C326*AR326)</f>
        <v>3.2003387686575238</v>
      </c>
      <c r="AY326" s="168">
        <f>IF(AS326="-","-",C326*AS326)</f>
        <v>3.666024560544324</v>
      </c>
      <c r="AZ326" s="168">
        <f>IF(AT326="-","-",C326*AT326)</f>
        <v>3.8195276872879225</v>
      </c>
      <c r="BA326" s="171" t="str">
        <f>IF(AU326="-","-",C326*AU326)</f>
        <v>-</v>
      </c>
      <c r="BB326" s="175" t="str">
        <f>IF(W326="-","-",D326*AP326^(0.312/(1.312*W326))-273)</f>
        <v>-</v>
      </c>
      <c r="BC326" s="176">
        <f>IF(X326="-","-",D326*AQ326^(0.312/(1.312*X326))-273)</f>
        <v>42.045820634887889</v>
      </c>
      <c r="BD326" s="176">
        <f>IF(Y326="-","-",D326*AR326^(0.312/(1.312*Y326))-273)</f>
        <v>74.945880635546644</v>
      </c>
      <c r="BE326" s="176">
        <f>IF(Z326="-","-",D326*AS326^(0.312/(1.312*Z326))-273)</f>
        <v>91.89329691725726</v>
      </c>
      <c r="BF326" s="176">
        <f>IF(AA326="-","-",D326*AT326^(0.312/(1.312*AA326))-273)</f>
        <v>98.81004374566794</v>
      </c>
      <c r="BG326" s="177" t="str">
        <f>IF(AB326="-","-",D326*AU326^(0.312/(1.312*AB326))-273)</f>
        <v>-</v>
      </c>
      <c r="BH326" s="121"/>
      <c r="BI326" s="121"/>
      <c r="BM326" s="50"/>
      <c r="BP326" s="1">
        <v>324</v>
      </c>
    </row>
    <row r="327" spans="1:75" s="7" customFormat="1" ht="15.75" hidden="1" x14ac:dyDescent="0.2">
      <c r="B327" s="1"/>
      <c r="C327" s="2" t="s">
        <v>0</v>
      </c>
      <c r="D327" s="3"/>
      <c r="E327" s="4"/>
      <c r="F327" s="5"/>
      <c r="G327" s="6"/>
      <c r="I327" s="6"/>
      <c r="J327" s="6"/>
      <c r="K327" s="6"/>
      <c r="L327" s="8"/>
      <c r="M327" s="8"/>
      <c r="N327" s="8"/>
      <c r="O327" s="8"/>
      <c r="P327" s="8"/>
      <c r="Q327" s="5"/>
      <c r="R327" s="6"/>
      <c r="S327" s="6"/>
      <c r="T327" s="6"/>
      <c r="U327" s="6"/>
      <c r="V327" s="6"/>
      <c r="W327" s="6"/>
      <c r="X327" s="6"/>
      <c r="Y327" s="6"/>
      <c r="Z327" s="6"/>
      <c r="AA327" s="6"/>
      <c r="AB327" s="6"/>
      <c r="AC327" s="6"/>
      <c r="AD327" s="6"/>
      <c r="AE327" s="6"/>
      <c r="AF327" s="6"/>
      <c r="AG327" s="6"/>
      <c r="AH327" s="6"/>
      <c r="AI327" s="9"/>
      <c r="AJ327" s="10"/>
      <c r="AK327" s="11"/>
      <c r="AL327" s="11"/>
      <c r="AM327" s="12"/>
      <c r="AN327" s="10"/>
      <c r="AO327" s="13"/>
      <c r="AP327" s="14"/>
      <c r="AQ327" s="15"/>
      <c r="AR327" s="16"/>
      <c r="AX327" s="6"/>
      <c r="AY327" s="6"/>
      <c r="AZ327" s="6"/>
      <c r="BA327" s="6"/>
      <c r="BB327" s="5"/>
      <c r="BC327" s="5"/>
      <c r="BD327" s="5"/>
      <c r="BE327" s="5"/>
      <c r="BF327" s="5"/>
      <c r="BG327" s="8"/>
      <c r="BM327" s="69"/>
      <c r="BP327" s="121">
        <v>325</v>
      </c>
    </row>
    <row r="328" spans="1:75" s="1" customFormat="1" ht="18" hidden="1" customHeight="1" x14ac:dyDescent="0.2">
      <c r="A328" s="17" t="s">
        <v>1</v>
      </c>
      <c r="B328" s="18" t="s">
        <v>2</v>
      </c>
      <c r="C328" s="18" t="s">
        <v>3</v>
      </c>
      <c r="D328" s="18" t="s">
        <v>4</v>
      </c>
      <c r="E328" s="18" t="s">
        <v>5</v>
      </c>
      <c r="F328" s="19" t="s">
        <v>6</v>
      </c>
      <c r="G328" s="18" t="s">
        <v>7</v>
      </c>
      <c r="H328" s="18" t="s">
        <v>8</v>
      </c>
      <c r="I328" s="18" t="s">
        <v>9</v>
      </c>
      <c r="J328" s="20" t="s">
        <v>10</v>
      </c>
      <c r="K328" s="21" t="s">
        <v>11</v>
      </c>
      <c r="L328" s="22" t="s">
        <v>12</v>
      </c>
      <c r="M328" s="22" t="s">
        <v>13</v>
      </c>
      <c r="N328" s="22" t="s">
        <v>14</v>
      </c>
      <c r="O328" s="22" t="s">
        <v>15</v>
      </c>
      <c r="P328" s="23" t="s">
        <v>16</v>
      </c>
      <c r="Q328" s="24" t="s">
        <v>17</v>
      </c>
      <c r="R328" s="25" t="s">
        <v>18</v>
      </c>
      <c r="S328" s="25" t="s">
        <v>19</v>
      </c>
      <c r="T328" s="25" t="s">
        <v>20</v>
      </c>
      <c r="U328" s="25" t="s">
        <v>21</v>
      </c>
      <c r="V328" s="26" t="s">
        <v>22</v>
      </c>
      <c r="W328" s="24" t="s">
        <v>23</v>
      </c>
      <c r="X328" s="25" t="s">
        <v>24</v>
      </c>
      <c r="Y328" s="25" t="s">
        <v>25</v>
      </c>
      <c r="Z328" s="25" t="s">
        <v>26</v>
      </c>
      <c r="AA328" s="25" t="s">
        <v>27</v>
      </c>
      <c r="AB328" s="26" t="s">
        <v>28</v>
      </c>
      <c r="AC328" s="27" t="s">
        <v>29</v>
      </c>
      <c r="AD328" s="28" t="s">
        <v>30</v>
      </c>
      <c r="AE328" s="28" t="s">
        <v>31</v>
      </c>
      <c r="AF328" s="28" t="s">
        <v>32</v>
      </c>
      <c r="AG328" s="28" t="s">
        <v>33</v>
      </c>
      <c r="AH328" s="29" t="s">
        <v>34</v>
      </c>
      <c r="AI328" s="30" t="s">
        <v>35</v>
      </c>
      <c r="AJ328" s="21" t="s">
        <v>36</v>
      </c>
      <c r="AK328" s="22" t="s">
        <v>37</v>
      </c>
      <c r="AL328" s="22" t="s">
        <v>38</v>
      </c>
      <c r="AM328" s="22" t="s">
        <v>39</v>
      </c>
      <c r="AN328" s="22" t="s">
        <v>40</v>
      </c>
      <c r="AO328" s="23" t="s">
        <v>41</v>
      </c>
      <c r="AP328" s="28" t="s">
        <v>42</v>
      </c>
      <c r="AQ328" s="28" t="s">
        <v>43</v>
      </c>
      <c r="AR328" s="28" t="s">
        <v>44</v>
      </c>
      <c r="AS328" s="28" t="s">
        <v>45</v>
      </c>
      <c r="AT328" s="28" t="s">
        <v>46</v>
      </c>
      <c r="AU328" s="29" t="s">
        <v>47</v>
      </c>
      <c r="AV328" s="31" t="s">
        <v>48</v>
      </c>
      <c r="AW328" s="32" t="s">
        <v>49</v>
      </c>
      <c r="AX328" s="32" t="s">
        <v>50</v>
      </c>
      <c r="AY328" s="32" t="s">
        <v>51</v>
      </c>
      <c r="AZ328" s="32" t="s">
        <v>52</v>
      </c>
      <c r="BA328" s="33" t="s">
        <v>53</v>
      </c>
      <c r="BB328" s="21" t="s">
        <v>54</v>
      </c>
      <c r="BC328" s="22" t="s">
        <v>55</v>
      </c>
      <c r="BD328" s="22" t="s">
        <v>56</v>
      </c>
      <c r="BE328" s="22" t="s">
        <v>57</v>
      </c>
      <c r="BF328" s="22" t="s">
        <v>58</v>
      </c>
      <c r="BG328" s="23" t="s">
        <v>59</v>
      </c>
      <c r="BH328" s="34"/>
      <c r="BM328" s="89"/>
      <c r="BP328" s="1">
        <v>326</v>
      </c>
    </row>
    <row r="329" spans="1:75" s="61" customFormat="1" ht="12.75" customHeight="1" x14ac:dyDescent="0.2">
      <c r="A329" s="35">
        <v>57.875003384902136</v>
      </c>
      <c r="B329" s="35">
        <f>AX324</f>
        <v>2.7019986813130639</v>
      </c>
      <c r="C329" s="141">
        <f>B329-0.06</f>
        <v>2.6419986813130638</v>
      </c>
      <c r="D329" s="36">
        <v>288</v>
      </c>
      <c r="E329" s="37">
        <v>3710</v>
      </c>
      <c r="F329" s="38">
        <f>PI()*0.805*E329/60</f>
        <v>156.37539232630996</v>
      </c>
      <c r="G329" s="39">
        <f>C329/4.636</f>
        <v>0.56988754989496626</v>
      </c>
      <c r="H329" s="40">
        <f>D329/193.4</f>
        <v>1.4891416752843847</v>
      </c>
      <c r="I329" s="41">
        <f>1-0.427*G329*H329^(-3.688)</f>
        <v>0.94396891790553383</v>
      </c>
      <c r="J329" s="40">
        <f>C329*10^6/(I329*511*D329)</f>
        <v>19.017854223958402</v>
      </c>
      <c r="K329" s="42">
        <f>A329*0.682*10^6/(3600*24*J329)</f>
        <v>24.021501353319355</v>
      </c>
      <c r="L329" s="43">
        <f>A329*0.682*10^6/(3600*24*J329*2)</f>
        <v>12.010750676659677</v>
      </c>
      <c r="M329" s="43">
        <f>A329*0.682*10^6/(3600*24*J329*3)</f>
        <v>8.0071671177731183</v>
      </c>
      <c r="N329" s="43">
        <f>A329*0.682*10^6/(3600*24*J329*4)</f>
        <v>6.0053753383298387</v>
      </c>
      <c r="O329" s="43">
        <f>A329*0.682*10^6/(3600*24*J329*5)</f>
        <v>4.8043002706638704</v>
      </c>
      <c r="P329" s="44">
        <f>A329*0.682*10^6/(3600*24*J329*6)</f>
        <v>4.0035835588865591</v>
      </c>
      <c r="Q329" s="39">
        <f>4*K329/(PI()*0.805^2*F329)</f>
        <v>0.30182144437033309</v>
      </c>
      <c r="R329" s="41">
        <f>4*L329/(PI()*0.805^2*F329)</f>
        <v>0.15091072218516655</v>
      </c>
      <c r="S329" s="41">
        <f>4*M329/(PI()*0.805^2*F329)</f>
        <v>0.10060714812344436</v>
      </c>
      <c r="T329" s="41">
        <f>4*N329/(PI()*0.805^2*F329)</f>
        <v>7.5455361092583273E-2</v>
      </c>
      <c r="U329" s="41">
        <f>4*O329/(PI()*0.805^2*F329)</f>
        <v>6.0364288874066606E-2</v>
      </c>
      <c r="V329" s="45">
        <f>4*P329/(PI()*0.805^2*F329)</f>
        <v>5.030357406172218E-2</v>
      </c>
      <c r="W329" s="46" t="str">
        <f>IF(OR(0.0344&gt;Q329,0.0739&lt;Q329),"-",296863066.116789*Q329^(6)+-107812010.926391*Q329^(5)+ 15691057.2875856*Q329^(4)+-1178721.4640784*Q329^(3)+ 48205.3447935692*Q329^(2)+-1012.39184418295*Q329+ 9.28608011129995)</f>
        <v>-</v>
      </c>
      <c r="X329" s="47" t="str">
        <f t="shared" ref="X329:AB333" si="488">IF(OR(0.0344&gt;R329,0.0739&lt;R329),"-",296863066.116789*R329^(6)+-107812010.926391*R329^(5)+ 15691057.2875856*R329^(4)+-1178721.4640784*R329^(3)+ 48205.3447935692*R329^(2)+-1012.39184418295*R329+ 9.28608011129995)</f>
        <v>-</v>
      </c>
      <c r="Y329" s="47" t="str">
        <f t="shared" si="488"/>
        <v>-</v>
      </c>
      <c r="Z329" s="47" t="str">
        <f t="shared" si="488"/>
        <v>-</v>
      </c>
      <c r="AA329" s="47">
        <f t="shared" si="488"/>
        <v>0.84912897361854611</v>
      </c>
      <c r="AB329" s="48">
        <f t="shared" si="488"/>
        <v>0.85621997782697967</v>
      </c>
      <c r="AC329" s="46" t="str">
        <f>IF(W329="-","-",798988351.621543*Q329^(6)+-280371531.586419*Q329^(5)+ 39883138.3982318*Q329^(4)+-2943110.23585554*Q329^(3)+ 118497.513034966*Q329^(2)+-2463.54413936218*Q329+ 21.5852365235991)</f>
        <v>-</v>
      </c>
      <c r="AD329" s="47" t="str">
        <f t="shared" ref="AD329:AH333" si="489">IF(X329="-","-",798988351.621543*R329^(6)+-280371531.586419*R329^(5)+ 39883138.3982318*R329^(4)+-2943110.23585554*R329^(3)+ 118497.513034966*R329^(2)+-2463.54413936218*R329+ 21.5852365235991)</f>
        <v>-</v>
      </c>
      <c r="AE329" s="47" t="str">
        <f t="shared" si="489"/>
        <v>-</v>
      </c>
      <c r="AF329" s="47" t="str">
        <f t="shared" si="489"/>
        <v>-</v>
      </c>
      <c r="AG329" s="47">
        <f t="shared" si="489"/>
        <v>0.79408200334319901</v>
      </c>
      <c r="AH329" s="48">
        <f t="shared" si="489"/>
        <v>0.89796205826510089</v>
      </c>
      <c r="AI329" s="49">
        <f>(F329^2)/2</f>
        <v>12226.631662603681</v>
      </c>
      <c r="AJ329" s="49" t="str">
        <f t="shared" ref="AJ329:AO333" si="490">IF(W329="-","-",4*$AI329*$J329*K329*AC329/(W329*1000))</f>
        <v>-</v>
      </c>
      <c r="AK329" s="50" t="str">
        <f t="shared" si="490"/>
        <v>-</v>
      </c>
      <c r="AL329" s="50" t="str">
        <f t="shared" si="490"/>
        <v>-</v>
      </c>
      <c r="AM329" s="50" t="str">
        <f t="shared" si="490"/>
        <v>-</v>
      </c>
      <c r="AN329" s="50">
        <f t="shared" si="490"/>
        <v>4178.7863853158724</v>
      </c>
      <c r="AO329" s="51">
        <f t="shared" si="490"/>
        <v>3905.2591748483701</v>
      </c>
      <c r="AP329" s="52" t="str">
        <f>IF(AJ329="-","-",(AJ329*W329/2.04/$I329/$D329/$A329+((AJ329*W329/2.04/$I329/$D329/$A329)^2+4)^0.5)/2)</f>
        <v>-</v>
      </c>
      <c r="AQ329" s="52" t="str">
        <f>IF(AK329="-","-",(2*AK329*X329/2.04/$I329/$D329/$A329+((2*AK329*X329/2.04/$I329/$D329/$A329)^2+4)^0.5)/2)</f>
        <v>-</v>
      </c>
      <c r="AR329" s="52" t="str">
        <f>IF(AL329="-","-",(3*AL329*Y329/2.04/$I329/$D329/$A329+((3*AL329*Y329/2.04/$I329/$D329/$A329)^2+4)^0.5)/2)</f>
        <v>-</v>
      </c>
      <c r="AS329" s="52" t="str">
        <f>IF(AM329="-","-",(4*AM329*Z329/2.04/$I329/$D329/$A329+((4*AM329*Z329/2.04/$I329/$D329/$A329)^2+4)^0.5)/2)</f>
        <v>-</v>
      </c>
      <c r="AT329" s="52">
        <f>IF(AN329="-","-",(5*AN329*AA329/2.04/$I329/$D329/$A329+((5*AN329*AA329/2.04/$I329/$D329/$A329)^2+4)^0.5)/2)</f>
        <v>1.3138587897914094</v>
      </c>
      <c r="AU329" s="53">
        <f>IF(AO329="-","-",(6*AO329*AB329/2.04/$I329/$D329/$A329+((6*AO329*AB329/2.04/$I329/$D329/$A329)^2+4)^0.5)/2)</f>
        <v>1.3602236788150335</v>
      </c>
      <c r="AV329" s="54" t="str">
        <f>IF(AP329="-","-",C329*AP329)</f>
        <v>-</v>
      </c>
      <c r="AW329" s="55" t="str">
        <f>IF(AQ329="-","-",C329*AQ329)</f>
        <v>-</v>
      </c>
      <c r="AX329" s="55" t="str">
        <f>IF(AR329="-","-",C329*AR329)</f>
        <v>-</v>
      </c>
      <c r="AY329" s="56" t="str">
        <f>IF(AS329="-","-",C329*AS329)</f>
        <v>-</v>
      </c>
      <c r="AZ329" s="56">
        <f>IF(AT329="-","-",C329*AT329)</f>
        <v>3.4712131900604812</v>
      </c>
      <c r="BA329" s="57">
        <f>IF(AU329="-","-",C329*AU329)</f>
        <v>3.593709165720123</v>
      </c>
      <c r="BB329" s="58" t="str">
        <f>IF(W329="-","-",D329*AP329^(0.312/(1.312*W329))-273)</f>
        <v>-</v>
      </c>
      <c r="BC329" s="59" t="str">
        <f>IF(X329="-","-",D329*AQ329^(0.312/(1.312*X329))-273)</f>
        <v>-</v>
      </c>
      <c r="BD329" s="59" t="str">
        <f>IF(Y329="-","-",D329*AR329^(0.312/(1.312*Y329))-273)</f>
        <v>-</v>
      </c>
      <c r="BE329" s="59" t="str">
        <f>IF(Z329="-","-",D329*AS329^(0.312/(1.312*Z329))-273)</f>
        <v>-</v>
      </c>
      <c r="BF329" s="59">
        <f>IF(AA329="-","-",D329*AT329^(0.312/(1.312*AA329))-273)</f>
        <v>37.880104647390112</v>
      </c>
      <c r="BG329" s="60">
        <f>IF(AB329="-","-",D329*AU329^(0.312/(1.312*AB329))-273)</f>
        <v>40.690352480511933</v>
      </c>
      <c r="BI329" s="43">
        <f>A329</f>
        <v>57.875003384902136</v>
      </c>
      <c r="BJ329" s="43">
        <f>C329</f>
        <v>2.6419986813130638</v>
      </c>
      <c r="BK329" s="43">
        <f>AW334</f>
        <v>4.8734770999973511</v>
      </c>
      <c r="BL329" s="50">
        <f>AT334</f>
        <v>5400</v>
      </c>
      <c r="BM329" s="50">
        <f t="shared" ref="BM329" si="491">AU334</f>
        <v>12197.858392381781</v>
      </c>
      <c r="BN329" s="43">
        <f>AV334</f>
        <v>1.844617536892657</v>
      </c>
      <c r="BO329" s="61">
        <f>AS334</f>
        <v>4</v>
      </c>
      <c r="BP329" s="121">
        <v>327</v>
      </c>
      <c r="BQ329" s="43">
        <f>AI334</f>
        <v>40.583937102481386</v>
      </c>
      <c r="BR329" s="43">
        <f>AJ334</f>
        <v>1.5500774816626985</v>
      </c>
      <c r="BS329" s="43">
        <f>AO334</f>
        <v>2.7019986813130639</v>
      </c>
      <c r="BT329" s="50">
        <f>AL334</f>
        <v>5085</v>
      </c>
      <c r="BU329" s="50">
        <f>AM334</f>
        <v>9457.2174651456244</v>
      </c>
      <c r="BV329" s="43">
        <f>AN334</f>
        <v>1.7431378194170986</v>
      </c>
      <c r="BW329" s="61">
        <f>AK334</f>
        <v>3</v>
      </c>
    </row>
    <row r="330" spans="1:75" s="69" customFormat="1" hidden="1" x14ac:dyDescent="0.2">
      <c r="A330" s="42">
        <f>A329</f>
        <v>57.875003384902136</v>
      </c>
      <c r="B330" s="62">
        <f>B329</f>
        <v>2.7019986813130639</v>
      </c>
      <c r="C330" s="62">
        <f>C329</f>
        <v>2.6419986813130638</v>
      </c>
      <c r="D330" s="63">
        <f>D329</f>
        <v>288</v>
      </c>
      <c r="E330" s="37">
        <v>4000</v>
      </c>
      <c r="F330" s="62">
        <f>PI()*0.805*E330/60</f>
        <v>168.59880574265225</v>
      </c>
      <c r="G330" s="39">
        <f t="shared" ref="G330:P330" si="492">G329</f>
        <v>0.56988754989496626</v>
      </c>
      <c r="H330" s="40">
        <f t="shared" si="492"/>
        <v>1.4891416752843847</v>
      </c>
      <c r="I330" s="41">
        <f t="shared" si="492"/>
        <v>0.94396891790553383</v>
      </c>
      <c r="J330" s="40">
        <f t="shared" si="492"/>
        <v>19.017854223958402</v>
      </c>
      <c r="K330" s="42">
        <f t="shared" si="492"/>
        <v>24.021501353319355</v>
      </c>
      <c r="L330" s="43">
        <f t="shared" si="492"/>
        <v>12.010750676659677</v>
      </c>
      <c r="M330" s="43">
        <f t="shared" si="492"/>
        <v>8.0071671177731183</v>
      </c>
      <c r="N330" s="43">
        <f t="shared" si="492"/>
        <v>6.0053753383298387</v>
      </c>
      <c r="O330" s="43">
        <f t="shared" si="492"/>
        <v>4.8043002706638704</v>
      </c>
      <c r="P330" s="44">
        <f t="shared" si="492"/>
        <v>4.0035835588865591</v>
      </c>
      <c r="Q330" s="39">
        <f t="shared" ref="Q330:Q333" si="493">4*K330/(PI()*0.805^2*F330)</f>
        <v>0.27993938965348392</v>
      </c>
      <c r="R330" s="41">
        <f t="shared" ref="R330:R333" si="494">4*L330/(PI()*0.805^2*F330)</f>
        <v>0.13996969482674196</v>
      </c>
      <c r="S330" s="41">
        <f t="shared" ref="S330:S333" si="495">4*M330/(PI()*0.805^2*F330)</f>
        <v>9.3313129884494653E-2</v>
      </c>
      <c r="T330" s="41">
        <f t="shared" ref="T330:T333" si="496">4*N330/(PI()*0.805^2*F330)</f>
        <v>6.9984847413370979E-2</v>
      </c>
      <c r="U330" s="41">
        <f t="shared" ref="U330:U333" si="497">4*O330/(PI()*0.805^2*F330)</f>
        <v>5.5987877930696782E-2</v>
      </c>
      <c r="V330" s="45">
        <f t="shared" ref="V330:V333" si="498">4*P330/(PI()*0.805^2*F330)</f>
        <v>4.6656564942247326E-2</v>
      </c>
      <c r="W330" s="64" t="str">
        <f t="shared" ref="W330:W333" si="499">IF(OR(0.0344&gt;Q330,0.0739&lt;Q330),"-",296863066.116789*Q330^(6)+-107812010.926391*Q330^(5)+ 15691057.2875856*Q330^(4)+-1178721.4640784*Q330^(3)+ 48205.3447935692*Q330^(2)+-1012.39184418295*Q330+ 9.28608011129995)</f>
        <v>-</v>
      </c>
      <c r="X330" s="65" t="str">
        <f t="shared" si="488"/>
        <v>-</v>
      </c>
      <c r="Y330" s="65" t="str">
        <f t="shared" si="488"/>
        <v>-</v>
      </c>
      <c r="Z330" s="65">
        <f t="shared" si="488"/>
        <v>0.79184037817195296</v>
      </c>
      <c r="AA330" s="65">
        <f t="shared" si="488"/>
        <v>0.85544717228082412</v>
      </c>
      <c r="AB330" s="66">
        <f t="shared" si="488"/>
        <v>0.85133060924730408</v>
      </c>
      <c r="AC330" s="64" t="str">
        <f t="shared" ref="AC330:AC333" si="500">IF(W330="-","-",798988351.621543*Q330^(6)+-280371531.586419*Q330^(5)+ 39883138.3982318*Q330^(4)+-2943110.23585554*Q330^(3)+ 118497.513034966*Q330^(2)+-2463.54413936218*Q330+ 21.5852365235991)</f>
        <v>-</v>
      </c>
      <c r="AD330" s="65" t="str">
        <f t="shared" si="489"/>
        <v>-</v>
      </c>
      <c r="AE330" s="65" t="str">
        <f t="shared" si="489"/>
        <v>-</v>
      </c>
      <c r="AF330" s="65">
        <f t="shared" si="489"/>
        <v>0.66234373922376477</v>
      </c>
      <c r="AG330" s="65">
        <f t="shared" si="489"/>
        <v>0.84048289694172951</v>
      </c>
      <c r="AH330" s="66">
        <f t="shared" si="489"/>
        <v>0.92705323172092591</v>
      </c>
      <c r="AI330" s="49">
        <f>(F330^2)/2</f>
        <v>14212.778648924294</v>
      </c>
      <c r="AJ330" s="49" t="str">
        <f t="shared" si="490"/>
        <v>-</v>
      </c>
      <c r="AK330" s="50" t="str">
        <f t="shared" si="490"/>
        <v>-</v>
      </c>
      <c r="AL330" s="50" t="str">
        <f t="shared" si="490"/>
        <v>-</v>
      </c>
      <c r="AM330" s="50">
        <f t="shared" si="490"/>
        <v>5431.0830710836217</v>
      </c>
      <c r="AN330" s="50">
        <f t="shared" si="490"/>
        <v>5103.4789317603118</v>
      </c>
      <c r="AO330" s="51">
        <f t="shared" si="490"/>
        <v>4713.6335740183313</v>
      </c>
      <c r="AP330" s="43" t="str">
        <f>IF(AJ330="-","-",(AJ330*W330/2.04/$I330/$D330/$A330+((AJ330*W330/2.04/$I330/$D330/$A330)^2+4)^0.5)/2)</f>
        <v>-</v>
      </c>
      <c r="AQ330" s="43" t="str">
        <f>IF(AK330="-","-",(2*AK330*X330/2.04/$I330/$D330/$A330+((2*AK330*X330/2.04/$I330/$D330/$A330)^2+4)^0.5)/2)</f>
        <v>-</v>
      </c>
      <c r="AR330" s="43" t="str">
        <f>IF(AL330="-","-",(3*AL330*Y330/2.04/$I330/$D330/$A330+((3*AL330*Y330/2.04/$I330/$D330/$A330)^2+4)^0.5)/2)</f>
        <v>-</v>
      </c>
      <c r="AS330" s="43">
        <f>IF(AM330="-","-",(4*AM330*Z330/2.04/$I330/$D330/$A330+((4*AM330*Z330/2.04/$I330/$D330/$A330)^2+4)^0.5)/2)</f>
        <v>1.3032488705674545</v>
      </c>
      <c r="AT330" s="43">
        <f>IF(AN330="-","-",(5*AN330*AA330/2.04/$I330/$D330/$A330+((5*AN330*AA330/2.04/$I330/$D330/$A330)^2+4)^0.5)/2)</f>
        <v>1.396270629225296</v>
      </c>
      <c r="AU330" s="44">
        <f>IF(AO330="-","-",(6*AO330*AB330/2.04/$I330/$D330/$A330+((6*AO330*AB330/2.04/$I330/$D330/$A330)^2+4)^0.5)/2)</f>
        <v>1.4430852634070219</v>
      </c>
      <c r="AV330" s="67" t="str">
        <f>IF(AP330="-","-",C330*AP330)</f>
        <v>-</v>
      </c>
      <c r="AW330" s="68" t="str">
        <f>IF(AQ330="-","-",C330*AQ330)</f>
        <v>-</v>
      </c>
      <c r="AX330" s="68" t="str">
        <f>IF(AR330="-","-",C330*AR330)</f>
        <v>-</v>
      </c>
      <c r="AY330" s="41">
        <f>IF(AS330="-","-",C330*AS330)</f>
        <v>3.4431817974619547</v>
      </c>
      <c r="AZ330" s="41">
        <f>IF(AT330="-","-",C330*AT330)</f>
        <v>3.6889451611693937</v>
      </c>
      <c r="BA330" s="45">
        <f>IF(AU330="-","-",C330*AU330)</f>
        <v>3.8126293629436674</v>
      </c>
      <c r="BB330" s="58" t="str">
        <f>IF(W330="-","-",D330*AP330^(0.312/(1.312*W330))-273)</f>
        <v>-</v>
      </c>
      <c r="BC330" s="59" t="str">
        <f>IF(X330="-","-",D330*AQ330^(0.312/(1.312*X330))-273)</f>
        <v>-</v>
      </c>
      <c r="BD330" s="59" t="str">
        <f>IF(Y330="-","-",D330*AR330^(0.312/(1.312*Y330))-273)</f>
        <v>-</v>
      </c>
      <c r="BE330" s="59">
        <f>IF(Z330="-","-",D330*AS330^(0.312/(1.312*Z330))-273)</f>
        <v>38.844014731618586</v>
      </c>
      <c r="BF330" s="59">
        <f>IF(AA330="-","-",D330*AT330^(0.312/(1.312*AA330))-273)</f>
        <v>43.003896864869375</v>
      </c>
      <c r="BG330" s="60">
        <f>IF(AB330="-","-",D330*AU330^(0.312/(1.312*AB330))-273)</f>
        <v>46.071507935960881</v>
      </c>
      <c r="BP330" s="1">
        <v>328</v>
      </c>
    </row>
    <row r="331" spans="1:75" s="89" customFormat="1" hidden="1" x14ac:dyDescent="0.2">
      <c r="A331" s="70">
        <f>A329</f>
        <v>57.875003384902136</v>
      </c>
      <c r="B331" s="71">
        <f>B329</f>
        <v>2.7019986813130639</v>
      </c>
      <c r="C331" s="71">
        <f>C329</f>
        <v>2.6419986813130638</v>
      </c>
      <c r="D331" s="72">
        <f>D329</f>
        <v>288</v>
      </c>
      <c r="E331" s="73">
        <v>5400</v>
      </c>
      <c r="F331" s="71">
        <f>PI()*0.805*E331/60</f>
        <v>227.60838775258054</v>
      </c>
      <c r="G331" s="74">
        <f t="shared" ref="G331:P331" si="501">G329</f>
        <v>0.56988754989496626</v>
      </c>
      <c r="H331" s="75">
        <f t="shared" si="501"/>
        <v>1.4891416752843847</v>
      </c>
      <c r="I331" s="76">
        <f t="shared" si="501"/>
        <v>0.94396891790553383</v>
      </c>
      <c r="J331" s="75">
        <f t="shared" si="501"/>
        <v>19.017854223958402</v>
      </c>
      <c r="K331" s="70">
        <f t="shared" si="501"/>
        <v>24.021501353319355</v>
      </c>
      <c r="L331" s="77">
        <f t="shared" si="501"/>
        <v>12.010750676659677</v>
      </c>
      <c r="M331" s="77">
        <f t="shared" si="501"/>
        <v>8.0071671177731183</v>
      </c>
      <c r="N331" s="77">
        <f t="shared" si="501"/>
        <v>6.0053753383298387</v>
      </c>
      <c r="O331" s="77">
        <f t="shared" si="501"/>
        <v>4.8043002706638704</v>
      </c>
      <c r="P331" s="78">
        <f t="shared" si="501"/>
        <v>4.0035835588865591</v>
      </c>
      <c r="Q331" s="74">
        <f t="shared" si="493"/>
        <v>0.20736251085443252</v>
      </c>
      <c r="R331" s="76">
        <f t="shared" si="494"/>
        <v>0.10368125542721626</v>
      </c>
      <c r="S331" s="76">
        <f t="shared" si="495"/>
        <v>6.9120836951477513E-2</v>
      </c>
      <c r="T331" s="76">
        <f t="shared" si="496"/>
        <v>5.1840627713608131E-2</v>
      </c>
      <c r="U331" s="76">
        <f t="shared" si="497"/>
        <v>4.1472502170886501E-2</v>
      </c>
      <c r="V331" s="79">
        <f t="shared" si="498"/>
        <v>3.4560418475738756E-2</v>
      </c>
      <c r="W331" s="80" t="str">
        <f t="shared" si="499"/>
        <v>-</v>
      </c>
      <c r="X331" s="81" t="str">
        <f t="shared" si="488"/>
        <v>-</v>
      </c>
      <c r="Y331" s="81">
        <f t="shared" si="488"/>
        <v>0.80147705633950572</v>
      </c>
      <c r="Z331" s="81">
        <f t="shared" si="488"/>
        <v>0.85685127040572517</v>
      </c>
      <c r="AA331" s="81">
        <f t="shared" si="488"/>
        <v>0.833479180884515</v>
      </c>
      <c r="AB331" s="82">
        <f t="shared" si="488"/>
        <v>0.79333635149474979</v>
      </c>
      <c r="AC331" s="80" t="str">
        <f t="shared" si="500"/>
        <v>-</v>
      </c>
      <c r="AD331" s="81" t="str">
        <f t="shared" si="489"/>
        <v>-</v>
      </c>
      <c r="AE331" s="81">
        <f t="shared" si="489"/>
        <v>0.67841716563641086</v>
      </c>
      <c r="AF331" s="81">
        <f t="shared" si="489"/>
        <v>0.88324429563730433</v>
      </c>
      <c r="AG331" s="81">
        <f t="shared" si="489"/>
        <v>0.94490256447750909</v>
      </c>
      <c r="AH331" s="82">
        <f t="shared" si="489"/>
        <v>0.9261176409357077</v>
      </c>
      <c r="AI331" s="83">
        <f>(F331^2)/2</f>
        <v>25902.789087664529</v>
      </c>
      <c r="AJ331" s="83" t="str">
        <f t="shared" si="490"/>
        <v>-</v>
      </c>
      <c r="AK331" s="84" t="str">
        <f t="shared" si="490"/>
        <v>-</v>
      </c>
      <c r="AL331" s="84">
        <f t="shared" si="490"/>
        <v>13355.26965437609</v>
      </c>
      <c r="AM331" s="84">
        <f t="shared" si="490"/>
        <v>12197.858392381781</v>
      </c>
      <c r="AN331" s="84">
        <f t="shared" si="490"/>
        <v>10732.241812130811</v>
      </c>
      <c r="AO331" s="85">
        <f t="shared" si="490"/>
        <v>9209.2812012532613</v>
      </c>
      <c r="AP331" s="77" t="str">
        <f>IF(AJ331="-","-",(AJ331*W331/2.04/$I331/$D331/$A331+((AJ331*W331/2.04/$I331/$D331/$A331)^2+4)^0.5)/2)</f>
        <v>-</v>
      </c>
      <c r="AQ331" s="77" t="str">
        <f>IF(AK331="-","-",(2*AK331*X331/2.04/$I331/$D331/$A331+((2*AK331*X331/2.04/$I331/$D331/$A331)^2+4)^0.5)/2)</f>
        <v>-</v>
      </c>
      <c r="AR331" s="77">
        <f>IF(AL331="-","-",(3*AL331*Y331/2.04/$I331/$D331/$A331+((3*AL331*Y331/2.04/$I331/$D331/$A331)^2+4)^0.5)/2)</f>
        <v>1.6183567003477077</v>
      </c>
      <c r="AS331" s="77">
        <f>IF(AM331="-","-",(4*AM331*Z331/2.04/$I331/$D331/$A331+((4*AM331*Z331/2.04/$I331/$D331/$A331)^2+4)^0.5)/2)</f>
        <v>1.844617536892657</v>
      </c>
      <c r="AT331" s="77">
        <f>IF(AN331="-","-",(5*AN331*AA331/2.04/$I331/$D331/$A331+((5*AN331*AA331/2.04/$I331/$D331/$A331)^2+4)^0.5)/2)</f>
        <v>1.9154863665611472</v>
      </c>
      <c r="AU331" s="78">
        <f>IF(AO331="-","-",(6*AO331*AB331/2.04/$I331/$D331/$A331+((6*AO331*AB331/2.04/$I331/$D331/$A331)^2+4)^0.5)/2)</f>
        <v>1.8937710064542446</v>
      </c>
      <c r="AV331" s="74" t="str">
        <f>IF(AP331="-","-",C331*AP331)</f>
        <v>-</v>
      </c>
      <c r="AW331" s="76" t="str">
        <f>IF(AQ331="-","-",C331*AQ331)</f>
        <v>-</v>
      </c>
      <c r="AX331" s="76">
        <f>IF(AR331="-","-",C331*AR331)</f>
        <v>4.2756962682128048</v>
      </c>
      <c r="AY331" s="76">
        <f>IF(AS331="-","-",C331*AS331)</f>
        <v>4.8734770999973511</v>
      </c>
      <c r="AZ331" s="76">
        <f>IF(AT331="-","-",C331*AT331)</f>
        <v>5.0607124545277031</v>
      </c>
      <c r="BA331" s="79">
        <f>IF(AU331="-","-",C331*AU331)</f>
        <v>5.003340501761028</v>
      </c>
      <c r="BB331" s="86" t="str">
        <f>IF(W331="-","-",D331*AP331^(0.312/(1.312*W331))-273)</f>
        <v>-</v>
      </c>
      <c r="BC331" s="87" t="str">
        <f>IF(X331="-","-",D331*AQ331^(0.312/(1.312*X331))-273)</f>
        <v>-</v>
      </c>
      <c r="BD331" s="87">
        <f>IF(Y331="-","-",D331*AR331^(0.312/(1.312*Y331))-273)</f>
        <v>59.220592721101468</v>
      </c>
      <c r="BE331" s="87">
        <f>IF(Z331="-","-",D331*AS331^(0.312/(1.312*Z331))-273)</f>
        <v>68.342516800306726</v>
      </c>
      <c r="BF331" s="87">
        <f>IF(AA331="-","-",D331*AT331^(0.312/(1.312*AA331))-273)</f>
        <v>73.681924325785758</v>
      </c>
      <c r="BG331" s="88">
        <f>IF(AB331="-","-",D331*AU331^(0.312/(1.312*AB331))-273)</f>
        <v>75.75641217368343</v>
      </c>
      <c r="BM331" s="7"/>
      <c r="BP331" s="121">
        <v>329</v>
      </c>
    </row>
    <row r="332" spans="1:75" s="89" customFormat="1" hidden="1" x14ac:dyDescent="0.2">
      <c r="A332" s="42">
        <f>A329</f>
        <v>57.875003384902136</v>
      </c>
      <c r="B332" s="62">
        <f>B329</f>
        <v>2.7019986813130639</v>
      </c>
      <c r="C332" s="62">
        <f>C329</f>
        <v>2.6419986813130638</v>
      </c>
      <c r="D332" s="63">
        <f>D329</f>
        <v>288</v>
      </c>
      <c r="E332" s="37">
        <v>5300</v>
      </c>
      <c r="F332" s="62">
        <f>PI()*0.805*E332/60</f>
        <v>223.39341760901425</v>
      </c>
      <c r="G332" s="39">
        <f t="shared" ref="G332:P332" si="502">G329</f>
        <v>0.56988754989496626</v>
      </c>
      <c r="H332" s="40">
        <f t="shared" si="502"/>
        <v>1.4891416752843847</v>
      </c>
      <c r="I332" s="41">
        <f t="shared" si="502"/>
        <v>0.94396891790553383</v>
      </c>
      <c r="J332" s="40">
        <f t="shared" si="502"/>
        <v>19.017854223958402</v>
      </c>
      <c r="K332" s="42">
        <f t="shared" si="502"/>
        <v>24.021501353319355</v>
      </c>
      <c r="L332" s="43">
        <f t="shared" si="502"/>
        <v>12.010750676659677</v>
      </c>
      <c r="M332" s="43">
        <f t="shared" si="502"/>
        <v>8.0071671177731183</v>
      </c>
      <c r="N332" s="43">
        <f t="shared" si="502"/>
        <v>6.0053753383298387</v>
      </c>
      <c r="O332" s="43">
        <f t="shared" si="502"/>
        <v>4.8043002706638704</v>
      </c>
      <c r="P332" s="44">
        <f t="shared" si="502"/>
        <v>4.0035835588865591</v>
      </c>
      <c r="Q332" s="39">
        <f t="shared" si="493"/>
        <v>0.21127501105923313</v>
      </c>
      <c r="R332" s="41">
        <f t="shared" si="494"/>
        <v>0.10563750552961657</v>
      </c>
      <c r="S332" s="41">
        <f t="shared" si="495"/>
        <v>7.0425003686411053E-2</v>
      </c>
      <c r="T332" s="41">
        <f t="shared" si="496"/>
        <v>5.2818752764808283E-2</v>
      </c>
      <c r="U332" s="41">
        <f t="shared" si="497"/>
        <v>4.2255002211846623E-2</v>
      </c>
      <c r="V332" s="45">
        <f t="shared" si="498"/>
        <v>3.5212501843205526E-2</v>
      </c>
      <c r="W332" s="64" t="str">
        <f t="shared" si="499"/>
        <v>-</v>
      </c>
      <c r="X332" s="65" t="str">
        <f t="shared" si="488"/>
        <v>-</v>
      </c>
      <c r="Y332" s="65">
        <f t="shared" si="488"/>
        <v>0.78642919908284448</v>
      </c>
      <c r="Z332" s="65">
        <f t="shared" si="488"/>
        <v>0.85690122118491097</v>
      </c>
      <c r="AA332" s="65">
        <f t="shared" si="488"/>
        <v>0.83708044334848886</v>
      </c>
      <c r="AB332" s="66">
        <f t="shared" si="488"/>
        <v>0.79709398187212877</v>
      </c>
      <c r="AC332" s="64" t="str">
        <f t="shared" si="500"/>
        <v>-</v>
      </c>
      <c r="AD332" s="65" t="str">
        <f t="shared" si="489"/>
        <v>-</v>
      </c>
      <c r="AE332" s="65">
        <f t="shared" si="489"/>
        <v>0.6536420096021871</v>
      </c>
      <c r="AF332" s="65">
        <f t="shared" si="489"/>
        <v>0.87343512570084414</v>
      </c>
      <c r="AG332" s="65">
        <f t="shared" si="489"/>
        <v>0.94435352677002271</v>
      </c>
      <c r="AH332" s="66">
        <f t="shared" si="489"/>
        <v>0.92828867089490785</v>
      </c>
      <c r="AI332" s="49">
        <f>(F332^2)/2</f>
        <v>24952.309515517718</v>
      </c>
      <c r="AJ332" s="49" t="str">
        <f t="shared" si="490"/>
        <v>-</v>
      </c>
      <c r="AK332" s="50" t="str">
        <f t="shared" si="490"/>
        <v>-</v>
      </c>
      <c r="AL332" s="50">
        <f t="shared" si="490"/>
        <v>12632.563027829723</v>
      </c>
      <c r="AM332" s="50">
        <f t="shared" si="490"/>
        <v>11619.094986370192</v>
      </c>
      <c r="AN332" s="50">
        <f t="shared" si="490"/>
        <v>10287.972824557766</v>
      </c>
      <c r="AO332" s="51">
        <f t="shared" si="490"/>
        <v>8850.2323270065372</v>
      </c>
      <c r="AP332" s="43" t="str">
        <f>IF(AJ332="-","-",(AJ332*W332/2.04/$I332/$D332/$A332+((AJ332*W332/2.04/$I332/$D332/$A332)^2+4)^0.5)/2)</f>
        <v>-</v>
      </c>
      <c r="AQ332" s="43" t="str">
        <f>IF(AK332="-","-",(2*AK332*X332/2.04/$I332/$D332/$A332+((2*AK332*X332/2.04/$I332/$D332/$A332)^2+4)^0.5)/2)</f>
        <v>-</v>
      </c>
      <c r="AR332" s="43">
        <f>IF(AL332="-","-",(3*AL332*Y332/2.04/$I332/$D332/$A332+((3*AL332*Y332/2.04/$I332/$D332/$A332)^2+4)^0.5)/2)</f>
        <v>1.5667888641479619</v>
      </c>
      <c r="AS332" s="43">
        <f>IF(AM332="-","-",(4*AM332*Z332/2.04/$I332/$D332/$A332+((4*AM332*Z332/2.04/$I332/$D332/$A332)^2+4)^0.5)/2)</f>
        <v>1.797194058233951</v>
      </c>
      <c r="AT332" s="43">
        <f>IF(AN332="-","-",(5*AN332*AA332/2.04/$I332/$D332/$A332+((5*AN332*AA332/2.04/$I332/$D332/$A332)^2+4)^0.5)/2)</f>
        <v>1.8748821534728721</v>
      </c>
      <c r="AU332" s="44">
        <f>IF(AO332="-","-",(6*AO332*AB332/2.04/$I332/$D332/$A332+((6*AO332*AB332/2.04/$I332/$D332/$A332)^2+4)^0.5)/2)</f>
        <v>1.8571527887552515</v>
      </c>
      <c r="AV332" s="39" t="str">
        <f>IF(AP332="-","-",C332*AP332)</f>
        <v>-</v>
      </c>
      <c r="AW332" s="41" t="str">
        <f>IF(AQ332="-","-",C332*AQ332)</f>
        <v>-</v>
      </c>
      <c r="AX332" s="41">
        <f>IF(AR332="-","-",C332*AR332)</f>
        <v>4.1394541129749083</v>
      </c>
      <c r="AY332" s="41">
        <f>IF(AS332="-","-",C332*AS332)</f>
        <v>4.7481843319177717</v>
      </c>
      <c r="AZ332" s="41">
        <f>IF(AT332="-","-",C332*AT332)</f>
        <v>4.9534361770927253</v>
      </c>
      <c r="BA332" s="45">
        <f>IF(AU332="-","-",C332*AU332)</f>
        <v>4.9065952188882536</v>
      </c>
      <c r="BB332" s="58" t="str">
        <f>IF(W332="-","-",D332*AP332^(0.312/(1.312*W332))-273)</f>
        <v>-</v>
      </c>
      <c r="BC332" s="59" t="str">
        <f>IF(X332="-","-",D332*AQ332^(0.312/(1.312*X332))-273)</f>
        <v>-</v>
      </c>
      <c r="BD332" s="59">
        <f>IF(Y332="-","-",D332*AR332^(0.312/(1.312*Y332))-273)</f>
        <v>56.883695278599191</v>
      </c>
      <c r="BE332" s="59">
        <f>IF(Z332="-","-",D332*AS332^(0.312/(1.312*Z332))-273)</f>
        <v>65.880818277828553</v>
      </c>
      <c r="BF332" s="59">
        <f>IF(AA332="-","-",D332*AT332^(0.312/(1.312*AA332))-273)</f>
        <v>71.303342423847084</v>
      </c>
      <c r="BG332" s="60">
        <f>IF(AB332="-","-",D332*AU332^(0.312/(1.312*AB332))-273)</f>
        <v>73.417994984747736</v>
      </c>
      <c r="BM332" s="121"/>
      <c r="BP332" s="1">
        <v>330</v>
      </c>
    </row>
    <row r="333" spans="1:75" s="69" customFormat="1" hidden="1" x14ac:dyDescent="0.2">
      <c r="A333" s="90">
        <f>A329</f>
        <v>57.875003384902136</v>
      </c>
      <c r="B333" s="91">
        <f>B329</f>
        <v>2.7019986813130639</v>
      </c>
      <c r="C333" s="91">
        <f>C329</f>
        <v>2.6419986813130638</v>
      </c>
      <c r="D333" s="92">
        <f>D329</f>
        <v>288</v>
      </c>
      <c r="E333" s="93">
        <v>5565</v>
      </c>
      <c r="F333" s="91">
        <f>PI()*0.805*E333/60</f>
        <v>234.56308848946495</v>
      </c>
      <c r="G333" s="94">
        <f t="shared" ref="G333:P333" si="503">G329</f>
        <v>0.56988754989496626</v>
      </c>
      <c r="H333" s="95">
        <f t="shared" si="503"/>
        <v>1.4891416752843847</v>
      </c>
      <c r="I333" s="96">
        <f t="shared" si="503"/>
        <v>0.94396891790553383</v>
      </c>
      <c r="J333" s="95">
        <f t="shared" si="503"/>
        <v>19.017854223958402</v>
      </c>
      <c r="K333" s="90">
        <f t="shared" si="503"/>
        <v>24.021501353319355</v>
      </c>
      <c r="L333" s="97">
        <f t="shared" si="503"/>
        <v>12.010750676659677</v>
      </c>
      <c r="M333" s="97">
        <f t="shared" si="503"/>
        <v>8.0071671177731183</v>
      </c>
      <c r="N333" s="97">
        <f t="shared" si="503"/>
        <v>6.0053753383298387</v>
      </c>
      <c r="O333" s="97">
        <f t="shared" si="503"/>
        <v>4.8043002706638704</v>
      </c>
      <c r="P333" s="98">
        <f t="shared" si="503"/>
        <v>4.0035835588865591</v>
      </c>
      <c r="Q333" s="94">
        <f t="shared" si="493"/>
        <v>0.20121429624688872</v>
      </c>
      <c r="R333" s="96">
        <f t="shared" si="494"/>
        <v>0.10060714812344436</v>
      </c>
      <c r="S333" s="96">
        <f t="shared" si="495"/>
        <v>6.707143208229624E-2</v>
      </c>
      <c r="T333" s="96">
        <f t="shared" si="496"/>
        <v>5.030357406172218E-2</v>
      </c>
      <c r="U333" s="96">
        <f t="shared" si="497"/>
        <v>4.024285924937774E-2</v>
      </c>
      <c r="V333" s="99">
        <f t="shared" si="498"/>
        <v>3.353571604114812E-2</v>
      </c>
      <c r="W333" s="100" t="str">
        <f t="shared" si="499"/>
        <v>-</v>
      </c>
      <c r="X333" s="101" t="str">
        <f t="shared" si="488"/>
        <v>-</v>
      </c>
      <c r="Y333" s="101">
        <f t="shared" si="488"/>
        <v>0.81972702164145339</v>
      </c>
      <c r="Z333" s="101">
        <f t="shared" si="488"/>
        <v>0.85621997782697967</v>
      </c>
      <c r="AA333" s="101">
        <f t="shared" si="488"/>
        <v>0.8272111909003268</v>
      </c>
      <c r="AB333" s="102" t="str">
        <f t="shared" si="488"/>
        <v>-</v>
      </c>
      <c r="AC333" s="100" t="str">
        <f t="shared" si="500"/>
        <v>-</v>
      </c>
      <c r="AD333" s="101" t="str">
        <f t="shared" si="489"/>
        <v>-</v>
      </c>
      <c r="AE333" s="101">
        <f t="shared" si="489"/>
        <v>0.71188468480509215</v>
      </c>
      <c r="AF333" s="101">
        <f t="shared" si="489"/>
        <v>0.89796205826510089</v>
      </c>
      <c r="AG333" s="101">
        <f t="shared" si="489"/>
        <v>0.94422684024241477</v>
      </c>
      <c r="AH333" s="102" t="str">
        <f t="shared" si="489"/>
        <v>-</v>
      </c>
      <c r="AI333" s="103">
        <f>(F333^2)/2</f>
        <v>27509.921240858283</v>
      </c>
      <c r="AJ333" s="103" t="str">
        <f t="shared" si="490"/>
        <v>-</v>
      </c>
      <c r="AK333" s="104" t="str">
        <f t="shared" si="490"/>
        <v>-</v>
      </c>
      <c r="AL333" s="104">
        <f t="shared" si="490"/>
        <v>14552.24988238195</v>
      </c>
      <c r="AM333" s="104">
        <f t="shared" si="490"/>
        <v>13180.249715113248</v>
      </c>
      <c r="AN333" s="104">
        <f t="shared" si="490"/>
        <v>11476.274719762367</v>
      </c>
      <c r="AO333" s="105" t="str">
        <f t="shared" si="490"/>
        <v>-</v>
      </c>
      <c r="AP333" s="97" t="str">
        <f>IF(AJ333="-","-",(AJ333*W333/2.04/$I333/$D333/$A333+((AJ333*W333/2.04/$I333/$D333/$A333)^2+4)^0.5)/2)</f>
        <v>-</v>
      </c>
      <c r="AQ333" s="97" t="str">
        <f>IF(AK333="-","-",(2*AK333*X333/2.04/$I333/$D333/$A333+((2*AK333*X333/2.04/$I333/$D333/$A333)^2+4)^0.5)/2)</f>
        <v>-</v>
      </c>
      <c r="AR333" s="97">
        <f>IF(AL333="-","-",(3*AL333*Y333/2.04/$I333/$D333/$A333+((3*AL333*Y333/2.04/$I333/$D333/$A333)^2+4)^0.5)/2)</f>
        <v>1.7023556154738424</v>
      </c>
      <c r="AS333" s="97">
        <f>IF(AM333="-","-",(4*AM333*Z333/2.04/$I333/$D333/$A333+((4*AM333*Z333/2.04/$I333/$D333/$A333)^2+4)^0.5)/2)</f>
        <v>1.925664758256163</v>
      </c>
      <c r="AT333" s="97">
        <f>IF(AN333="-","-",(5*AN333*AA333/2.04/$I333/$D333/$A333+((5*AN333*AA333/2.04/$I333/$D333/$A333)^2+4)^0.5)/2)</f>
        <v>1.9830866120406143</v>
      </c>
      <c r="AU333" s="98" t="str">
        <f>IF(AO333="-","-",(6*AO333*AB333/2.04/$I333/$D333/$A333+((6*AO333*AB333/2.04/$I333/$D333/$A333)^2+4)^0.5)/2)</f>
        <v>-</v>
      </c>
      <c r="AV333" s="94" t="str">
        <f>IF(AP333="-","-",C333*AP333)</f>
        <v>-</v>
      </c>
      <c r="AW333" s="96" t="str">
        <f>IF(AQ333="-","-",C333*AQ333)</f>
        <v>-</v>
      </c>
      <c r="AX333" s="96">
        <f>IF(AR333="-","-",C333*AR333)</f>
        <v>4.4976212912077811</v>
      </c>
      <c r="AY333" s="96">
        <f>IF(AS333="-","-",C333*AS333)</f>
        <v>5.0876037519638224</v>
      </c>
      <c r="AZ333" s="96">
        <f>IF(AT333="-","-",C333*AT333)</f>
        <v>5.2393122139408943</v>
      </c>
      <c r="BA333" s="99" t="str">
        <f>IF(AU333="-","-",C333*AU333)</f>
        <v>-</v>
      </c>
      <c r="BB333" s="106" t="str">
        <f>IF(W333="-","-",D333*AP333^(0.312/(1.312*W333))-273)</f>
        <v>-</v>
      </c>
      <c r="BC333" s="107" t="str">
        <f>IF(X333="-","-",D333*AQ333^(0.312/(1.312*X333))-273)</f>
        <v>-</v>
      </c>
      <c r="BD333" s="107">
        <f>IF(Y333="-","-",D333*AR333^(0.312/(1.312*Y333))-273)</f>
        <v>63.063045987281328</v>
      </c>
      <c r="BE333" s="107">
        <f>IF(Z333="-","-",D333*AS333^(0.312/(1.312*Z333))-273)</f>
        <v>72.486733395077124</v>
      </c>
      <c r="BF333" s="107">
        <f>IF(AA333="-","-",D333*AT333^(0.312/(1.312*AA333))-273)</f>
        <v>77.648212564467485</v>
      </c>
      <c r="BG333" s="108" t="str">
        <f>IF(AB333="-","-",D333*AU333^(0.312/(1.312*AB333))-273)</f>
        <v>-</v>
      </c>
      <c r="BM333" s="121"/>
      <c r="BP333" s="121">
        <v>331</v>
      </c>
    </row>
    <row r="334" spans="1:75" s="7" customFormat="1" ht="13.5" hidden="1" customHeight="1" x14ac:dyDescent="0.2">
      <c r="A334" s="8"/>
      <c r="B334" s="8"/>
      <c r="C334" s="8"/>
      <c r="D334" s="3"/>
      <c r="E334" s="4"/>
      <c r="F334" s="5"/>
      <c r="G334" s="6"/>
      <c r="I334" s="6"/>
      <c r="J334" s="6"/>
      <c r="K334" s="6"/>
      <c r="L334" s="8"/>
      <c r="M334" s="8"/>
      <c r="N334" s="8"/>
      <c r="O334" s="8"/>
      <c r="P334" s="8"/>
      <c r="Q334" s="5" t="s">
        <v>60</v>
      </c>
      <c r="R334" s="6"/>
      <c r="S334" s="6"/>
      <c r="T334" s="6"/>
      <c r="U334" s="6"/>
      <c r="V334" s="6"/>
      <c r="W334" s="6"/>
      <c r="X334" s="6"/>
      <c r="Y334" s="6"/>
      <c r="Z334" s="6"/>
      <c r="AA334" s="6"/>
      <c r="AB334" s="6"/>
      <c r="AC334" s="6"/>
      <c r="AD334" s="6"/>
      <c r="AE334" s="6"/>
      <c r="AF334" s="6"/>
      <c r="AG334" s="6"/>
      <c r="AH334" s="6"/>
      <c r="AI334" s="178">
        <f>A322</f>
        <v>40.583937102481386</v>
      </c>
      <c r="AJ334" s="179">
        <f>C322</f>
        <v>1.5500774816626985</v>
      </c>
      <c r="AK334" s="180">
        <v>3</v>
      </c>
      <c r="AL334" s="181">
        <f>E324</f>
        <v>5085</v>
      </c>
      <c r="AM334" s="181">
        <f>$AL324</f>
        <v>9457.2174651456244</v>
      </c>
      <c r="AN334" s="182">
        <f>$AR324</f>
        <v>1.7431378194170986</v>
      </c>
      <c r="AO334" s="113">
        <f>$AX324</f>
        <v>2.7019986813130639</v>
      </c>
      <c r="AP334" s="114">
        <f>$BD324</f>
        <v>58.754652007046445</v>
      </c>
      <c r="AQ334" s="114">
        <f>A329</f>
        <v>57.875003384902136</v>
      </c>
      <c r="AR334" s="109">
        <f>C329</f>
        <v>2.6419986813130638</v>
      </c>
      <c r="AS334" s="110">
        <v>4</v>
      </c>
      <c r="AT334" s="111">
        <f>E331</f>
        <v>5400</v>
      </c>
      <c r="AU334" s="111">
        <f>AM331</f>
        <v>12197.858392381781</v>
      </c>
      <c r="AV334" s="112">
        <f>AS331</f>
        <v>1.844617536892657</v>
      </c>
      <c r="AW334" s="113">
        <f>AY331</f>
        <v>4.8734770999973511</v>
      </c>
      <c r="AX334" s="114">
        <f>BE331</f>
        <v>68.342516800306726</v>
      </c>
      <c r="AZ334" s="115">
        <v>4.8654098510742187</v>
      </c>
      <c r="BB334" s="183">
        <f>M324*60</f>
        <v>580.16032538948627</v>
      </c>
      <c r="BC334" s="184">
        <f>AN334</f>
        <v>1.7431378194170986</v>
      </c>
      <c r="BD334" s="185">
        <f>N331*60</f>
        <v>360.32252029979031</v>
      </c>
      <c r="BE334" s="186">
        <f>AV334</f>
        <v>1.844617536892657</v>
      </c>
      <c r="BG334" s="187">
        <f>AL334/5300</f>
        <v>0.9594339622641509</v>
      </c>
      <c r="BH334" s="188">
        <f>AT334/5300</f>
        <v>1.0188679245283019</v>
      </c>
      <c r="BI334" s="115"/>
      <c r="BJ334" s="115"/>
      <c r="BM334" s="1"/>
      <c r="BP334" s="1">
        <v>332</v>
      </c>
    </row>
    <row r="335" spans="1:75" s="7" customFormat="1" hidden="1" x14ac:dyDescent="0.2">
      <c r="A335" s="8"/>
      <c r="B335" s="8"/>
      <c r="C335" s="8"/>
      <c r="D335" s="3"/>
      <c r="E335" s="4"/>
      <c r="F335" s="5"/>
      <c r="G335" s="6"/>
      <c r="I335" s="6"/>
      <c r="J335" s="6"/>
      <c r="K335" s="6"/>
      <c r="L335" s="8"/>
      <c r="M335" s="8"/>
      <c r="N335" s="8"/>
      <c r="O335" s="8"/>
      <c r="P335" s="8"/>
      <c r="Q335" s="5"/>
      <c r="R335" s="6"/>
      <c r="S335" s="6"/>
      <c r="T335" s="6"/>
      <c r="U335" s="6"/>
      <c r="V335" s="6"/>
      <c r="W335" s="6"/>
      <c r="X335" s="6"/>
      <c r="Y335" s="6"/>
      <c r="Z335" s="6"/>
      <c r="AA335" s="6"/>
      <c r="AB335" s="6"/>
      <c r="AC335" s="6"/>
      <c r="AD335" s="6"/>
      <c r="AE335" s="6"/>
      <c r="AF335" s="6"/>
      <c r="AG335" s="6"/>
      <c r="AH335" s="6"/>
      <c r="AI335" s="9"/>
      <c r="AJ335" s="10"/>
      <c r="AK335" s="11"/>
      <c r="AL335" s="11"/>
      <c r="AM335" s="12"/>
      <c r="AN335" s="10"/>
      <c r="AO335" s="13"/>
      <c r="AP335" s="14"/>
      <c r="AQ335" s="15"/>
      <c r="AR335" s="16"/>
      <c r="AX335" s="6"/>
      <c r="AY335" s="6"/>
      <c r="AZ335" s="6"/>
      <c r="BA335" s="6"/>
      <c r="BB335" s="5"/>
      <c r="BC335" s="5"/>
      <c r="BD335" s="5"/>
      <c r="BE335" s="5"/>
      <c r="BF335" s="5"/>
      <c r="BG335" s="8"/>
      <c r="BM335" s="117"/>
      <c r="BP335" s="121">
        <v>333</v>
      </c>
    </row>
    <row r="336" spans="1:75" ht="15.75" hidden="1" x14ac:dyDescent="0.2">
      <c r="A336" s="116" t="s">
        <v>83</v>
      </c>
      <c r="B336" s="1"/>
      <c r="C336" s="2" t="s">
        <v>88</v>
      </c>
      <c r="D336" s="2"/>
      <c r="E336" s="117"/>
      <c r="F336" s="117"/>
      <c r="G336" s="117"/>
      <c r="H336" s="117"/>
      <c r="I336" s="117"/>
      <c r="J336" s="117"/>
      <c r="K336" s="117"/>
      <c r="L336" s="117"/>
      <c r="M336" s="117"/>
      <c r="N336" s="117"/>
      <c r="O336" s="117"/>
      <c r="P336" s="117"/>
      <c r="Q336" s="117"/>
      <c r="R336" s="117"/>
      <c r="S336" s="117"/>
      <c r="T336" s="117"/>
      <c r="U336" s="117"/>
      <c r="V336" s="117"/>
      <c r="W336" s="117"/>
      <c r="X336" s="117"/>
      <c r="Y336" s="117"/>
      <c r="Z336" s="117"/>
      <c r="AA336" s="117"/>
      <c r="AB336" s="117"/>
      <c r="AC336" s="118"/>
      <c r="AD336" s="117"/>
      <c r="AE336" s="117"/>
      <c r="AF336" s="117"/>
      <c r="AG336" s="117"/>
      <c r="AH336" s="117"/>
      <c r="AI336" s="119"/>
      <c r="AJ336" s="117"/>
      <c r="AK336" s="117"/>
      <c r="AL336" s="117"/>
      <c r="AM336" s="117"/>
      <c r="AN336" s="117"/>
      <c r="AO336" s="117"/>
      <c r="AP336" s="117"/>
      <c r="AQ336" s="117"/>
      <c r="AR336" s="117"/>
      <c r="AS336" s="117"/>
      <c r="AT336" s="117"/>
      <c r="AU336" s="117"/>
      <c r="AV336" s="120"/>
      <c r="AW336" s="120"/>
      <c r="AX336" s="120"/>
      <c r="AY336" s="120"/>
      <c r="AZ336" s="120"/>
      <c r="BA336" s="120"/>
      <c r="BB336" s="117"/>
      <c r="BC336" s="117"/>
      <c r="BD336" s="117"/>
      <c r="BE336" s="117"/>
      <c r="BF336" s="117"/>
      <c r="BG336" s="117"/>
      <c r="BP336" s="1">
        <v>334</v>
      </c>
    </row>
    <row r="337" spans="1:75" ht="14.25" hidden="1" x14ac:dyDescent="0.2">
      <c r="A337" s="17" t="s">
        <v>1</v>
      </c>
      <c r="B337" s="18" t="s">
        <v>2</v>
      </c>
      <c r="C337" s="18" t="s">
        <v>3</v>
      </c>
      <c r="D337" s="18" t="s">
        <v>4</v>
      </c>
      <c r="E337" s="18" t="s">
        <v>5</v>
      </c>
      <c r="F337" s="18" t="s">
        <v>6</v>
      </c>
      <c r="G337" s="18" t="s">
        <v>7</v>
      </c>
      <c r="H337" s="18" t="s">
        <v>8</v>
      </c>
      <c r="I337" s="18" t="s">
        <v>9</v>
      </c>
      <c r="J337" s="24" t="s">
        <v>10</v>
      </c>
      <c r="K337" s="21" t="s">
        <v>11</v>
      </c>
      <c r="L337" s="22" t="s">
        <v>12</v>
      </c>
      <c r="M337" s="22" t="s">
        <v>13</v>
      </c>
      <c r="N337" s="22" t="s">
        <v>14</v>
      </c>
      <c r="O337" s="22" t="s">
        <v>15</v>
      </c>
      <c r="P337" s="23" t="s">
        <v>16</v>
      </c>
      <c r="Q337" s="24" t="s">
        <v>17</v>
      </c>
      <c r="R337" s="25" t="s">
        <v>18</v>
      </c>
      <c r="S337" s="25" t="s">
        <v>19</v>
      </c>
      <c r="T337" s="25" t="s">
        <v>20</v>
      </c>
      <c r="U337" s="25" t="s">
        <v>21</v>
      </c>
      <c r="V337" s="26" t="s">
        <v>22</v>
      </c>
      <c r="W337" s="24" t="s">
        <v>23</v>
      </c>
      <c r="X337" s="25" t="s">
        <v>24</v>
      </c>
      <c r="Y337" s="25" t="s">
        <v>25</v>
      </c>
      <c r="Z337" s="25" t="s">
        <v>26</v>
      </c>
      <c r="AA337" s="25" t="s">
        <v>27</v>
      </c>
      <c r="AB337" s="26" t="s">
        <v>28</v>
      </c>
      <c r="AC337" s="27" t="s">
        <v>29</v>
      </c>
      <c r="AD337" s="28" t="s">
        <v>30</v>
      </c>
      <c r="AE337" s="28" t="s">
        <v>31</v>
      </c>
      <c r="AF337" s="28" t="s">
        <v>32</v>
      </c>
      <c r="AG337" s="28" t="s">
        <v>33</v>
      </c>
      <c r="AH337" s="29" t="s">
        <v>34</v>
      </c>
      <c r="AI337" s="122" t="s">
        <v>35</v>
      </c>
      <c r="AJ337" s="21" t="s">
        <v>36</v>
      </c>
      <c r="AK337" s="22" t="s">
        <v>37</v>
      </c>
      <c r="AL337" s="22" t="s">
        <v>38</v>
      </c>
      <c r="AM337" s="22" t="s">
        <v>39</v>
      </c>
      <c r="AN337" s="22" t="s">
        <v>40</v>
      </c>
      <c r="AO337" s="23" t="s">
        <v>41</v>
      </c>
      <c r="AP337" s="28" t="s">
        <v>42</v>
      </c>
      <c r="AQ337" s="28" t="s">
        <v>43</v>
      </c>
      <c r="AR337" s="28" t="s">
        <v>44</v>
      </c>
      <c r="AS337" s="28" t="s">
        <v>45</v>
      </c>
      <c r="AT337" s="28" t="s">
        <v>46</v>
      </c>
      <c r="AU337" s="29" t="s">
        <v>47</v>
      </c>
      <c r="AV337" s="31" t="s">
        <v>48</v>
      </c>
      <c r="AW337" s="32" t="s">
        <v>49</v>
      </c>
      <c r="AX337" s="32" t="s">
        <v>50</v>
      </c>
      <c r="AY337" s="32" t="s">
        <v>51</v>
      </c>
      <c r="AZ337" s="32" t="s">
        <v>52</v>
      </c>
      <c r="BA337" s="33" t="s">
        <v>53</v>
      </c>
      <c r="BB337" s="21" t="s">
        <v>54</v>
      </c>
      <c r="BC337" s="22" t="s">
        <v>55</v>
      </c>
      <c r="BD337" s="22" t="s">
        <v>56</v>
      </c>
      <c r="BE337" s="22" t="s">
        <v>57</v>
      </c>
      <c r="BF337" s="22" t="s">
        <v>58</v>
      </c>
      <c r="BG337" s="23" t="s">
        <v>59</v>
      </c>
      <c r="BH337" s="207"/>
      <c r="BI337" s="117"/>
      <c r="BM337" s="161"/>
      <c r="BP337" s="121">
        <v>335</v>
      </c>
    </row>
    <row r="338" spans="1:75" s="1" customFormat="1" ht="18" hidden="1" customHeight="1" x14ac:dyDescent="0.2">
      <c r="A338" s="126">
        <v>39.049461102481388</v>
      </c>
      <c r="B338" s="141">
        <v>1.5227815628051757</v>
      </c>
      <c r="C338" s="141">
        <v>1.4837370478129426</v>
      </c>
      <c r="D338" s="142">
        <v>288</v>
      </c>
      <c r="E338" s="123">
        <v>3700</v>
      </c>
      <c r="F338" s="203">
        <f>PI()*0.862*E338/60</f>
        <v>166.99659348932144</v>
      </c>
      <c r="G338" s="124">
        <f>C338/4.636</f>
        <v>0.32004681790615674</v>
      </c>
      <c r="H338" s="125">
        <f>D338/193.4</f>
        <v>1.4891416752843847</v>
      </c>
      <c r="I338" s="120">
        <f>1-0.427*G338*H338^(-3.688)</f>
        <v>0.96853314389570788</v>
      </c>
      <c r="J338" s="124">
        <f>C338*10^6/(I338*514*D338)</f>
        <v>10.348725010717741</v>
      </c>
      <c r="K338" s="126">
        <f>A338*0.682*10^6/(3600*24*J338)</f>
        <v>29.785084059280404</v>
      </c>
      <c r="L338" s="127">
        <f>A338*0.682*10^6/(3600*24*J338*2)</f>
        <v>14.892542029640202</v>
      </c>
      <c r="M338" s="127">
        <f>A338*0.682*10^6/(3600*24*J338*3)</f>
        <v>9.928361353093468</v>
      </c>
      <c r="N338" s="127">
        <f>A338*0.682*10^6/(3600*24*J338*4)</f>
        <v>7.446271014820101</v>
      </c>
      <c r="O338" s="127">
        <f>A338*0.682*10^6/(3600*24*J338*5)</f>
        <v>5.9570168118560813</v>
      </c>
      <c r="P338" s="128">
        <f>A338*0.682*10^6/(3600*24*J338*6)</f>
        <v>4.964180676546734</v>
      </c>
      <c r="Q338" s="124">
        <f>4*K338/(PI()*0.862^2*F338)</f>
        <v>0.3056235421715145</v>
      </c>
      <c r="R338" s="120">
        <f>4*L338/(PI()*0.862^2*F338)</f>
        <v>0.15281177108575725</v>
      </c>
      <c r="S338" s="120">
        <f>4*M338/(PI()*0.862^2*F338)</f>
        <v>0.1018745140571715</v>
      </c>
      <c r="T338" s="120">
        <f>4*N338/(PI()*0.862^2*F338)</f>
        <v>7.6405885542878624E-2</v>
      </c>
      <c r="U338" s="120">
        <f>4*O338/(PI()*0.862^2*$F338)</f>
        <v>6.1124708434302906E-2</v>
      </c>
      <c r="V338" s="129">
        <f>4*P338/(PI()*0.862^2*$F338)</f>
        <v>5.0937257028585751E-2</v>
      </c>
      <c r="W338" s="124" t="str">
        <f>IF(OR(0.0366&gt;Q338,0.0992&lt;Q338),"-",-43518*Q338^4 + 7101.5*Q338^3 - 404.29*Q338^2 + 11.132*Q338 + 0.6449)</f>
        <v>-</v>
      </c>
      <c r="X338" s="120" t="str">
        <f t="shared" ref="X338:AB342" si="504">IF(OR(0.0366&gt;R338,0.0992&lt;R338),"-",-43518*R338^4 + 7101.5*R338^3 - 404.29*R338^2 + 11.132*R338 + 0.6449)</f>
        <v>-</v>
      </c>
      <c r="Y338" s="120" t="str">
        <f t="shared" si="504"/>
        <v>-</v>
      </c>
      <c r="Z338" s="120">
        <f t="shared" si="504"/>
        <v>0.81974397890001305</v>
      </c>
      <c r="AA338" s="120">
        <f t="shared" si="504"/>
        <v>0.8291459746742339</v>
      </c>
      <c r="AB338" s="129">
        <f t="shared" si="504"/>
        <v>0.80854770596717174</v>
      </c>
      <c r="AC338" s="124" t="str">
        <f>IF(W338="-","-",-1957*Q338^3 + 170*Q338^2 - 5.2758*Q338 + 1.1631)</f>
        <v>-</v>
      </c>
      <c r="AD338" s="120" t="str">
        <f t="shared" ref="AD338:AH342" si="505">IF(X338="-","-",-1957*R338^3 + 170*R338^2 - 5.2758*R338 + 1.1631)</f>
        <v>-</v>
      </c>
      <c r="AE338" s="120" t="str">
        <f t="shared" si="505"/>
        <v>-</v>
      </c>
      <c r="AF338" s="120">
        <f t="shared" si="505"/>
        <v>0.87952030481196997</v>
      </c>
      <c r="AG338" s="120">
        <f t="shared" si="505"/>
        <v>1.0288455901910287</v>
      </c>
      <c r="AH338" s="129">
        <f t="shared" si="505"/>
        <v>1.0768068549639545</v>
      </c>
      <c r="AI338" s="119">
        <f>(F338^2)/2</f>
        <v>13943.931118518838</v>
      </c>
      <c r="AJ338" s="130" t="str">
        <f t="shared" ref="AJ338:AO342" si="506">IF(W338="-","-",3*$AI338*$J338*K338*AC338/(W338*1000))</f>
        <v>-</v>
      </c>
      <c r="AK338" s="119" t="str">
        <f t="shared" si="506"/>
        <v>-</v>
      </c>
      <c r="AL338" s="119" t="str">
        <f t="shared" si="506"/>
        <v>-</v>
      </c>
      <c r="AM338" s="119">
        <f t="shared" si="506"/>
        <v>3458.5957530252172</v>
      </c>
      <c r="AN338" s="119">
        <f t="shared" si="506"/>
        <v>3199.9364978529625</v>
      </c>
      <c r="AO338" s="131">
        <f t="shared" si="506"/>
        <v>2862.0226894966472</v>
      </c>
      <c r="AP338" s="132" t="str">
        <f>IF(AJ338="-","-",(AJ338*AC338/2.04/$I338/$D338/$A338+((AJ338*AC338/2.04/$I338/$D338/$A338)^2+4)^0.5)/2)</f>
        <v>-</v>
      </c>
      <c r="AQ338" s="132" t="str">
        <f>IF(AK338="-","-",(2*AK338*AD338/2.04/$I338/$D338/$A338+((2*AK338*AD338/2.04/$I338/$D338/$A338)^2+4)^0.5)/2)</f>
        <v>-</v>
      </c>
      <c r="AR338" s="132" t="str">
        <f>IF(AL338="-","-",(3*AL338*AE338/2.04/$I338/$D338/$A338+((3*AL338*AE338/2.04/$I338/$D338/$A338)^2+4)^0.5)/2)</f>
        <v>-</v>
      </c>
      <c r="AS338" s="132">
        <f>IF(AM338="-","-",(4*AM338*AF338/2.04/$I338/$D338/$A338+((4*AM338*AF338/2.04/$I338/$D338/$A338)^2+4)^0.5)/2)</f>
        <v>1.3105979450255116</v>
      </c>
      <c r="AT338" s="132">
        <f>IF(AN338="-","-",(5*AN338*AG338/2.04/$I338/$D338/$A338+((5*AN338*AG338/2.04/$I338/$D338/$A338)^2+4)^0.5)/2)</f>
        <v>1.4368036555815054</v>
      </c>
      <c r="AU338" s="133">
        <f>IF(AO338="-","-",(6*AO338*AH338/2.04/$I338/$D338/$A338+((6*AO338*AH338/2.04/$I338/$D338/$A338)^2+4)^0.5)/2)</f>
        <v>1.4991919529558979</v>
      </c>
      <c r="AV338" s="134" t="str">
        <f>IF(AP338="-","-",C338*AP338)</f>
        <v>-</v>
      </c>
      <c r="AW338" s="135" t="str">
        <f>IF(AQ338="-","-",C338*AQ338)</f>
        <v>-</v>
      </c>
      <c r="AX338" s="135" t="str">
        <f>IF(AR338="-","-",C338*AR338)</f>
        <v>-</v>
      </c>
      <c r="AY338" s="136">
        <f>IF(AS338="-","-",C338*AS338)</f>
        <v>1.9445827258218618</v>
      </c>
      <c r="AZ338" s="136">
        <f>IF(AT338="-","-",C338*AT338)</f>
        <v>2.1318388142193467</v>
      </c>
      <c r="BA338" s="137">
        <f>IF(AU338="-","-",C338*AU338)</f>
        <v>2.2244066423837037</v>
      </c>
      <c r="BB338" s="138" t="str">
        <f>IF(W338="-","-",D338*AP338^(0.312/(1.312*W338))-273)</f>
        <v>-</v>
      </c>
      <c r="BC338" s="139" t="str">
        <f>IF(X338="-","-",D338*AQ338^(0.312/(1.312*X338))-273)</f>
        <v>-</v>
      </c>
      <c r="BD338" s="139" t="str">
        <f>IF(Y338="-","-",D338*AR338^(0.312/(1.312*Y338))-273)</f>
        <v>-</v>
      </c>
      <c r="BE338" s="139">
        <f>IF(Z338="-","-",D338*AS338^(0.312/(1.312*Z338))-273)</f>
        <v>38.50855356244324</v>
      </c>
      <c r="BF338" s="139">
        <f>IF(AA338="-","-",D338*AT338^(0.312/(1.312*AA338))-273)</f>
        <v>46.547314779209387</v>
      </c>
      <c r="BG338" s="140">
        <f>IF(AB338="-","-",D338*AU338^(0.312/(1.312*AB338))-273)</f>
        <v>51.425135533158254</v>
      </c>
      <c r="BH338" s="117"/>
      <c r="BI338" s="117"/>
      <c r="BM338" s="161"/>
      <c r="BP338" s="1">
        <v>336</v>
      </c>
    </row>
    <row r="339" spans="1:75" s="117" customFormat="1" ht="12.75" hidden="1" customHeight="1" x14ac:dyDescent="0.2">
      <c r="A339" s="126">
        <f>A338</f>
        <v>39.049461102481388</v>
      </c>
      <c r="B339" s="141"/>
      <c r="C339" s="141">
        <f>C338</f>
        <v>1.4837370478129426</v>
      </c>
      <c r="D339" s="142">
        <f>D338</f>
        <v>288</v>
      </c>
      <c r="E339" s="123">
        <v>4300</v>
      </c>
      <c r="F339" s="204">
        <f>PI()*0.862*E339/60</f>
        <v>194.07712216326544</v>
      </c>
      <c r="G339" s="124">
        <f t="shared" ref="G339:P339" si="507">G338</f>
        <v>0.32004681790615674</v>
      </c>
      <c r="H339" s="125">
        <f t="shared" si="507"/>
        <v>1.4891416752843847</v>
      </c>
      <c r="I339" s="120">
        <f t="shared" si="507"/>
        <v>0.96853314389570788</v>
      </c>
      <c r="J339" s="124">
        <f t="shared" si="507"/>
        <v>10.348725010717741</v>
      </c>
      <c r="K339" s="126">
        <f t="shared" si="507"/>
        <v>29.785084059280404</v>
      </c>
      <c r="L339" s="127">
        <f t="shared" si="507"/>
        <v>14.892542029640202</v>
      </c>
      <c r="M339" s="127">
        <f t="shared" si="507"/>
        <v>9.928361353093468</v>
      </c>
      <c r="N339" s="127">
        <f t="shared" si="507"/>
        <v>7.446271014820101</v>
      </c>
      <c r="O339" s="127">
        <f t="shared" si="507"/>
        <v>5.9570168118560813</v>
      </c>
      <c r="P339" s="128">
        <f t="shared" si="507"/>
        <v>4.964180676546734</v>
      </c>
      <c r="Q339" s="124">
        <f>4*K339/(PI()*0.862^2*F339)</f>
        <v>0.26297839675223345</v>
      </c>
      <c r="R339" s="120">
        <f>4*L339/(PI()*0.862^2*F339)</f>
        <v>0.13148919837611672</v>
      </c>
      <c r="S339" s="120">
        <f>4*M339/(PI()*0.862^2*F339)</f>
        <v>8.765946558407782E-2</v>
      </c>
      <c r="T339" s="120">
        <f>4*N339/(PI()*0.862^2*F339)</f>
        <v>6.5744599188058361E-2</v>
      </c>
      <c r="U339" s="120">
        <f>4*O339/(PI()*0.862^2*F339)</f>
        <v>5.2595679350446692E-2</v>
      </c>
      <c r="V339" s="129">
        <f>4*P339/(PI()*0.862^2*$F339)</f>
        <v>4.382973279203891E-2</v>
      </c>
      <c r="W339" s="124" t="str">
        <f>IF(OR(0.0366&gt;Q339,0.0992&lt;Q339),"-",-43518*Q339^4 + 7101.5*Q339^3 - 404.29*Q339^2 + 11.132*Q339 + 0.6449)</f>
        <v>-</v>
      </c>
      <c r="X339" s="120" t="str">
        <f t="shared" si="504"/>
        <v>-</v>
      </c>
      <c r="Y339" s="120">
        <f t="shared" si="504"/>
        <v>0.72800355527004235</v>
      </c>
      <c r="Z339" s="120">
        <f t="shared" si="504"/>
        <v>0.8342926670318439</v>
      </c>
      <c r="AA339" s="120">
        <f t="shared" si="504"/>
        <v>0.81222414014946021</v>
      </c>
      <c r="AB339" s="129">
        <f t="shared" si="504"/>
        <v>0.79349215706213716</v>
      </c>
      <c r="AC339" s="124" t="str">
        <f>IF(W339="-","-",-1957*Q339^3 + 170*Q339^2 - 5.2758*Q339 + 1.1631)</f>
        <v>-</v>
      </c>
      <c r="AD339" s="120" t="str">
        <f t="shared" si="505"/>
        <v>-</v>
      </c>
      <c r="AE339" s="120">
        <f t="shared" si="505"/>
        <v>0.68871898184039226</v>
      </c>
      <c r="AF339" s="120">
        <f t="shared" si="505"/>
        <v>0.99492126324244268</v>
      </c>
      <c r="AG339" s="120">
        <f t="shared" si="505"/>
        <v>1.0711525306733696</v>
      </c>
      <c r="AH339" s="129">
        <f t="shared" si="505"/>
        <v>1.0936635600447</v>
      </c>
      <c r="AI339" s="119">
        <f>(F339^2)/2</f>
        <v>18832.964673587529</v>
      </c>
      <c r="AJ339" s="130" t="str">
        <f t="shared" si="506"/>
        <v>-</v>
      </c>
      <c r="AK339" s="119" t="str">
        <f t="shared" si="506"/>
        <v>-</v>
      </c>
      <c r="AL339" s="119">
        <f t="shared" si="506"/>
        <v>5491.7773467376282</v>
      </c>
      <c r="AM339" s="119">
        <f t="shared" si="506"/>
        <v>5192.0147595225799</v>
      </c>
      <c r="AN339" s="119">
        <f t="shared" si="506"/>
        <v>4593.3659245424296</v>
      </c>
      <c r="AO339" s="131">
        <f t="shared" si="506"/>
        <v>4000.5110710578047</v>
      </c>
      <c r="AP339" s="127" t="str">
        <f>IF(AJ339="-","-",(AJ339*AC339/2.04/$I339/$D339/$A339+((AJ339*AC339/2.04/$I339/$D339/$A339)^2+4)^0.5)/2)</f>
        <v>-</v>
      </c>
      <c r="AQ339" s="127" t="str">
        <f>IF(AK339="-","-",(2*AK339*AD339/2.04/$I339/$D339/$A339+((2*AK339*AD339/2.04/$I339/$D339/$A339)^2+4)^0.5)/2)</f>
        <v>-</v>
      </c>
      <c r="AR339" s="127">
        <f>IF(AL339="-","-",(3*AL339*AE339/2.04/$I339/$D339/$A339+((3*AL339*AE339/2.04/$I339/$D339/$A339)^2+4)^0.5)/2)</f>
        <v>1.2874063550246755</v>
      </c>
      <c r="AS339" s="127">
        <f>IF(AM339="-","-",(4*AM339*AF339/2.04/$I339/$D339/$A339+((4*AM339*AF339/2.04/$I339/$D339/$A339)^2+4)^0.5)/2)</f>
        <v>1.5677490317378111</v>
      </c>
      <c r="AT339" s="127">
        <f>IF(AN339="-","-",(5*AN339*AG339/2.04/$I339/$D339/$A339+((5*AN339*AG339/2.04/$I339/$D339/$A339)^2+4)^0.5)/2)</f>
        <v>1.6965614823947002</v>
      </c>
      <c r="AU339" s="128">
        <f>IF(AO339="-","-",(6*AO339*AH339/2.04/$I339/$D339/$A339+((6*AO339*AH339/2.04/$I339/$D339/$A339)^2+4)^0.5)/2)</f>
        <v>1.7521356457454322</v>
      </c>
      <c r="AV339" s="143" t="str">
        <f>IF(AP339="-","-",C339*AP339)</f>
        <v>-</v>
      </c>
      <c r="AW339" s="144" t="str">
        <f>IF(AQ339="-","-",C339*AQ339)</f>
        <v>-</v>
      </c>
      <c r="AX339" s="144">
        <f>IF(AR339="-","-",C339*AR339)</f>
        <v>1.9101725045399331</v>
      </c>
      <c r="AY339" s="120">
        <f>IF(AS339="-","-",C339*AS339)</f>
        <v>2.326127320062259</v>
      </c>
      <c r="AZ339" s="120">
        <f>IF(AT339="-","-",C339*AT339)</f>
        <v>2.517251125321462</v>
      </c>
      <c r="BA339" s="129">
        <f>IF(AU339="-","-",C339*AU339)</f>
        <v>2.5997085703861513</v>
      </c>
      <c r="BB339" s="138" t="str">
        <f>IF(W339="-","-",D339*AP339^(0.312/(1.312*W339))-273)</f>
        <v>-</v>
      </c>
      <c r="BC339" s="139" t="str">
        <f>IF(X339="-","-",D339*AQ339^(0.312/(1.312*X339))-273)</f>
        <v>-</v>
      </c>
      <c r="BD339" s="139">
        <f>IF(Y339="-","-",D339*AR339^(0.312/(1.312*Y339))-273)</f>
        <v>39.77460454427063</v>
      </c>
      <c r="BE339" s="139">
        <f>IF(Z339="-","-",D339*AS339^(0.312/(1.312*Z339))-273)</f>
        <v>54.381148149882506</v>
      </c>
      <c r="BF339" s="139">
        <f>IF(AA339="-","-",D339*AT339^(0.312/(1.312*AA339))-273)</f>
        <v>63.206736837986</v>
      </c>
      <c r="BG339" s="140">
        <f>IF(AB339="-","-",D339*AU339^(0.312/(1.312*AB339))-273)</f>
        <v>67.712671426952625</v>
      </c>
      <c r="BH339" s="121"/>
      <c r="BI339" s="121"/>
      <c r="BM339" s="7"/>
      <c r="BP339" s="121">
        <v>337</v>
      </c>
    </row>
    <row r="340" spans="1:75" hidden="1" x14ac:dyDescent="0.2">
      <c r="A340" s="145">
        <f>A338</f>
        <v>39.049461102481388</v>
      </c>
      <c r="B340" s="146"/>
      <c r="C340" s="146">
        <f>C338</f>
        <v>1.4837370478129426</v>
      </c>
      <c r="D340" s="147">
        <f>D338</f>
        <v>288</v>
      </c>
      <c r="E340" s="148">
        <v>5265</v>
      </c>
      <c r="F340" s="205">
        <f>PI()*0.862*E340/60</f>
        <v>237.63163911385874</v>
      </c>
      <c r="G340" s="149">
        <f t="shared" ref="G340:P340" si="508">G338</f>
        <v>0.32004681790615674</v>
      </c>
      <c r="H340" s="150">
        <f t="shared" si="508"/>
        <v>1.4891416752843847</v>
      </c>
      <c r="I340" s="151">
        <f t="shared" si="508"/>
        <v>0.96853314389570788</v>
      </c>
      <c r="J340" s="149">
        <f t="shared" si="508"/>
        <v>10.348725010717741</v>
      </c>
      <c r="K340" s="145">
        <f t="shared" si="508"/>
        <v>29.785084059280404</v>
      </c>
      <c r="L340" s="152">
        <f t="shared" si="508"/>
        <v>14.892542029640202</v>
      </c>
      <c r="M340" s="152">
        <f t="shared" si="508"/>
        <v>9.928361353093468</v>
      </c>
      <c r="N340" s="152">
        <f t="shared" si="508"/>
        <v>7.446271014820101</v>
      </c>
      <c r="O340" s="152">
        <f t="shared" si="508"/>
        <v>5.9570168118560813</v>
      </c>
      <c r="P340" s="153">
        <f t="shared" si="508"/>
        <v>4.964180676546734</v>
      </c>
      <c r="Q340" s="149">
        <f>4*K340/(PI()*0.862^2*F340)</f>
        <v>0.21477817778435018</v>
      </c>
      <c r="R340" s="151">
        <f>4*L340/(PI()*0.862^2*F340)</f>
        <v>0.10738908889217509</v>
      </c>
      <c r="S340" s="151">
        <f>4*M340/(PI()*0.862^2*F340)</f>
        <v>7.1592725928116732E-2</v>
      </c>
      <c r="T340" s="151">
        <f>4*N340/(PI()*0.862^2*F340)</f>
        <v>5.3694544446087546E-2</v>
      </c>
      <c r="U340" s="151">
        <f>4*O340/(PI()*0.862^2*F340)</f>
        <v>4.2955635556870042E-2</v>
      </c>
      <c r="V340" s="154">
        <f>4*P340/(PI()*0.862^2*$F340)</f>
        <v>3.5796362964058366E-2</v>
      </c>
      <c r="W340" s="149" t="str">
        <f>IF(OR(0.0366&gt;Q340,0.0992&lt;Q340),"-",-43518*Q340^4 + 7101.5*Q340^3 - 404.29*Q340^2 + 11.132*Q340 + 0.6449)</f>
        <v>-</v>
      </c>
      <c r="X340" s="151" t="str">
        <f t="shared" si="504"/>
        <v>-</v>
      </c>
      <c r="Y340" s="151">
        <f t="shared" si="504"/>
        <v>0.83230991792743192</v>
      </c>
      <c r="Z340" s="151">
        <f t="shared" si="504"/>
        <v>0.81464494289124645</v>
      </c>
      <c r="AA340" s="151">
        <f t="shared" si="504"/>
        <v>0.79179846169167256</v>
      </c>
      <c r="AB340" s="154" t="str">
        <f t="shared" si="504"/>
        <v>-</v>
      </c>
      <c r="AC340" s="149" t="str">
        <f>IF(W340="-","-",-1957*Q340^3 + 170*Q340^2 - 5.2758*Q340 + 1.1631)</f>
        <v>-</v>
      </c>
      <c r="AD340" s="151" t="str">
        <f t="shared" si="505"/>
        <v>-</v>
      </c>
      <c r="AE340" s="151">
        <f t="shared" si="505"/>
        <v>0.93860839948511465</v>
      </c>
      <c r="AF340" s="151">
        <f t="shared" si="505"/>
        <v>1.0669887964768372</v>
      </c>
      <c r="AG340" s="151">
        <f t="shared" si="505"/>
        <v>1.0950422859378217</v>
      </c>
      <c r="AH340" s="154" t="str">
        <f t="shared" si="505"/>
        <v>-</v>
      </c>
      <c r="AI340" s="155">
        <f>(F340^2)/2</f>
        <v>28234.397953969601</v>
      </c>
      <c r="AJ340" s="156" t="str">
        <f t="shared" si="506"/>
        <v>-</v>
      </c>
      <c r="AK340" s="155" t="str">
        <f t="shared" si="506"/>
        <v>-</v>
      </c>
      <c r="AL340" s="155">
        <f t="shared" si="506"/>
        <v>9814.3959527780971</v>
      </c>
      <c r="AM340" s="155">
        <f t="shared" si="506"/>
        <v>8549.0324483696477</v>
      </c>
      <c r="AN340" s="155">
        <f t="shared" si="506"/>
        <v>7221.5711672560892</v>
      </c>
      <c r="AO340" s="157" t="str">
        <f t="shared" si="506"/>
        <v>-</v>
      </c>
      <c r="AP340" s="152" t="str">
        <f>IF(AJ340="-","-",(AJ340*AC340/2.04/$I340/$D340/$A340+((AJ340*AC340/2.04/$I340/$D340/$A340)^2+4)^0.5)/2)</f>
        <v>-</v>
      </c>
      <c r="AQ340" s="152" t="str">
        <f>IF(AK340="-","-",(2*AK340*AD340/2.04/$I340/$D340/$A340+((2*AK340*AD340/2.04/$I340/$D340/$A340)^2+4)^0.5)/2)</f>
        <v>-</v>
      </c>
      <c r="AR340" s="152">
        <f>IF(AL340="-","-",(3*AL340*AE340/2.04/$I340/$D340/$A340+((3*AL340*AE340/2.04/$I340/$D340/$A340)^2+4)^0.5)/2)</f>
        <v>1.7994343356008886</v>
      </c>
      <c r="AS340" s="152">
        <f>IF(AM340="-","-",(4*AM340*AF340/2.04/$I340/$D340/$A340+((4*AM340*AF340/2.04/$I340/$D340/$A340)^2+4)^0.5)/2)</f>
        <v>2.1148828250150205</v>
      </c>
      <c r="AT340" s="152">
        <f>IF(AN340="-","-",(5*AN340*AG340/2.04/$I340/$D340/$A340+((5*AN340*AG340/2.04/$I340/$D340/$A340)^2+4)^0.5)/2)</f>
        <v>2.2282172102395088</v>
      </c>
      <c r="AU340" s="153" t="str">
        <f>IF(AO340="-","-",(6*AO340*AH340/2.04/$I340/$D340/$A340+((6*AO340*AH340/2.04/$I340/$D340/$A340)^2+4)^0.5)/2)</f>
        <v>-</v>
      </c>
      <c r="AV340" s="149" t="str">
        <f>IF(AP340="-","-",C340*AP340)</f>
        <v>-</v>
      </c>
      <c r="AW340" s="151" t="str">
        <f>IF(AQ340="-","-",C340*AQ340)</f>
        <v>-</v>
      </c>
      <c r="AX340" s="151">
        <f>IF(AR340="-","-",C340*AR340)</f>
        <v>2.6698873888377062</v>
      </c>
      <c r="AY340" s="151">
        <f>IF(AS340="-","-",C340*AS340)</f>
        <v>3.1379299992580827</v>
      </c>
      <c r="AZ340" s="151">
        <f>IF(AT340="-","-",C340*AT340)</f>
        <v>3.3060884254067595</v>
      </c>
      <c r="BA340" s="154" t="str">
        <f>IF(AU340="-","-",C340*AU340)</f>
        <v>-</v>
      </c>
      <c r="BB340" s="158" t="str">
        <f>IF(W340="-","-",D340*AP340^(0.312/(1.312*W340))-273)</f>
        <v>-</v>
      </c>
      <c r="BC340" s="159" t="str">
        <f>IF(X340="-","-",D340*AQ340^(0.312/(1.312*X340))-273)</f>
        <v>-</v>
      </c>
      <c r="BD340" s="159">
        <f>IF(Y340="-","-",D340*AR340^(0.312/(1.312*Y340))-273)</f>
        <v>67.634879186910268</v>
      </c>
      <c r="BE340" s="159">
        <f>IF(Z340="-","-",D340*AS340^(0.312/(1.312*Z340))-273)</f>
        <v>85.3831335186714</v>
      </c>
      <c r="BF340" s="159">
        <f>IF(AA340="-","-",D340*AT340^(0.312/(1.312*AA340))-273)</f>
        <v>93.350129233454595</v>
      </c>
      <c r="BG340" s="160" t="str">
        <f>IF(AB340="-","-",D340*AU340^(0.312/(1.312*AB340))-273)</f>
        <v>-</v>
      </c>
      <c r="BH340" s="161"/>
      <c r="BI340" s="161"/>
      <c r="BM340" s="50"/>
      <c r="BP340" s="1">
        <v>338</v>
      </c>
    </row>
    <row r="341" spans="1:75" s="161" customFormat="1" hidden="1" x14ac:dyDescent="0.2">
      <c r="A341" s="126">
        <f>A338</f>
        <v>39.049461102481388</v>
      </c>
      <c r="B341" s="141"/>
      <c r="C341" s="141">
        <f>C338</f>
        <v>1.4837370478129426</v>
      </c>
      <c r="D341" s="142">
        <f>D338</f>
        <v>288</v>
      </c>
      <c r="E341" s="123">
        <v>5300</v>
      </c>
      <c r="F341" s="204">
        <f>PI()*0.862*E341/60</f>
        <v>239.21133661983879</v>
      </c>
      <c r="G341" s="124">
        <f t="shared" ref="G341:P341" si="509">G338</f>
        <v>0.32004681790615674</v>
      </c>
      <c r="H341" s="125">
        <f t="shared" si="509"/>
        <v>1.4891416752843847</v>
      </c>
      <c r="I341" s="120">
        <f t="shared" si="509"/>
        <v>0.96853314389570788</v>
      </c>
      <c r="J341" s="124">
        <f t="shared" si="509"/>
        <v>10.348725010717741</v>
      </c>
      <c r="K341" s="126">
        <f t="shared" si="509"/>
        <v>29.785084059280404</v>
      </c>
      <c r="L341" s="127">
        <f t="shared" si="509"/>
        <v>14.892542029640202</v>
      </c>
      <c r="M341" s="127">
        <f t="shared" si="509"/>
        <v>9.928361353093468</v>
      </c>
      <c r="N341" s="127">
        <f t="shared" si="509"/>
        <v>7.446271014820101</v>
      </c>
      <c r="O341" s="127">
        <f t="shared" si="509"/>
        <v>5.9570168118560813</v>
      </c>
      <c r="P341" s="128">
        <f t="shared" si="509"/>
        <v>4.964180676546734</v>
      </c>
      <c r="Q341" s="124">
        <f>4*K341/(PI()*0.862^2*F341)</f>
        <v>0.21335983132728373</v>
      </c>
      <c r="R341" s="120">
        <f>4*L341/(PI()*0.862^2*F341)</f>
        <v>0.10667991566364186</v>
      </c>
      <c r="S341" s="120">
        <f>4*M341/(PI()*0.862^2*F341)</f>
        <v>7.1119943775761252E-2</v>
      </c>
      <c r="T341" s="120">
        <f>4*N341/(PI()*0.862^2*F341)</f>
        <v>5.3339957831820932E-2</v>
      </c>
      <c r="U341" s="120">
        <f>4*O341/(PI()*0.862^2*F341)</f>
        <v>4.2671966265456752E-2</v>
      </c>
      <c r="V341" s="129">
        <f>4*P341/(PI()*0.862^2*$F341)</f>
        <v>3.5559971887880626E-2</v>
      </c>
      <c r="W341" s="124" t="str">
        <f>IF(OR(0.0366&gt;Q341,0.0992&lt;Q341),"-",-43518*Q341^4 + 7101.5*Q341^3 - 404.29*Q341^2 + 11.132*Q341 + 0.6449)</f>
        <v>-</v>
      </c>
      <c r="X341" s="120" t="str">
        <f t="shared" si="504"/>
        <v>-</v>
      </c>
      <c r="Y341" s="120">
        <f t="shared" si="504"/>
        <v>0.8329405915253334</v>
      </c>
      <c r="Z341" s="120">
        <f t="shared" si="504"/>
        <v>0.81386641824286776</v>
      </c>
      <c r="AA341" s="120">
        <f t="shared" si="504"/>
        <v>0.79125827392067938</v>
      </c>
      <c r="AB341" s="129" t="str">
        <f t="shared" si="504"/>
        <v>-</v>
      </c>
      <c r="AC341" s="124" t="str">
        <f>IF(W341="-","-",-1957*Q341^3 + 170*Q341^2 - 5.2758*Q341 + 1.1631)</f>
        <v>-</v>
      </c>
      <c r="AD341" s="120" t="str">
        <f t="shared" si="505"/>
        <v>-</v>
      </c>
      <c r="AE341" s="120">
        <f t="shared" si="505"/>
        <v>0.9437656404937389</v>
      </c>
      <c r="AF341" s="120">
        <f t="shared" si="505"/>
        <v>1.0683699484780742</v>
      </c>
      <c r="AG341" s="120">
        <f t="shared" si="505"/>
        <v>1.0954623481250367</v>
      </c>
      <c r="AH341" s="129" t="str">
        <f t="shared" si="505"/>
        <v>-</v>
      </c>
      <c r="AI341" s="119">
        <f>(F341^2)/2</f>
        <v>28611.031783724913</v>
      </c>
      <c r="AJ341" s="130" t="str">
        <f t="shared" si="506"/>
        <v>-</v>
      </c>
      <c r="AK341" s="119" t="str">
        <f t="shared" si="506"/>
        <v>-</v>
      </c>
      <c r="AL341" s="119">
        <f t="shared" si="506"/>
        <v>9992.3889820431741</v>
      </c>
      <c r="AM341" s="119">
        <f t="shared" si="506"/>
        <v>8682.584022523135</v>
      </c>
      <c r="AN341" s="119">
        <f t="shared" si="506"/>
        <v>7325.7085758461108</v>
      </c>
      <c r="AO341" s="131" t="str">
        <f t="shared" si="506"/>
        <v>-</v>
      </c>
      <c r="AP341" s="127" t="str">
        <f>IF(AJ341="-","-",(AJ341*AC341/2.04/$I341/$D341/$A341+((AJ341*AC341/2.04/$I341/$D341/$A341)^2+4)^0.5)/2)</f>
        <v>-</v>
      </c>
      <c r="AQ341" s="127" t="str">
        <f>IF(AK341="-","-",(2*AK341*AD341/2.04/$I341/$D341/$A341+((2*AK341*AD341/2.04/$I341/$D341/$A341)^2+4)^0.5)/2)</f>
        <v>-</v>
      </c>
      <c r="AR341" s="127">
        <f>IF(AL341="-","-",(3*AL341*AE341/2.04/$I341/$D341/$A341+((3*AL341*AE341/2.04/$I341/$D341/$A341)^2+4)^0.5)/2)</f>
        <v>1.8220498064707309</v>
      </c>
      <c r="AS341" s="127">
        <f>IF(AM341="-","-",(4*AM341*AF341/2.04/$I341/$D341/$A341+((4*AM341*AF341/2.04/$I341/$D341/$A341)^2+4)^0.5)/2)</f>
        <v>2.1376559726197906</v>
      </c>
      <c r="AT341" s="127">
        <f>IF(AN341="-","-",(5*AN341*AG341/2.04/$I341/$D341/$A341+((5*AN341*AG341/2.04/$I341/$D341/$A341)^2+4)^0.5)/2)</f>
        <v>2.2501876738681581</v>
      </c>
      <c r="AU341" s="128" t="str">
        <f>IF(AO341="-","-",(6*AO341*AH341/2.04/$I341/$D341/$A341+((6*AO341*AH341/2.04/$I341/$D341/$A341)^2+4)^0.5)/2)</f>
        <v>-</v>
      </c>
      <c r="AV341" s="124" t="str">
        <f>IF(AP341="-","-",C341*AP341)</f>
        <v>-</v>
      </c>
      <c r="AW341" s="120" t="str">
        <f>IF(AQ341="-","-",C341*AQ341)</f>
        <v>-</v>
      </c>
      <c r="AX341" s="120">
        <f>IF(AR341="-","-",C341*AR341)</f>
        <v>2.7034428008210254</v>
      </c>
      <c r="AY341" s="120">
        <f>IF(AS341="-","-",C341*AS341)</f>
        <v>3.1717193620545925</v>
      </c>
      <c r="AZ341" s="120">
        <f>IF(AT341="-","-",C341*AT341)</f>
        <v>3.3386868162502132</v>
      </c>
      <c r="BA341" s="129" t="str">
        <f>IF(AU341="-","-",C341*AU341)</f>
        <v>-</v>
      </c>
      <c r="BB341" s="138" t="str">
        <f>IF(W341="-","-",D341*AP341^(0.312/(1.312*W341))-273)</f>
        <v>-</v>
      </c>
      <c r="BC341" s="139" t="str">
        <f>IF(X341="-","-",D341*AQ341^(0.312/(1.312*X341))-273)</f>
        <v>-</v>
      </c>
      <c r="BD341" s="139">
        <f>IF(Y341="-","-",D341*AR341^(0.312/(1.312*Y341))-273)</f>
        <v>68.808252241461389</v>
      </c>
      <c r="BE341" s="139">
        <f>IF(Z341="-","-",D341*AS341^(0.312/(1.312*Z341))-273)</f>
        <v>86.581652281490904</v>
      </c>
      <c r="BF341" s="139">
        <f>IF(AA341="-","-",D341*AT341^(0.312/(1.312*AA341))-273)</f>
        <v>94.492398397852014</v>
      </c>
      <c r="BG341" s="140" t="str">
        <f>IF(AB341="-","-",D341*AU341^(0.312/(1.312*AB341))-273)</f>
        <v>-</v>
      </c>
      <c r="BM341" s="50"/>
      <c r="BP341" s="121">
        <v>339</v>
      </c>
    </row>
    <row r="342" spans="1:75" s="161" customFormat="1" hidden="1" x14ac:dyDescent="0.2">
      <c r="A342" s="162">
        <f>A338</f>
        <v>39.049461102481388</v>
      </c>
      <c r="B342" s="163"/>
      <c r="C342" s="163">
        <f>C338</f>
        <v>1.4837370478129426</v>
      </c>
      <c r="D342" s="164">
        <f>D338</f>
        <v>288</v>
      </c>
      <c r="E342" s="165">
        <v>5560</v>
      </c>
      <c r="F342" s="206">
        <f>PI()*0.862*E342/60</f>
        <v>250.94623237854788</v>
      </c>
      <c r="G342" s="166">
        <f t="shared" ref="G342:P342" si="510">G338</f>
        <v>0.32004681790615674</v>
      </c>
      <c r="H342" s="167">
        <f t="shared" si="510"/>
        <v>1.4891416752843847</v>
      </c>
      <c r="I342" s="168">
        <f t="shared" si="510"/>
        <v>0.96853314389570788</v>
      </c>
      <c r="J342" s="166">
        <f t="shared" si="510"/>
        <v>10.348725010717741</v>
      </c>
      <c r="K342" s="162">
        <f t="shared" si="510"/>
        <v>29.785084059280404</v>
      </c>
      <c r="L342" s="169">
        <f t="shared" si="510"/>
        <v>14.892542029640202</v>
      </c>
      <c r="M342" s="169">
        <f t="shared" si="510"/>
        <v>9.928361353093468</v>
      </c>
      <c r="N342" s="169">
        <f t="shared" si="510"/>
        <v>7.446271014820101</v>
      </c>
      <c r="O342" s="169">
        <f t="shared" si="510"/>
        <v>5.9570168118560813</v>
      </c>
      <c r="P342" s="170">
        <f t="shared" si="510"/>
        <v>4.964180676546734</v>
      </c>
      <c r="Q342" s="166">
        <f>4*K342/(PI()*0.862^2*F342)</f>
        <v>0.20338257302780643</v>
      </c>
      <c r="R342" s="168">
        <f>4*L342/(PI()*0.862^2*F342)</f>
        <v>0.10169128651390322</v>
      </c>
      <c r="S342" s="168">
        <f>4*M342/(PI()*0.862^2*F342)</f>
        <v>6.7794191009268812E-2</v>
      </c>
      <c r="T342" s="168">
        <f>4*N342/(PI()*0.862^2*F342)</f>
        <v>5.0845643256951609E-2</v>
      </c>
      <c r="U342" s="168">
        <f>4*O342/(PI()*0.862^2*F342)</f>
        <v>4.0676514605561293E-2</v>
      </c>
      <c r="V342" s="171">
        <f>4*P342/(PI()*0.862^2*$F342)</f>
        <v>3.3897095504634406E-2</v>
      </c>
      <c r="W342" s="166" t="str">
        <f>IF(OR(0.0366&gt;Q342,0.0992&lt;Q342),"-",-43518*Q342^4 + 7101.5*Q342^3 - 404.29*Q342^2 + 11.132*Q342 + 0.6449)</f>
        <v>-</v>
      </c>
      <c r="X342" s="168" t="str">
        <f t="shared" si="504"/>
        <v>-</v>
      </c>
      <c r="Y342" s="168">
        <f t="shared" si="504"/>
        <v>0.834911379682722</v>
      </c>
      <c r="Z342" s="168">
        <f t="shared" si="504"/>
        <v>0.80834470259355062</v>
      </c>
      <c r="AA342" s="168">
        <f t="shared" si="504"/>
        <v>0.78759375563821399</v>
      </c>
      <c r="AB342" s="171" t="str">
        <f t="shared" si="504"/>
        <v>-</v>
      </c>
      <c r="AC342" s="166" t="str">
        <f>IF(W342="-","-",-1957*Q342^3 + 170*Q342^2 - 5.2758*Q342 + 1.1631)</f>
        <v>-</v>
      </c>
      <c r="AD342" s="168" t="str">
        <f t="shared" si="505"/>
        <v>-</v>
      </c>
      <c r="AE342" s="168">
        <f t="shared" si="505"/>
        <v>0.97698718717840893</v>
      </c>
      <c r="AF342" s="168">
        <f t="shared" si="505"/>
        <v>1.0770980261608782</v>
      </c>
      <c r="AG342" s="168">
        <f t="shared" si="505"/>
        <v>1.0980662538977213</v>
      </c>
      <c r="AH342" s="171" t="str">
        <f t="shared" si="505"/>
        <v>-</v>
      </c>
      <c r="AI342" s="172">
        <f>(F342^2)/2</f>
        <v>31487.005772494074</v>
      </c>
      <c r="AJ342" s="173" t="str">
        <f t="shared" si="506"/>
        <v>-</v>
      </c>
      <c r="AK342" s="172" t="str">
        <f t="shared" si="506"/>
        <v>-</v>
      </c>
      <c r="AL342" s="172">
        <f t="shared" si="506"/>
        <v>11357.049756323413</v>
      </c>
      <c r="AM342" s="172">
        <f t="shared" si="506"/>
        <v>9699.2228456947578</v>
      </c>
      <c r="AN342" s="172">
        <f t="shared" si="506"/>
        <v>8118.8510124480727</v>
      </c>
      <c r="AO342" s="174" t="str">
        <f t="shared" si="506"/>
        <v>-</v>
      </c>
      <c r="AP342" s="169" t="str">
        <f>IF(AJ342="-","-",(AJ342*AC342/2.04/$I342/$D342/$A342+((AJ342*AC342/2.04/$I342/$D342/$A342)^2+4)^0.5)/2)</f>
        <v>-</v>
      </c>
      <c r="AQ342" s="169" t="str">
        <f>IF(AK342="-","-",(2*AK342*AD342/2.04/$I342/$D342/$A342+((2*AK342*AD342/2.04/$I342/$D342/$A342)^2+4)^0.5)/2)</f>
        <v>-</v>
      </c>
      <c r="AR342" s="169">
        <f>IF(AL342="-","-",(3*AL342*AE342/2.04/$I342/$D342/$A342+((3*AL342*AE342/2.04/$I342/$D342/$A342)^2+4)^0.5)/2)</f>
        <v>1.998432395762801</v>
      </c>
      <c r="AS342" s="169">
        <f>IF(AM342="-","-",(4*AM342*AF342/2.04/$I342/$D342/$A342+((4*AM342*AF342/2.04/$I342/$D342/$A342)^2+4)^0.5)/2)</f>
        <v>2.312961482635254</v>
      </c>
      <c r="AT342" s="169">
        <f>IF(AN342="-","-",(5*AN342*AG342/2.04/$I342/$D342/$A342+((5*AN342*AG342/2.04/$I342/$D342/$A342)^2+4)^0.5)/2)</f>
        <v>2.4193759422020946</v>
      </c>
      <c r="AU342" s="170" t="str">
        <f>IF(AO342="-","-",(6*AO342*AH342/2.04/$I342/$D342/$A342+((6*AO342*AH342/2.04/$I342/$D342/$A342)^2+4)^0.5)/2)</f>
        <v>-</v>
      </c>
      <c r="AV342" s="166" t="str">
        <f>IF(AP342="-","-",C342*AP342)</f>
        <v>-</v>
      </c>
      <c r="AW342" s="168" t="str">
        <f>IF(AQ342="-","-",C342*AQ342)</f>
        <v>-</v>
      </c>
      <c r="AX342" s="168">
        <f>IF(AR342="-","-",C342*AR342)</f>
        <v>2.9651481831428446</v>
      </c>
      <c r="AY342" s="168">
        <f>IF(AS342="-","-",C342*AS342)</f>
        <v>3.4318266419502783</v>
      </c>
      <c r="AZ342" s="168">
        <f>IF(AT342="-","-",C342*AT342)</f>
        <v>3.5897177180325923</v>
      </c>
      <c r="BA342" s="171" t="str">
        <f>IF(AU342="-","-",C342*AU342)</f>
        <v>-</v>
      </c>
      <c r="BB342" s="175" t="str">
        <f>IF(W342="-","-",D342*AP342^(0.312/(1.312*W342))-273)</f>
        <v>-</v>
      </c>
      <c r="BC342" s="176" t="str">
        <f>IF(X342="-","-",D342*AQ342^(0.312/(1.312*X342))-273)</f>
        <v>-</v>
      </c>
      <c r="BD342" s="176">
        <f>IF(Y342="-","-",D342*AR342^(0.312/(1.312*Y342))-273)</f>
        <v>77.781605669144767</v>
      </c>
      <c r="BE342" s="176">
        <f>IF(Z342="-","-",D342*AS342^(0.312/(1.312*Z342))-273)</f>
        <v>95.575332486495597</v>
      </c>
      <c r="BF342" s="176">
        <f>IF(AA342="-","-",D342*AT342^(0.312/(1.312*AA342))-273)</f>
        <v>103.05148193652758</v>
      </c>
      <c r="BG342" s="177" t="str">
        <f>IF(AB342="-","-",D342*AU342^(0.312/(1.312*AB342))-273)</f>
        <v>-</v>
      </c>
      <c r="BH342" s="121"/>
      <c r="BI342" s="121"/>
      <c r="BM342" s="69"/>
      <c r="BP342" s="1">
        <v>340</v>
      </c>
    </row>
    <row r="343" spans="1:75" s="7" customFormat="1" ht="15.75" hidden="1" x14ac:dyDescent="0.2">
      <c r="B343" s="1"/>
      <c r="C343" s="2" t="s">
        <v>0</v>
      </c>
      <c r="D343" s="3"/>
      <c r="E343" s="4"/>
      <c r="F343" s="5"/>
      <c r="G343" s="6"/>
      <c r="I343" s="6"/>
      <c r="J343" s="6"/>
      <c r="K343" s="6"/>
      <c r="L343" s="8"/>
      <c r="M343" s="8"/>
      <c r="N343" s="8"/>
      <c r="O343" s="8"/>
      <c r="P343" s="8"/>
      <c r="Q343" s="5"/>
      <c r="R343" s="6"/>
      <c r="S343" s="6"/>
      <c r="T343" s="6"/>
      <c r="U343" s="6"/>
      <c r="V343" s="6"/>
      <c r="W343" s="6"/>
      <c r="X343" s="6"/>
      <c r="Y343" s="6"/>
      <c r="Z343" s="6"/>
      <c r="AA343" s="6"/>
      <c r="AB343" s="6"/>
      <c r="AC343" s="6"/>
      <c r="AD343" s="6"/>
      <c r="AE343" s="6"/>
      <c r="AF343" s="6"/>
      <c r="AG343" s="6"/>
      <c r="AH343" s="6"/>
      <c r="AI343" s="9"/>
      <c r="AJ343" s="10"/>
      <c r="AK343" s="11"/>
      <c r="AL343" s="11"/>
      <c r="AM343" s="12"/>
      <c r="AN343" s="10"/>
      <c r="AO343" s="13"/>
      <c r="AP343" s="14"/>
      <c r="AQ343" s="15"/>
      <c r="AR343" s="16"/>
      <c r="AX343" s="6"/>
      <c r="AY343" s="6"/>
      <c r="AZ343" s="6"/>
      <c r="BA343" s="6"/>
      <c r="BB343" s="5"/>
      <c r="BC343" s="5"/>
      <c r="BD343" s="5"/>
      <c r="BE343" s="5"/>
      <c r="BF343" s="5"/>
      <c r="BG343" s="8"/>
      <c r="BM343" s="89"/>
      <c r="BP343" s="121">
        <v>341</v>
      </c>
    </row>
    <row r="344" spans="1:75" s="1" customFormat="1" ht="18" hidden="1" customHeight="1" x14ac:dyDescent="0.2">
      <c r="A344" s="17" t="s">
        <v>1</v>
      </c>
      <c r="B344" s="18" t="s">
        <v>2</v>
      </c>
      <c r="C344" s="18" t="s">
        <v>3</v>
      </c>
      <c r="D344" s="18" t="s">
        <v>4</v>
      </c>
      <c r="E344" s="18" t="s">
        <v>5</v>
      </c>
      <c r="F344" s="19" t="s">
        <v>6</v>
      </c>
      <c r="G344" s="18" t="s">
        <v>7</v>
      </c>
      <c r="H344" s="18" t="s">
        <v>8</v>
      </c>
      <c r="I344" s="18" t="s">
        <v>9</v>
      </c>
      <c r="J344" s="20" t="s">
        <v>10</v>
      </c>
      <c r="K344" s="21" t="s">
        <v>11</v>
      </c>
      <c r="L344" s="22" t="s">
        <v>12</v>
      </c>
      <c r="M344" s="22" t="s">
        <v>13</v>
      </c>
      <c r="N344" s="22" t="s">
        <v>14</v>
      </c>
      <c r="O344" s="22" t="s">
        <v>15</v>
      </c>
      <c r="P344" s="23" t="s">
        <v>16</v>
      </c>
      <c r="Q344" s="24" t="s">
        <v>17</v>
      </c>
      <c r="R344" s="25" t="s">
        <v>18</v>
      </c>
      <c r="S344" s="25" t="s">
        <v>19</v>
      </c>
      <c r="T344" s="25" t="s">
        <v>20</v>
      </c>
      <c r="U344" s="25" t="s">
        <v>21</v>
      </c>
      <c r="V344" s="26" t="s">
        <v>22</v>
      </c>
      <c r="W344" s="24" t="s">
        <v>23</v>
      </c>
      <c r="X344" s="25" t="s">
        <v>24</v>
      </c>
      <c r="Y344" s="25" t="s">
        <v>25</v>
      </c>
      <c r="Z344" s="25" t="s">
        <v>26</v>
      </c>
      <c r="AA344" s="25" t="s">
        <v>27</v>
      </c>
      <c r="AB344" s="26" t="s">
        <v>28</v>
      </c>
      <c r="AC344" s="27" t="s">
        <v>29</v>
      </c>
      <c r="AD344" s="28" t="s">
        <v>30</v>
      </c>
      <c r="AE344" s="28" t="s">
        <v>31</v>
      </c>
      <c r="AF344" s="28" t="s">
        <v>32</v>
      </c>
      <c r="AG344" s="28" t="s">
        <v>33</v>
      </c>
      <c r="AH344" s="29" t="s">
        <v>34</v>
      </c>
      <c r="AI344" s="30" t="s">
        <v>35</v>
      </c>
      <c r="AJ344" s="21" t="s">
        <v>36</v>
      </c>
      <c r="AK344" s="22" t="s">
        <v>37</v>
      </c>
      <c r="AL344" s="22" t="s">
        <v>38</v>
      </c>
      <c r="AM344" s="22" t="s">
        <v>39</v>
      </c>
      <c r="AN344" s="22" t="s">
        <v>40</v>
      </c>
      <c r="AO344" s="23" t="s">
        <v>41</v>
      </c>
      <c r="AP344" s="28" t="s">
        <v>42</v>
      </c>
      <c r="AQ344" s="28" t="s">
        <v>43</v>
      </c>
      <c r="AR344" s="28" t="s">
        <v>44</v>
      </c>
      <c r="AS344" s="28" t="s">
        <v>45</v>
      </c>
      <c r="AT344" s="28" t="s">
        <v>46</v>
      </c>
      <c r="AU344" s="29" t="s">
        <v>47</v>
      </c>
      <c r="AV344" s="31" t="s">
        <v>48</v>
      </c>
      <c r="AW344" s="32" t="s">
        <v>49</v>
      </c>
      <c r="AX344" s="32" t="s">
        <v>50</v>
      </c>
      <c r="AY344" s="32" t="s">
        <v>51</v>
      </c>
      <c r="AZ344" s="32" t="s">
        <v>52</v>
      </c>
      <c r="BA344" s="33" t="s">
        <v>53</v>
      </c>
      <c r="BB344" s="21" t="s">
        <v>54</v>
      </c>
      <c r="BC344" s="22" t="s">
        <v>55</v>
      </c>
      <c r="BD344" s="22" t="s">
        <v>56</v>
      </c>
      <c r="BE344" s="22" t="s">
        <v>57</v>
      </c>
      <c r="BF344" s="22" t="s">
        <v>58</v>
      </c>
      <c r="BG344" s="23" t="s">
        <v>59</v>
      </c>
      <c r="BH344" s="34"/>
      <c r="BM344" s="89"/>
      <c r="BP344" s="1">
        <v>342</v>
      </c>
    </row>
    <row r="345" spans="1:75" s="61" customFormat="1" ht="12.75" customHeight="1" x14ac:dyDescent="0.2">
      <c r="A345" s="35">
        <v>56.340527384902138</v>
      </c>
      <c r="B345" s="35">
        <f>AX340</f>
        <v>2.6698873888377062</v>
      </c>
      <c r="C345" s="141">
        <f>B345-0.06</f>
        <v>2.6098873888377061</v>
      </c>
      <c r="D345" s="36">
        <v>288</v>
      </c>
      <c r="E345" s="37">
        <v>3710</v>
      </c>
      <c r="F345" s="38">
        <f>PI()*0.805*E345/60</f>
        <v>156.37539232630996</v>
      </c>
      <c r="G345" s="39">
        <f>C345/4.636</f>
        <v>0.56296104159570881</v>
      </c>
      <c r="H345" s="40">
        <f>D345/193.4</f>
        <v>1.4891416752843847</v>
      </c>
      <c r="I345" s="41">
        <f>1-0.427*G345*H345^(-3.688)</f>
        <v>0.9446499290194198</v>
      </c>
      <c r="J345" s="40">
        <f>C345*10^6/(I345*511*D345)</f>
        <v>18.773164456881538</v>
      </c>
      <c r="K345" s="42">
        <f>A345*0.682*10^6/(3600*24*J345)</f>
        <v>23.689399689502281</v>
      </c>
      <c r="L345" s="43">
        <f>A345*0.682*10^6/(3600*24*J345*2)</f>
        <v>11.84469984475114</v>
      </c>
      <c r="M345" s="43">
        <f>A345*0.682*10^6/(3600*24*J345*3)</f>
        <v>7.8964665631674285</v>
      </c>
      <c r="N345" s="43">
        <f>A345*0.682*10^6/(3600*24*J345*4)</f>
        <v>5.9223499223755702</v>
      </c>
      <c r="O345" s="43">
        <f>A345*0.682*10^6/(3600*24*J345*5)</f>
        <v>4.7378799379004564</v>
      </c>
      <c r="P345" s="44">
        <f>A345*0.682*10^6/(3600*24*J345*6)</f>
        <v>3.9482332815837142</v>
      </c>
      <c r="Q345" s="39">
        <f>4*K345/(PI()*0.805^2*F345)</f>
        <v>0.29764870752192585</v>
      </c>
      <c r="R345" s="41">
        <f>4*L345/(PI()*0.805^2*F345)</f>
        <v>0.14882435376096292</v>
      </c>
      <c r="S345" s="41">
        <f>4*M345/(PI()*0.805^2*F345)</f>
        <v>9.9216235840641959E-2</v>
      </c>
      <c r="T345" s="41">
        <f>4*N345/(PI()*0.805^2*F345)</f>
        <v>7.4412176880481462E-2</v>
      </c>
      <c r="U345" s="41">
        <f>4*O345/(PI()*0.805^2*F345)</f>
        <v>5.952974150438517E-2</v>
      </c>
      <c r="V345" s="45">
        <f>4*P345/(PI()*0.805^2*F345)</f>
        <v>4.9608117920320979E-2</v>
      </c>
      <c r="W345" s="46" t="str">
        <f>IF(OR(0.0344&gt;Q345,0.0739&lt;Q345),"-",296863066.116789*Q345^(6)+-107812010.926391*Q345^(5)+ 15691057.2875856*Q345^(4)+-1178721.4640784*Q345^(3)+ 48205.3447935692*Q345^(2)+-1012.39184418295*Q345+ 9.28608011129995)</f>
        <v>-</v>
      </c>
      <c r="X345" s="47" t="str">
        <f t="shared" ref="X345:AB349" si="511">IF(OR(0.0344&gt;R345,0.0739&lt;R345),"-",296863066.116789*R345^(6)+-107812010.926391*R345^(5)+ 15691057.2875856*R345^(4)+-1178721.4640784*R345^(3)+ 48205.3447935692*R345^(2)+-1012.39184418295*R345+ 9.28608011129995)</f>
        <v>-</v>
      </c>
      <c r="Y345" s="47" t="str">
        <f t="shared" si="511"/>
        <v>-</v>
      </c>
      <c r="Z345" s="47" t="str">
        <f t="shared" si="511"/>
        <v>-</v>
      </c>
      <c r="AA345" s="47">
        <f t="shared" si="511"/>
        <v>0.85081770346277885</v>
      </c>
      <c r="AB345" s="48">
        <f t="shared" si="511"/>
        <v>0.85568508582820435</v>
      </c>
      <c r="AC345" s="46" t="str">
        <f>IF(W345="-","-",798988351.621543*Q345^(6)+-280371531.586419*Q345^(5)+ 39883138.3982318*Q345^(4)+-2943110.23585554*Q345^(3)+ 118497.513034966*Q345^(2)+-2463.54413936218*Q345+ 21.5852365235991)</f>
        <v>-</v>
      </c>
      <c r="AD345" s="47" t="str">
        <f t="shared" ref="AD345:AH349" si="512">IF(X345="-","-",798988351.621543*R345^(6)+-280371531.586419*R345^(5)+ 39883138.3982318*R345^(4)+-2943110.23585554*R345^(3)+ 118497.513034966*R345^(2)+-2463.54413936218*R345+ 21.5852365235991)</f>
        <v>-</v>
      </c>
      <c r="AE345" s="47" t="str">
        <f t="shared" si="512"/>
        <v>-</v>
      </c>
      <c r="AF345" s="47" t="str">
        <f t="shared" si="512"/>
        <v>-</v>
      </c>
      <c r="AG345" s="47">
        <f t="shared" si="512"/>
        <v>0.80302175039046375</v>
      </c>
      <c r="AH345" s="48">
        <f t="shared" si="512"/>
        <v>0.90424204149868359</v>
      </c>
      <c r="AI345" s="49">
        <f>(F345^2)/2</f>
        <v>12226.631662603681</v>
      </c>
      <c r="AJ345" s="49" t="str">
        <f t="shared" ref="AJ345:AO349" si="513">IF(W345="-","-",4*$AI345*$J345*K345*AC345/(W345*1000))</f>
        <v>-</v>
      </c>
      <c r="AK345" s="50" t="str">
        <f t="shared" si="513"/>
        <v>-</v>
      </c>
      <c r="AL345" s="50" t="str">
        <f t="shared" si="513"/>
        <v>-</v>
      </c>
      <c r="AM345" s="50" t="str">
        <f t="shared" si="513"/>
        <v>-</v>
      </c>
      <c r="AN345" s="50">
        <f t="shared" si="513"/>
        <v>4105.6237473113797</v>
      </c>
      <c r="AO345" s="51">
        <f t="shared" si="513"/>
        <v>3830.6973617340695</v>
      </c>
      <c r="AP345" s="52" t="str">
        <f>IF(AJ345="-","-",(AJ345*W345/2.04/$I345/$D345/$A345+((AJ345*W345/2.04/$I345/$D345/$A345)^2+4)^0.5)/2)</f>
        <v>-</v>
      </c>
      <c r="AQ345" s="52" t="str">
        <f>IF(AK345="-","-",(2*AK345*X345/2.04/$I345/$D345/$A345+((2*AK345*X345/2.04/$I345/$D345/$A345)^2+4)^0.5)/2)</f>
        <v>-</v>
      </c>
      <c r="AR345" s="52" t="str">
        <f>IF(AL345="-","-",(3*AL345*Y345/2.04/$I345/$D345/$A345+((3*AL345*Y345/2.04/$I345/$D345/$A345)^2+4)^0.5)/2)</f>
        <v>-</v>
      </c>
      <c r="AS345" s="52" t="str">
        <f>IF(AM345="-","-",(4*AM345*Z345/2.04/$I345/$D345/$A345+((4*AM345*Z345/2.04/$I345/$D345/$A345)^2+4)^0.5)/2)</f>
        <v>-</v>
      </c>
      <c r="AT345" s="52">
        <f>IF(AN345="-","-",(5*AN345*AA345/2.04/$I345/$D345/$A345+((5*AN345*AA345/2.04/$I345/$D345/$A345)^2+4)^0.5)/2)</f>
        <v>1.3175476213996706</v>
      </c>
      <c r="AU345" s="53">
        <f>IF(AO345="-","-",(6*AO345*AB345/2.04/$I345/$D345/$A345+((6*AO345*AB345/2.04/$I345/$D345/$A345)^2+4)^0.5)/2)</f>
        <v>1.3627684443960046</v>
      </c>
      <c r="AV345" s="54" t="str">
        <f>IF(AP345="-","-",C345*AP345)</f>
        <v>-</v>
      </c>
      <c r="AW345" s="55" t="str">
        <f>IF(AQ345="-","-",C345*AQ345)</f>
        <v>-</v>
      </c>
      <c r="AX345" s="55" t="str">
        <f>IF(AR345="-","-",C345*AR345)</f>
        <v>-</v>
      </c>
      <c r="AY345" s="56" t="str">
        <f>IF(AS345="-","-",C345*AS345)</f>
        <v>-</v>
      </c>
      <c r="AZ345" s="56">
        <f>IF(AT345="-","-",C345*AT345)</f>
        <v>3.438650921284117</v>
      </c>
      <c r="BA345" s="57">
        <f>IF(AU345="-","-",C345*AU345)</f>
        <v>3.5566721769351113</v>
      </c>
      <c r="BB345" s="58" t="str">
        <f>IF(W345="-","-",D345*AP345^(0.312/(1.312*W345))-273)</f>
        <v>-</v>
      </c>
      <c r="BC345" s="59" t="str">
        <f>IF(X345="-","-",D345*AQ345^(0.312/(1.312*X345))-273)</f>
        <v>-</v>
      </c>
      <c r="BD345" s="59" t="str">
        <f>IF(Y345="-","-",D345*AR345^(0.312/(1.312*Y345))-273)</f>
        <v>-</v>
      </c>
      <c r="BE345" s="59" t="str">
        <f>IF(Z345="-","-",D345*AS345^(0.312/(1.312*Z345))-273)</f>
        <v>-</v>
      </c>
      <c r="BF345" s="59">
        <f>IF(AA345="-","-",D345*AT345^(0.312/(1.312*AA345))-273)</f>
        <v>38.076613040617076</v>
      </c>
      <c r="BG345" s="60">
        <f>IF(AB345="-","-",D345*AU345^(0.312/(1.312*AB345))-273)</f>
        <v>40.870103375669544</v>
      </c>
      <c r="BI345" s="43">
        <f>A345</f>
        <v>56.340527384902138</v>
      </c>
      <c r="BJ345" s="43">
        <f>C345</f>
        <v>2.6098873888377061</v>
      </c>
      <c r="BK345" s="43">
        <f>AW350</f>
        <v>4.8645524201360626</v>
      </c>
      <c r="BL345" s="50">
        <f>AT350</f>
        <v>5425</v>
      </c>
      <c r="BM345" s="50">
        <f t="shared" ref="BM345" si="514">AU350</f>
        <v>12114.350495927307</v>
      </c>
      <c r="BN345" s="43">
        <f>AV350</f>
        <v>1.8638936074182322</v>
      </c>
      <c r="BO345" s="61">
        <f>AS350</f>
        <v>4</v>
      </c>
      <c r="BP345" s="121">
        <v>343</v>
      </c>
      <c r="BQ345" s="43">
        <f>AI350</f>
        <v>39.049461102481388</v>
      </c>
      <c r="BR345" s="43">
        <f>AJ350</f>
        <v>1.4837370478129426</v>
      </c>
      <c r="BS345" s="43">
        <f>AO350</f>
        <v>2.6698873888377062</v>
      </c>
      <c r="BT345" s="50">
        <f>AL350</f>
        <v>5265</v>
      </c>
      <c r="BU345" s="50">
        <f>AM350</f>
        <v>9814.3959527780971</v>
      </c>
      <c r="BV345" s="43">
        <f>AN350</f>
        <v>1.7994343356008886</v>
      </c>
      <c r="BW345" s="61">
        <f>AK350</f>
        <v>3</v>
      </c>
    </row>
    <row r="346" spans="1:75" s="69" customFormat="1" hidden="1" x14ac:dyDescent="0.2">
      <c r="A346" s="42">
        <f>A345</f>
        <v>56.340527384902138</v>
      </c>
      <c r="B346" s="62">
        <f>B345</f>
        <v>2.6698873888377062</v>
      </c>
      <c r="C346" s="62">
        <f>C345</f>
        <v>2.6098873888377061</v>
      </c>
      <c r="D346" s="63">
        <f>D345</f>
        <v>288</v>
      </c>
      <c r="E346" s="37">
        <v>4000</v>
      </c>
      <c r="F346" s="62">
        <f>PI()*0.805*E346/60</f>
        <v>168.59880574265225</v>
      </c>
      <c r="G346" s="39">
        <f t="shared" ref="G346:P346" si="515">G345</f>
        <v>0.56296104159570881</v>
      </c>
      <c r="H346" s="40">
        <f t="shared" si="515"/>
        <v>1.4891416752843847</v>
      </c>
      <c r="I346" s="41">
        <f t="shared" si="515"/>
        <v>0.9446499290194198</v>
      </c>
      <c r="J346" s="40">
        <f t="shared" si="515"/>
        <v>18.773164456881538</v>
      </c>
      <c r="K346" s="42">
        <f t="shared" si="515"/>
        <v>23.689399689502281</v>
      </c>
      <c r="L346" s="43">
        <f t="shared" si="515"/>
        <v>11.84469984475114</v>
      </c>
      <c r="M346" s="43">
        <f t="shared" si="515"/>
        <v>7.8964665631674285</v>
      </c>
      <c r="N346" s="43">
        <f t="shared" si="515"/>
        <v>5.9223499223755702</v>
      </c>
      <c r="O346" s="43">
        <f t="shared" si="515"/>
        <v>4.7378799379004564</v>
      </c>
      <c r="P346" s="44">
        <f t="shared" si="515"/>
        <v>3.9482332815837142</v>
      </c>
      <c r="Q346" s="39">
        <f t="shared" ref="Q346:Q349" si="516">4*K346/(PI()*0.805^2*F346)</f>
        <v>0.27606917622658622</v>
      </c>
      <c r="R346" s="41">
        <f t="shared" ref="R346:R349" si="517">4*L346/(PI()*0.805^2*F346)</f>
        <v>0.13803458811329311</v>
      </c>
      <c r="S346" s="41">
        <f t="shared" ref="S346:S349" si="518">4*M346/(PI()*0.805^2*F346)</f>
        <v>9.2023058742195421E-2</v>
      </c>
      <c r="T346" s="41">
        <f t="shared" ref="T346:T349" si="519">4*N346/(PI()*0.805^2*F346)</f>
        <v>6.9017294056646555E-2</v>
      </c>
      <c r="U346" s="41">
        <f t="shared" ref="U346:U349" si="520">4*O346/(PI()*0.805^2*F346)</f>
        <v>5.5213835245317248E-2</v>
      </c>
      <c r="V346" s="45">
        <f t="shared" ref="V346:V349" si="521">4*P346/(PI()*0.805^2*F346)</f>
        <v>4.6011529371097711E-2</v>
      </c>
      <c r="W346" s="64" t="str">
        <f t="shared" ref="W346:W349" si="522">IF(OR(0.0344&gt;Q346,0.0739&lt;Q346),"-",296863066.116789*Q346^(6)+-107812010.926391*Q346^(5)+ 15691057.2875856*Q346^(4)+-1178721.4640784*Q346^(3)+ 48205.3447935692*Q346^(2)+-1012.39184418295*Q346+ 9.28608011129995)</f>
        <v>-</v>
      </c>
      <c r="X346" s="65" t="str">
        <f t="shared" si="511"/>
        <v>-</v>
      </c>
      <c r="Y346" s="65" t="str">
        <f t="shared" si="511"/>
        <v>-</v>
      </c>
      <c r="Z346" s="65">
        <f t="shared" si="511"/>
        <v>0.80254871265189642</v>
      </c>
      <c r="AA346" s="65">
        <f t="shared" si="511"/>
        <v>0.8560199478503403</v>
      </c>
      <c r="AB346" s="66">
        <f t="shared" si="511"/>
        <v>0.84986527163953518</v>
      </c>
      <c r="AC346" s="64" t="str">
        <f t="shared" ref="AC346:AC349" si="523">IF(W346="-","-",798988351.621543*Q346^(6)+-280371531.586419*Q346^(5)+ 39883138.3982318*Q346^(4)+-2943110.23585554*Q346^(3)+ 118497.513034966*Q346^(2)+-2463.54413936218*Q346+ 21.5852365235991)</f>
        <v>-</v>
      </c>
      <c r="AD346" s="65" t="str">
        <f t="shared" si="512"/>
        <v>-</v>
      </c>
      <c r="AE346" s="65" t="str">
        <f t="shared" si="512"/>
        <v>-</v>
      </c>
      <c r="AF346" s="65">
        <f t="shared" si="512"/>
        <v>0.68025853891084154</v>
      </c>
      <c r="AG346" s="65">
        <f t="shared" si="512"/>
        <v>0.84861982511288403</v>
      </c>
      <c r="AH346" s="66">
        <f t="shared" si="512"/>
        <v>0.93099444631354089</v>
      </c>
      <c r="AI346" s="49">
        <f>(F346^2)/2</f>
        <v>14212.778648924294</v>
      </c>
      <c r="AJ346" s="49" t="str">
        <f t="shared" si="513"/>
        <v>-</v>
      </c>
      <c r="AK346" s="50" t="str">
        <f t="shared" si="513"/>
        <v>-</v>
      </c>
      <c r="AL346" s="50" t="str">
        <f t="shared" si="513"/>
        <v>-</v>
      </c>
      <c r="AM346" s="50">
        <f t="shared" si="513"/>
        <v>5357.6351100296706</v>
      </c>
      <c r="AN346" s="50">
        <f t="shared" si="513"/>
        <v>5012.9088474778009</v>
      </c>
      <c r="AO346" s="51">
        <f t="shared" si="513"/>
        <v>4616.1113978203357</v>
      </c>
      <c r="AP346" s="43" t="str">
        <f>IF(AJ346="-","-",(AJ346*W346/2.04/$I346/$D346/$A346+((AJ346*W346/2.04/$I346/$D346/$A346)^2+4)^0.5)/2)</f>
        <v>-</v>
      </c>
      <c r="AQ346" s="43" t="str">
        <f>IF(AK346="-","-",(2*AK346*X346/2.04/$I346/$D346/$A346+((2*AK346*X346/2.04/$I346/$D346/$A346)^2+4)^0.5)/2)</f>
        <v>-</v>
      </c>
      <c r="AR346" s="43" t="str">
        <f>IF(AL346="-","-",(3*AL346*Y346/2.04/$I346/$D346/$A346+((3*AL346*Y346/2.04/$I346/$D346/$A346)^2+4)^0.5)/2)</f>
        <v>-</v>
      </c>
      <c r="AS346" s="43">
        <f>IF(AM346="-","-",(4*AM346*Z346/2.04/$I346/$D346/$A346+((4*AM346*Z346/2.04/$I346/$D346/$A346)^2+4)^0.5)/2)</f>
        <v>1.3121453583498204</v>
      </c>
      <c r="AT346" s="43">
        <f>IF(AN346="-","-",(5*AN346*AA346/2.04/$I346/$D346/$A346+((5*AN346*AA346/2.04/$I346/$D346/$A346)^2+4)^0.5)/2)</f>
        <v>1.4002991747874751</v>
      </c>
      <c r="AU346" s="44">
        <f>IF(AO346="-","-",(6*AO346*AB346/2.04/$I346/$D346/$A346+((6*AO346*AB346/2.04/$I346/$D346/$A346)^2+4)^0.5)/2)</f>
        <v>1.4448735593268944</v>
      </c>
      <c r="AV346" s="67" t="str">
        <f>IF(AP346="-","-",C346*AP346)</f>
        <v>-</v>
      </c>
      <c r="AW346" s="68" t="str">
        <f>IF(AQ346="-","-",C346*AQ346)</f>
        <v>-</v>
      </c>
      <c r="AX346" s="68" t="str">
        <f>IF(AR346="-","-",C346*AR346)</f>
        <v>-</v>
      </c>
      <c r="AY346" s="41">
        <f>IF(AS346="-","-",C346*AS346)</f>
        <v>3.4245516230791289</v>
      </c>
      <c r="AZ346" s="41">
        <f>IF(AT346="-","-",C346*AT346)</f>
        <v>3.6546231568776779</v>
      </c>
      <c r="BA346" s="45">
        <f>IF(AU346="-","-",C346*AU346)</f>
        <v>3.7709572809523109</v>
      </c>
      <c r="BB346" s="58" t="str">
        <f>IF(W346="-","-",D346*AP346^(0.312/(1.312*W346))-273)</f>
        <v>-</v>
      </c>
      <c r="BC346" s="59" t="str">
        <f>IF(X346="-","-",D346*AQ346^(0.312/(1.312*X346))-273)</f>
        <v>-</v>
      </c>
      <c r="BD346" s="59" t="str">
        <f>IF(Y346="-","-",D346*AR346^(0.312/(1.312*Y346))-273)</f>
        <v>-</v>
      </c>
      <c r="BE346" s="59">
        <f>IF(Z346="-","-",D346*AS346^(0.312/(1.312*Z346))-273)</f>
        <v>39.141824306891863</v>
      </c>
      <c r="BF346" s="59">
        <f>IF(AA346="-","-",D346*AT346^(0.312/(1.312*AA346))-273)</f>
        <v>43.237281809771446</v>
      </c>
      <c r="BG346" s="60">
        <f>IF(AB346="-","-",D346*AU346^(0.312/(1.312*AB346))-273)</f>
        <v>46.238486345145759</v>
      </c>
      <c r="BM346" s="7"/>
      <c r="BP346" s="1">
        <v>344</v>
      </c>
    </row>
    <row r="347" spans="1:75" s="89" customFormat="1" hidden="1" x14ac:dyDescent="0.2">
      <c r="A347" s="70">
        <f>A345</f>
        <v>56.340527384902138</v>
      </c>
      <c r="B347" s="71">
        <f>B345</f>
        <v>2.6698873888377062</v>
      </c>
      <c r="C347" s="71">
        <f>C345</f>
        <v>2.6098873888377061</v>
      </c>
      <c r="D347" s="72">
        <f>D345</f>
        <v>288</v>
      </c>
      <c r="E347" s="73">
        <v>5425</v>
      </c>
      <c r="F347" s="71">
        <f>PI()*0.805*E347/60</f>
        <v>228.66213028847213</v>
      </c>
      <c r="G347" s="74">
        <f t="shared" ref="G347:P347" si="524">G345</f>
        <v>0.56296104159570881</v>
      </c>
      <c r="H347" s="75">
        <f t="shared" si="524"/>
        <v>1.4891416752843847</v>
      </c>
      <c r="I347" s="76">
        <f t="shared" si="524"/>
        <v>0.9446499290194198</v>
      </c>
      <c r="J347" s="75">
        <f t="shared" si="524"/>
        <v>18.773164456881538</v>
      </c>
      <c r="K347" s="70">
        <f t="shared" si="524"/>
        <v>23.689399689502281</v>
      </c>
      <c r="L347" s="77">
        <f t="shared" si="524"/>
        <v>11.84469984475114</v>
      </c>
      <c r="M347" s="77">
        <f t="shared" si="524"/>
        <v>7.8964665631674285</v>
      </c>
      <c r="N347" s="77">
        <f t="shared" si="524"/>
        <v>5.9223499223755702</v>
      </c>
      <c r="O347" s="77">
        <f t="shared" si="524"/>
        <v>4.7378799379004564</v>
      </c>
      <c r="P347" s="78">
        <f t="shared" si="524"/>
        <v>3.9482332815837142</v>
      </c>
      <c r="Q347" s="74">
        <f t="shared" si="516"/>
        <v>0.20355330966015572</v>
      </c>
      <c r="R347" s="76">
        <f t="shared" si="517"/>
        <v>0.10177665483007786</v>
      </c>
      <c r="S347" s="76">
        <f t="shared" si="518"/>
        <v>6.7851103220051917E-2</v>
      </c>
      <c r="T347" s="76">
        <f t="shared" si="519"/>
        <v>5.0888327415038931E-2</v>
      </c>
      <c r="U347" s="76">
        <f t="shared" si="520"/>
        <v>4.0710661932031149E-2</v>
      </c>
      <c r="V347" s="79">
        <f t="shared" si="521"/>
        <v>3.3925551610025959E-2</v>
      </c>
      <c r="W347" s="80" t="str">
        <f t="shared" si="522"/>
        <v>-</v>
      </c>
      <c r="X347" s="81" t="str">
        <f t="shared" si="511"/>
        <v>-</v>
      </c>
      <c r="Y347" s="81">
        <f t="shared" si="511"/>
        <v>0.81348509571746597</v>
      </c>
      <c r="Z347" s="81">
        <f t="shared" si="511"/>
        <v>0.85654533674172306</v>
      </c>
      <c r="AA347" s="81">
        <f t="shared" si="511"/>
        <v>0.82967916683531762</v>
      </c>
      <c r="AB347" s="82" t="str">
        <f t="shared" si="511"/>
        <v>-</v>
      </c>
      <c r="AC347" s="80" t="str">
        <f t="shared" si="523"/>
        <v>-</v>
      </c>
      <c r="AD347" s="81" t="str">
        <f t="shared" si="512"/>
        <v>-</v>
      </c>
      <c r="AE347" s="81">
        <f t="shared" si="512"/>
        <v>0.69985175516462306</v>
      </c>
      <c r="AF347" s="81">
        <f t="shared" si="512"/>
        <v>0.89248403236364737</v>
      </c>
      <c r="AG347" s="81">
        <f t="shared" si="512"/>
        <v>0.94469871567644503</v>
      </c>
      <c r="AH347" s="82" t="str">
        <f t="shared" si="512"/>
        <v>-</v>
      </c>
      <c r="AI347" s="83">
        <f>(F347^2)/2</f>
        <v>26143.184914031102</v>
      </c>
      <c r="AJ347" s="83" t="str">
        <f t="shared" si="513"/>
        <v>-</v>
      </c>
      <c r="AK347" s="84" t="str">
        <f t="shared" si="513"/>
        <v>-</v>
      </c>
      <c r="AL347" s="84">
        <f t="shared" si="513"/>
        <v>13336.603115393542</v>
      </c>
      <c r="AM347" s="84">
        <f t="shared" si="513"/>
        <v>12114.350495927307</v>
      </c>
      <c r="AN347" s="84">
        <f t="shared" si="513"/>
        <v>10590.663313502313</v>
      </c>
      <c r="AO347" s="85" t="str">
        <f t="shared" si="513"/>
        <v>-</v>
      </c>
      <c r="AP347" s="77" t="str">
        <f>IF(AJ347="-","-",(AJ347*W347/2.04/$I347/$D347/$A347+((AJ347*W347/2.04/$I347/$D347/$A347)^2+4)^0.5)/2)</f>
        <v>-</v>
      </c>
      <c r="AQ347" s="77" t="str">
        <f>IF(AK347="-","-",(2*AK347*X347/2.04/$I347/$D347/$A347+((2*AK347*X347/2.04/$I347/$D347/$A347)^2+4)^0.5)/2)</f>
        <v>-</v>
      </c>
      <c r="AR347" s="77">
        <f>IF(AL347="-","-",(3*AL347*Y347/2.04/$I347/$D347/$A347+((3*AL347*Y347/2.04/$I347/$D347/$A347)^2+4)^0.5)/2)</f>
        <v>1.6477649669152159</v>
      </c>
      <c r="AS347" s="77">
        <f>IF(AM347="-","-",(4*AM347*Z347/2.04/$I347/$D347/$A347+((4*AM347*Z347/2.04/$I347/$D347/$A347)^2+4)^0.5)/2)</f>
        <v>1.8638936074182322</v>
      </c>
      <c r="AT347" s="77">
        <f>IF(AN347="-","-",(5*AN347*AA347/2.04/$I347/$D347/$A347+((5*AN347*AA347/2.04/$I347/$D347/$A347)^2+4)^0.5)/2)</f>
        <v>1.9246229485383068</v>
      </c>
      <c r="AU347" s="78" t="str">
        <f>IF(AO347="-","-",(6*AO347*AB347/2.04/$I347/$D347/$A347+((6*AO347*AB347/2.04/$I347/$D347/$A347)^2+4)^0.5)/2)</f>
        <v>-</v>
      </c>
      <c r="AV347" s="74" t="str">
        <f>IF(AP347="-","-",C347*AP347)</f>
        <v>-</v>
      </c>
      <c r="AW347" s="76" t="str">
        <f>IF(AQ347="-","-",C347*AQ347)</f>
        <v>-</v>
      </c>
      <c r="AX347" s="76">
        <f>IF(AR347="-","-",C347*AR347)</f>
        <v>4.3004810069206023</v>
      </c>
      <c r="AY347" s="76">
        <f>IF(AS347="-","-",C347*AS347)</f>
        <v>4.8645524201360626</v>
      </c>
      <c r="AZ347" s="76">
        <f>IF(AT347="-","-",C347*AT347)</f>
        <v>5.0230491616577684</v>
      </c>
      <c r="BA347" s="79" t="str">
        <f>IF(AU347="-","-",C347*AU347)</f>
        <v>-</v>
      </c>
      <c r="BB347" s="86" t="str">
        <f>IF(W347="-","-",D347*AP347^(0.312/(1.312*W347))-273)</f>
        <v>-</v>
      </c>
      <c r="BC347" s="87" t="str">
        <f>IF(X347="-","-",D347*AQ347^(0.312/(1.312*X347))-273)</f>
        <v>-</v>
      </c>
      <c r="BD347" s="87">
        <f>IF(Y347="-","-",D347*AR347^(0.312/(1.312*Y347))-273)</f>
        <v>60.270716612347655</v>
      </c>
      <c r="BE347" s="87">
        <f>IF(Z347="-","-",D347*AS347^(0.312/(1.312*Z347))-273)</f>
        <v>69.349892908748018</v>
      </c>
      <c r="BF347" s="87">
        <f>IF(AA347="-","-",D347*AT347^(0.312/(1.312*AA347))-273)</f>
        <v>74.450072670448321</v>
      </c>
      <c r="BG347" s="88" t="str">
        <f>IF(AB347="-","-",D347*AU347^(0.312/(1.312*AB347))-273)</f>
        <v>-</v>
      </c>
      <c r="BM347" s="121"/>
      <c r="BP347" s="121">
        <v>345</v>
      </c>
    </row>
    <row r="348" spans="1:75" s="89" customFormat="1" hidden="1" x14ac:dyDescent="0.2">
      <c r="A348" s="42">
        <f>A345</f>
        <v>56.340527384902138</v>
      </c>
      <c r="B348" s="62">
        <f>B345</f>
        <v>2.6698873888377062</v>
      </c>
      <c r="C348" s="62">
        <f>C345</f>
        <v>2.6098873888377061</v>
      </c>
      <c r="D348" s="63">
        <f>D345</f>
        <v>288</v>
      </c>
      <c r="E348" s="37">
        <v>5300</v>
      </c>
      <c r="F348" s="62">
        <f>PI()*0.805*E348/60</f>
        <v>223.39341760901425</v>
      </c>
      <c r="G348" s="39">
        <f t="shared" ref="G348:P348" si="525">G345</f>
        <v>0.56296104159570881</v>
      </c>
      <c r="H348" s="40">
        <f t="shared" si="525"/>
        <v>1.4891416752843847</v>
      </c>
      <c r="I348" s="41">
        <f t="shared" si="525"/>
        <v>0.9446499290194198</v>
      </c>
      <c r="J348" s="40">
        <f t="shared" si="525"/>
        <v>18.773164456881538</v>
      </c>
      <c r="K348" s="42">
        <f t="shared" si="525"/>
        <v>23.689399689502281</v>
      </c>
      <c r="L348" s="43">
        <f t="shared" si="525"/>
        <v>11.84469984475114</v>
      </c>
      <c r="M348" s="43">
        <f t="shared" si="525"/>
        <v>7.8964665631674285</v>
      </c>
      <c r="N348" s="43">
        <f t="shared" si="525"/>
        <v>5.9223499223755702</v>
      </c>
      <c r="O348" s="43">
        <f t="shared" si="525"/>
        <v>4.7378799379004564</v>
      </c>
      <c r="P348" s="44">
        <f t="shared" si="525"/>
        <v>3.9482332815837142</v>
      </c>
      <c r="Q348" s="39">
        <f t="shared" si="516"/>
        <v>0.20835409526534807</v>
      </c>
      <c r="R348" s="41">
        <f t="shared" si="517"/>
        <v>0.10417704763267403</v>
      </c>
      <c r="S348" s="41">
        <f t="shared" si="518"/>
        <v>6.9451365088449374E-2</v>
      </c>
      <c r="T348" s="41">
        <f t="shared" si="519"/>
        <v>5.2088523816337017E-2</v>
      </c>
      <c r="U348" s="41">
        <f t="shared" si="520"/>
        <v>4.1670819053069616E-2</v>
      </c>
      <c r="V348" s="45">
        <f t="shared" si="521"/>
        <v>3.4725682544224687E-2</v>
      </c>
      <c r="W348" s="64" t="str">
        <f t="shared" si="522"/>
        <v>-</v>
      </c>
      <c r="X348" s="65" t="str">
        <f t="shared" si="511"/>
        <v>-</v>
      </c>
      <c r="Y348" s="65">
        <f t="shared" si="511"/>
        <v>0.79793934395401145</v>
      </c>
      <c r="Z348" s="65">
        <f t="shared" si="511"/>
        <v>0.85688824495327331</v>
      </c>
      <c r="AA348" s="65">
        <f t="shared" si="511"/>
        <v>0.83442152573705464</v>
      </c>
      <c r="AB348" s="66">
        <f t="shared" si="511"/>
        <v>0.79426845665184054</v>
      </c>
      <c r="AC348" s="64" t="str">
        <f t="shared" si="523"/>
        <v>-</v>
      </c>
      <c r="AD348" s="65" t="str">
        <f t="shared" si="512"/>
        <v>-</v>
      </c>
      <c r="AE348" s="65">
        <f t="shared" si="512"/>
        <v>0.67242022307329563</v>
      </c>
      <c r="AF348" s="65">
        <f t="shared" si="512"/>
        <v>0.88078482923854295</v>
      </c>
      <c r="AG348" s="65">
        <f t="shared" si="512"/>
        <v>0.94483711246312652</v>
      </c>
      <c r="AH348" s="66">
        <f t="shared" si="512"/>
        <v>0.92663217726425984</v>
      </c>
      <c r="AI348" s="49">
        <f>(F348^2)/2</f>
        <v>24952.309515517718</v>
      </c>
      <c r="AJ348" s="49" t="str">
        <f t="shared" si="513"/>
        <v>-</v>
      </c>
      <c r="AK348" s="50" t="str">
        <f t="shared" si="513"/>
        <v>-</v>
      </c>
      <c r="AL348" s="50">
        <f t="shared" si="513"/>
        <v>12468.434055831169</v>
      </c>
      <c r="AM348" s="50">
        <f t="shared" si="513"/>
        <v>11406.382461968647</v>
      </c>
      <c r="AN348" s="50">
        <f t="shared" si="513"/>
        <v>10052.260174620638</v>
      </c>
      <c r="AO348" s="51">
        <f t="shared" si="513"/>
        <v>8630.8007673871889</v>
      </c>
      <c r="AP348" s="43" t="str">
        <f>IF(AJ348="-","-",(AJ348*W348/2.04/$I348/$D348/$A348+((AJ348*W348/2.04/$I348/$D348/$A348)^2+4)^0.5)/2)</f>
        <v>-</v>
      </c>
      <c r="AQ348" s="43" t="str">
        <f>IF(AK348="-","-",(2*AK348*X348/2.04/$I348/$D348/$A348+((2*AK348*X348/2.04/$I348/$D348/$A348)^2+4)^0.5)/2)</f>
        <v>-</v>
      </c>
      <c r="AR348" s="43">
        <f>IF(AL348="-","-",(3*AL348*Y348/2.04/$I348/$D348/$A348+((3*AL348*Y348/2.04/$I348/$D348/$A348)^2+4)^0.5)/2)</f>
        <v>1.5853166292135255</v>
      </c>
      <c r="AS348" s="43">
        <f>IF(AM348="-","-",(4*AM348*Z348/2.04/$I348/$D348/$A348+((4*AM348*Z348/2.04/$I348/$D348/$A348)^2+4)^0.5)/2)</f>
        <v>1.8044846707739923</v>
      </c>
      <c r="AT348" s="43">
        <f>IF(AN348="-","-",(5*AN348*AA348/2.04/$I348/$D348/$A348+((5*AN348*AA348/2.04/$I348/$D348/$A348)^2+4)^0.5)/2)</f>
        <v>1.8746636681765538</v>
      </c>
      <c r="AU348" s="44">
        <f>IF(AO348="-","-",(6*AO348*AB348/2.04/$I348/$D348/$A348+((6*AO348*AB348/2.04/$I348/$D348/$A348)^2+4)^0.5)/2)</f>
        <v>1.8545936723144401</v>
      </c>
      <c r="AV348" s="39" t="str">
        <f>IF(AP348="-","-",C348*AP348)</f>
        <v>-</v>
      </c>
      <c r="AW348" s="41" t="str">
        <f>IF(AQ348="-","-",C348*AQ348)</f>
        <v>-</v>
      </c>
      <c r="AX348" s="41">
        <f>IF(AR348="-","-",C348*AR348)</f>
        <v>4.1374978778990821</v>
      </c>
      <c r="AY348" s="41">
        <f>IF(AS348="-","-",C348*AS348)</f>
        <v>4.7095017856040027</v>
      </c>
      <c r="AZ348" s="41">
        <f>IF(AT348="-","-",C348*AT348)</f>
        <v>4.8926610658862222</v>
      </c>
      <c r="BA348" s="45">
        <f>IF(AU348="-","-",C348*AU348)</f>
        <v>4.8402806367916664</v>
      </c>
      <c r="BB348" s="58" t="str">
        <f>IF(W348="-","-",D348*AP348^(0.312/(1.312*W348))-273)</f>
        <v>-</v>
      </c>
      <c r="BC348" s="59" t="str">
        <f>IF(X348="-","-",D348*AQ348^(0.312/(1.312*X348))-273)</f>
        <v>-</v>
      </c>
      <c r="BD348" s="59">
        <f>IF(Y348="-","-",D348*AR348^(0.312/(1.312*Y348))-273)</f>
        <v>57.393742705365923</v>
      </c>
      <c r="BE348" s="59">
        <f>IF(Z348="-","-",D348*AS348^(0.312/(1.312*Z348))-273)</f>
        <v>66.262612185481544</v>
      </c>
      <c r="BF348" s="59">
        <f>IF(AA348="-","-",D348*AT348^(0.312/(1.312*AA348))-273)</f>
        <v>71.487864010207261</v>
      </c>
      <c r="BG348" s="60">
        <f>IF(AB348="-","-",D348*AU348^(0.312/(1.312*AB348))-273)</f>
        <v>73.502582099632093</v>
      </c>
      <c r="BM348" s="121"/>
      <c r="BP348" s="1">
        <v>346</v>
      </c>
    </row>
    <row r="349" spans="1:75" s="69" customFormat="1" hidden="1" x14ac:dyDescent="0.2">
      <c r="A349" s="90">
        <f>A345</f>
        <v>56.340527384902138</v>
      </c>
      <c r="B349" s="91">
        <f>B345</f>
        <v>2.6698873888377062</v>
      </c>
      <c r="C349" s="91">
        <f>C345</f>
        <v>2.6098873888377061</v>
      </c>
      <c r="D349" s="92">
        <f>D345</f>
        <v>288</v>
      </c>
      <c r="E349" s="93">
        <v>5565</v>
      </c>
      <c r="F349" s="91">
        <f>PI()*0.805*E349/60</f>
        <v>234.56308848946495</v>
      </c>
      <c r="G349" s="94">
        <f t="shared" ref="G349:P349" si="526">G345</f>
        <v>0.56296104159570881</v>
      </c>
      <c r="H349" s="95">
        <f t="shared" si="526"/>
        <v>1.4891416752843847</v>
      </c>
      <c r="I349" s="96">
        <f t="shared" si="526"/>
        <v>0.9446499290194198</v>
      </c>
      <c r="J349" s="95">
        <f t="shared" si="526"/>
        <v>18.773164456881538</v>
      </c>
      <c r="K349" s="90">
        <f t="shared" si="526"/>
        <v>23.689399689502281</v>
      </c>
      <c r="L349" s="97">
        <f t="shared" si="526"/>
        <v>11.84469984475114</v>
      </c>
      <c r="M349" s="97">
        <f t="shared" si="526"/>
        <v>7.8964665631674285</v>
      </c>
      <c r="N349" s="97">
        <f t="shared" si="526"/>
        <v>5.9223499223755702</v>
      </c>
      <c r="O349" s="97">
        <f t="shared" si="526"/>
        <v>4.7378799379004564</v>
      </c>
      <c r="P349" s="98">
        <f t="shared" si="526"/>
        <v>3.9482332815837142</v>
      </c>
      <c r="Q349" s="94">
        <f t="shared" si="516"/>
        <v>0.19843247168128389</v>
      </c>
      <c r="R349" s="96">
        <f t="shared" si="517"/>
        <v>9.9216235840641945E-2</v>
      </c>
      <c r="S349" s="96">
        <f t="shared" si="518"/>
        <v>6.6144157227094644E-2</v>
      </c>
      <c r="T349" s="96">
        <f t="shared" si="519"/>
        <v>4.9608117920320972E-2</v>
      </c>
      <c r="U349" s="96">
        <f t="shared" si="520"/>
        <v>3.9686494336256775E-2</v>
      </c>
      <c r="V349" s="99">
        <f t="shared" si="521"/>
        <v>3.3072078613547322E-2</v>
      </c>
      <c r="W349" s="100" t="str">
        <f t="shared" si="522"/>
        <v>-</v>
      </c>
      <c r="X349" s="101" t="str">
        <f t="shared" si="511"/>
        <v>-</v>
      </c>
      <c r="Y349" s="101">
        <f t="shared" si="511"/>
        <v>0.82616348947661145</v>
      </c>
      <c r="Z349" s="101">
        <f t="shared" si="511"/>
        <v>0.85568508582823988</v>
      </c>
      <c r="AA349" s="101">
        <f t="shared" si="511"/>
        <v>0.82415348540032873</v>
      </c>
      <c r="AB349" s="102" t="str">
        <f t="shared" si="511"/>
        <v>-</v>
      </c>
      <c r="AC349" s="100" t="str">
        <f t="shared" si="523"/>
        <v>-</v>
      </c>
      <c r="AD349" s="101" t="str">
        <f t="shared" si="512"/>
        <v>-</v>
      </c>
      <c r="AE349" s="101">
        <f t="shared" si="512"/>
        <v>0.72523991009627053</v>
      </c>
      <c r="AF349" s="101">
        <f t="shared" si="512"/>
        <v>0.9042420414986978</v>
      </c>
      <c r="AG349" s="101">
        <f t="shared" si="512"/>
        <v>0.94334159267305751</v>
      </c>
      <c r="AH349" s="102" t="str">
        <f t="shared" si="512"/>
        <v>-</v>
      </c>
      <c r="AI349" s="103">
        <f>(F349^2)/2</f>
        <v>27509.921240858283</v>
      </c>
      <c r="AJ349" s="103" t="str">
        <f t="shared" si="513"/>
        <v>-</v>
      </c>
      <c r="AK349" s="104" t="str">
        <f t="shared" si="513"/>
        <v>-</v>
      </c>
      <c r="AL349" s="104">
        <f t="shared" si="513"/>
        <v>14319.746203784309</v>
      </c>
      <c r="AM349" s="104">
        <f t="shared" si="513"/>
        <v>12928.603595852148</v>
      </c>
      <c r="AN349" s="104">
        <f t="shared" si="513"/>
        <v>11202.933493423217</v>
      </c>
      <c r="AO349" s="105" t="str">
        <f t="shared" si="513"/>
        <v>-</v>
      </c>
      <c r="AP349" s="97" t="str">
        <f>IF(AJ349="-","-",(AJ349*W349/2.04/$I349/$D349/$A349+((AJ349*W349/2.04/$I349/$D349/$A349)^2+4)^0.5)/2)</f>
        <v>-</v>
      </c>
      <c r="AQ349" s="97" t="str">
        <f>IF(AK349="-","-",(2*AK349*X349/2.04/$I349/$D349/$A349+((2*AK349*X349/2.04/$I349/$D349/$A349)^2+4)^0.5)/2)</f>
        <v>-</v>
      </c>
      <c r="AR349" s="97">
        <f>IF(AL349="-","-",(3*AL349*Y349/2.04/$I349/$D349/$A349+((3*AL349*Y349/2.04/$I349/$D349/$A349)^2+4)^0.5)/2)</f>
        <v>1.7173309630537101</v>
      </c>
      <c r="AS349" s="97">
        <f>IF(AM349="-","-",(4*AM349*Z349/2.04/$I349/$D349/$A349+((4*AM349*Z349/2.04/$I349/$D349/$A349)^2+4)^0.5)/2)</f>
        <v>1.9326124611782109</v>
      </c>
      <c r="AT349" s="97">
        <f>IF(AN349="-","-",(5*AN349*AA349/2.04/$I349/$D349/$A349+((5*AN349*AA349/2.04/$I349/$D349/$A349)^2+4)^0.5)/2)</f>
        <v>1.9811324558665704</v>
      </c>
      <c r="AU349" s="98" t="str">
        <f>IF(AO349="-","-",(6*AO349*AB349/2.04/$I349/$D349/$A349+((6*AO349*AB349/2.04/$I349/$D349/$A349)^2+4)^0.5)/2)</f>
        <v>-</v>
      </c>
      <c r="AV349" s="94" t="str">
        <f>IF(AP349="-","-",C349*AP349)</f>
        <v>-</v>
      </c>
      <c r="AW349" s="96" t="str">
        <f>IF(AQ349="-","-",C349*AQ349)</f>
        <v>-</v>
      </c>
      <c r="AX349" s="96">
        <f>IF(AR349="-","-",C349*AR349)</f>
        <v>4.4820404229343911</v>
      </c>
      <c r="AY349" s="96">
        <f>IF(AS349="-","-",C349*AS349)</f>
        <v>5.0439008899396134</v>
      </c>
      <c r="AZ349" s="96">
        <f>IF(AT349="-","-",C349*AT349)</f>
        <v>5.1705326121832353</v>
      </c>
      <c r="BA349" s="99" t="str">
        <f>IF(AU349="-","-",C349*AU349)</f>
        <v>-</v>
      </c>
      <c r="BB349" s="106" t="str">
        <f>IF(W349="-","-",D349*AP349^(0.312/(1.312*W349))-273)</f>
        <v>-</v>
      </c>
      <c r="BC349" s="107" t="str">
        <f>IF(X349="-","-",D349*AQ349^(0.312/(1.312*X349))-273)</f>
        <v>-</v>
      </c>
      <c r="BD349" s="107">
        <f>IF(Y349="-","-",D349*AR349^(0.312/(1.312*Y349))-273)</f>
        <v>63.506475433589969</v>
      </c>
      <c r="BE349" s="107">
        <f>IF(Z349="-","-",D349*AS349^(0.312/(1.312*Z349))-273)</f>
        <v>72.872045595269299</v>
      </c>
      <c r="BF349" s="107">
        <f>IF(AA349="-","-",D349*AT349^(0.312/(1.312*AA349))-273)</f>
        <v>77.804552749688298</v>
      </c>
      <c r="BG349" s="108" t="str">
        <f>IF(AB349="-","-",D349*AU349^(0.312/(1.312*AB349))-273)</f>
        <v>-</v>
      </c>
      <c r="BM349" s="1"/>
      <c r="BP349" s="121">
        <v>347</v>
      </c>
    </row>
    <row r="350" spans="1:75" s="7" customFormat="1" ht="13.5" hidden="1" customHeight="1" x14ac:dyDescent="0.2">
      <c r="A350" s="8"/>
      <c r="B350" s="8"/>
      <c r="C350" s="8"/>
      <c r="D350" s="3"/>
      <c r="E350" s="4"/>
      <c r="F350" s="5"/>
      <c r="G350" s="6"/>
      <c r="I350" s="6"/>
      <c r="J350" s="6"/>
      <c r="K350" s="6"/>
      <c r="L350" s="8"/>
      <c r="M350" s="8"/>
      <c r="N350" s="8"/>
      <c r="O350" s="8"/>
      <c r="P350" s="8"/>
      <c r="Q350" s="5" t="s">
        <v>60</v>
      </c>
      <c r="R350" s="6"/>
      <c r="S350" s="6"/>
      <c r="T350" s="6"/>
      <c r="U350" s="6"/>
      <c r="V350" s="6"/>
      <c r="W350" s="6"/>
      <c r="X350" s="6"/>
      <c r="Y350" s="6"/>
      <c r="Z350" s="6"/>
      <c r="AA350" s="6"/>
      <c r="AB350" s="6"/>
      <c r="AC350" s="6"/>
      <c r="AD350" s="6"/>
      <c r="AE350" s="6"/>
      <c r="AF350" s="6"/>
      <c r="AG350" s="6"/>
      <c r="AH350" s="6"/>
      <c r="AI350" s="178">
        <f>A338</f>
        <v>39.049461102481388</v>
      </c>
      <c r="AJ350" s="179">
        <f>C338</f>
        <v>1.4837370478129426</v>
      </c>
      <c r="AK350" s="180">
        <v>3</v>
      </c>
      <c r="AL350" s="181">
        <f>E340</f>
        <v>5265</v>
      </c>
      <c r="AM350" s="181">
        <f>$AL340</f>
        <v>9814.3959527780971</v>
      </c>
      <c r="AN350" s="182">
        <f>$AR340</f>
        <v>1.7994343356008886</v>
      </c>
      <c r="AO350" s="113">
        <f>$AX340</f>
        <v>2.6698873888377062</v>
      </c>
      <c r="AP350" s="114">
        <f>$BD340</f>
        <v>67.634879186910268</v>
      </c>
      <c r="AQ350" s="114">
        <f>A345</f>
        <v>56.340527384902138</v>
      </c>
      <c r="AR350" s="109">
        <f>C345</f>
        <v>2.6098873888377061</v>
      </c>
      <c r="AS350" s="110">
        <v>4</v>
      </c>
      <c r="AT350" s="111">
        <f>E347</f>
        <v>5425</v>
      </c>
      <c r="AU350" s="111">
        <f>AM347</f>
        <v>12114.350495927307</v>
      </c>
      <c r="AV350" s="112">
        <f>AS347</f>
        <v>1.8638936074182322</v>
      </c>
      <c r="AW350" s="113">
        <f>AY347</f>
        <v>4.8645524201360626</v>
      </c>
      <c r="AX350" s="114">
        <f>BE347</f>
        <v>69.349892908748018</v>
      </c>
      <c r="AZ350" s="115">
        <v>4.8565723419189455</v>
      </c>
      <c r="BB350" s="183">
        <f>M340*60</f>
        <v>595.70168118560809</v>
      </c>
      <c r="BC350" s="184">
        <f>AN350</f>
        <v>1.7994343356008886</v>
      </c>
      <c r="BD350" s="185">
        <f>N347*60</f>
        <v>355.3409953425342</v>
      </c>
      <c r="BE350" s="186">
        <f>AV350</f>
        <v>1.8638936074182322</v>
      </c>
      <c r="BG350" s="187">
        <f>AL350/5300</f>
        <v>0.99339622641509429</v>
      </c>
      <c r="BH350" s="188">
        <f>AT350/5300</f>
        <v>1.0235849056603774</v>
      </c>
      <c r="BI350" s="115"/>
      <c r="BJ350" s="115"/>
      <c r="BM350" s="117"/>
      <c r="BP350" s="1">
        <v>348</v>
      </c>
    </row>
    <row r="351" spans="1:75" s="7" customFormat="1" hidden="1" x14ac:dyDescent="0.2">
      <c r="A351" s="8"/>
      <c r="B351" s="8"/>
      <c r="C351" s="8"/>
      <c r="D351" s="3"/>
      <c r="E351" s="4"/>
      <c r="F351" s="5"/>
      <c r="G351" s="6"/>
      <c r="I351" s="6"/>
      <c r="J351" s="6"/>
      <c r="K351" s="6"/>
      <c r="L351" s="8"/>
      <c r="M351" s="8"/>
      <c r="N351" s="8"/>
      <c r="O351" s="8"/>
      <c r="P351" s="8"/>
      <c r="Q351" s="5"/>
      <c r="R351" s="6"/>
      <c r="S351" s="6"/>
      <c r="T351" s="6"/>
      <c r="U351" s="6"/>
      <c r="V351" s="6"/>
      <c r="W351" s="6"/>
      <c r="X351" s="6"/>
      <c r="Y351" s="6"/>
      <c r="Z351" s="6"/>
      <c r="AA351" s="6"/>
      <c r="AB351" s="6"/>
      <c r="AC351" s="6"/>
      <c r="AD351" s="6"/>
      <c r="AE351" s="6"/>
      <c r="AF351" s="6"/>
      <c r="AG351" s="6"/>
      <c r="AH351" s="6"/>
      <c r="AI351" s="9"/>
      <c r="AJ351" s="10"/>
      <c r="AK351" s="11"/>
      <c r="AL351" s="11"/>
      <c r="AM351" s="12"/>
      <c r="AN351" s="10"/>
      <c r="AO351" s="13"/>
      <c r="AP351" s="14"/>
      <c r="AQ351" s="15"/>
      <c r="AR351" s="16"/>
      <c r="AX351" s="6"/>
      <c r="AY351" s="6"/>
      <c r="AZ351" s="6"/>
      <c r="BA351" s="6"/>
      <c r="BB351" s="5"/>
      <c r="BC351" s="5"/>
      <c r="BD351" s="5"/>
      <c r="BE351" s="5"/>
      <c r="BF351" s="5"/>
      <c r="BG351" s="8"/>
      <c r="BM351" s="121"/>
      <c r="BP351" s="121">
        <v>349</v>
      </c>
    </row>
    <row r="352" spans="1:75" ht="15.75" hidden="1" x14ac:dyDescent="0.2">
      <c r="A352" s="116" t="s">
        <v>84</v>
      </c>
      <c r="B352" s="1"/>
      <c r="C352" s="2" t="s">
        <v>88</v>
      </c>
      <c r="D352" s="2"/>
      <c r="E352" s="117"/>
      <c r="F352" s="117"/>
      <c r="G352" s="117"/>
      <c r="H352" s="117"/>
      <c r="I352" s="117"/>
      <c r="J352" s="117"/>
      <c r="K352" s="117"/>
      <c r="L352" s="117"/>
      <c r="M352" s="117"/>
      <c r="N352" s="117"/>
      <c r="O352" s="117"/>
      <c r="P352" s="117"/>
      <c r="Q352" s="117"/>
      <c r="R352" s="117"/>
      <c r="S352" s="117"/>
      <c r="T352" s="117"/>
      <c r="U352" s="117"/>
      <c r="V352" s="117"/>
      <c r="W352" s="117"/>
      <c r="X352" s="117"/>
      <c r="Y352" s="117"/>
      <c r="Z352" s="117"/>
      <c r="AA352" s="117"/>
      <c r="AB352" s="117"/>
      <c r="AC352" s="118"/>
      <c r="AD352" s="117"/>
      <c r="AE352" s="117"/>
      <c r="AF352" s="117"/>
      <c r="AG352" s="117"/>
      <c r="AH352" s="117"/>
      <c r="AI352" s="119"/>
      <c r="AJ352" s="117"/>
      <c r="AK352" s="117"/>
      <c r="AL352" s="117"/>
      <c r="AM352" s="117"/>
      <c r="AN352" s="117"/>
      <c r="AO352" s="117"/>
      <c r="AP352" s="117"/>
      <c r="AQ352" s="117"/>
      <c r="AR352" s="117"/>
      <c r="AS352" s="117"/>
      <c r="AT352" s="117"/>
      <c r="AU352" s="117"/>
      <c r="AV352" s="120"/>
      <c r="AW352" s="120"/>
      <c r="AX352" s="120"/>
      <c r="AY352" s="120"/>
      <c r="AZ352" s="120"/>
      <c r="BA352" s="120"/>
      <c r="BB352" s="117"/>
      <c r="BC352" s="117"/>
      <c r="BD352" s="117"/>
      <c r="BE352" s="117"/>
      <c r="BF352" s="117"/>
      <c r="BG352" s="117"/>
      <c r="BM352" s="161"/>
      <c r="BP352" s="1">
        <v>350</v>
      </c>
    </row>
    <row r="353" spans="1:75" ht="14.25" hidden="1" x14ac:dyDescent="0.2">
      <c r="A353" s="17" t="s">
        <v>1</v>
      </c>
      <c r="B353" s="18" t="s">
        <v>2</v>
      </c>
      <c r="C353" s="18" t="s">
        <v>3</v>
      </c>
      <c r="D353" s="18" t="s">
        <v>4</v>
      </c>
      <c r="E353" s="18" t="s">
        <v>5</v>
      </c>
      <c r="F353" s="18" t="s">
        <v>6</v>
      </c>
      <c r="G353" s="18" t="s">
        <v>7</v>
      </c>
      <c r="H353" s="18" t="s">
        <v>8</v>
      </c>
      <c r="I353" s="18" t="s">
        <v>9</v>
      </c>
      <c r="J353" s="24" t="s">
        <v>10</v>
      </c>
      <c r="K353" s="21" t="s">
        <v>11</v>
      </c>
      <c r="L353" s="22" t="s">
        <v>12</v>
      </c>
      <c r="M353" s="22" t="s">
        <v>13</v>
      </c>
      <c r="N353" s="22" t="s">
        <v>14</v>
      </c>
      <c r="O353" s="22" t="s">
        <v>15</v>
      </c>
      <c r="P353" s="23" t="s">
        <v>16</v>
      </c>
      <c r="Q353" s="24" t="s">
        <v>17</v>
      </c>
      <c r="R353" s="25" t="s">
        <v>18</v>
      </c>
      <c r="S353" s="25" t="s">
        <v>19</v>
      </c>
      <c r="T353" s="25" t="s">
        <v>20</v>
      </c>
      <c r="U353" s="25" t="s">
        <v>21</v>
      </c>
      <c r="V353" s="26" t="s">
        <v>22</v>
      </c>
      <c r="W353" s="24" t="s">
        <v>23</v>
      </c>
      <c r="X353" s="25" t="s">
        <v>24</v>
      </c>
      <c r="Y353" s="25" t="s">
        <v>25</v>
      </c>
      <c r="Z353" s="25" t="s">
        <v>26</v>
      </c>
      <c r="AA353" s="25" t="s">
        <v>27</v>
      </c>
      <c r="AB353" s="26" t="s">
        <v>28</v>
      </c>
      <c r="AC353" s="27" t="s">
        <v>29</v>
      </c>
      <c r="AD353" s="28" t="s">
        <v>30</v>
      </c>
      <c r="AE353" s="28" t="s">
        <v>31</v>
      </c>
      <c r="AF353" s="28" t="s">
        <v>32</v>
      </c>
      <c r="AG353" s="28" t="s">
        <v>33</v>
      </c>
      <c r="AH353" s="29" t="s">
        <v>34</v>
      </c>
      <c r="AI353" s="122" t="s">
        <v>35</v>
      </c>
      <c r="AJ353" s="21" t="s">
        <v>36</v>
      </c>
      <c r="AK353" s="22" t="s">
        <v>37</v>
      </c>
      <c r="AL353" s="22" t="s">
        <v>38</v>
      </c>
      <c r="AM353" s="22" t="s">
        <v>39</v>
      </c>
      <c r="AN353" s="22" t="s">
        <v>40</v>
      </c>
      <c r="AO353" s="23" t="s">
        <v>41</v>
      </c>
      <c r="AP353" s="28" t="s">
        <v>42</v>
      </c>
      <c r="AQ353" s="28" t="s">
        <v>43</v>
      </c>
      <c r="AR353" s="28" t="s">
        <v>44</v>
      </c>
      <c r="AS353" s="28" t="s">
        <v>45</v>
      </c>
      <c r="AT353" s="28" t="s">
        <v>46</v>
      </c>
      <c r="AU353" s="29" t="s">
        <v>47</v>
      </c>
      <c r="AV353" s="31" t="s">
        <v>48</v>
      </c>
      <c r="AW353" s="32" t="s">
        <v>49</v>
      </c>
      <c r="AX353" s="32" t="s">
        <v>50</v>
      </c>
      <c r="AY353" s="32" t="s">
        <v>51</v>
      </c>
      <c r="AZ353" s="32" t="s">
        <v>52</v>
      </c>
      <c r="BA353" s="33" t="s">
        <v>53</v>
      </c>
      <c r="BB353" s="21" t="s">
        <v>54</v>
      </c>
      <c r="BC353" s="22" t="s">
        <v>55</v>
      </c>
      <c r="BD353" s="22" t="s">
        <v>56</v>
      </c>
      <c r="BE353" s="22" t="s">
        <v>57</v>
      </c>
      <c r="BF353" s="22" t="s">
        <v>58</v>
      </c>
      <c r="BG353" s="23" t="s">
        <v>59</v>
      </c>
      <c r="BH353" s="207"/>
      <c r="BI353" s="117"/>
      <c r="BM353" s="161"/>
      <c r="BP353" s="121">
        <v>351</v>
      </c>
    </row>
    <row r="354" spans="1:75" s="1" customFormat="1" ht="18" hidden="1" customHeight="1" x14ac:dyDescent="0.2">
      <c r="A354" s="126">
        <v>36.679193102481392</v>
      </c>
      <c r="B354" s="141">
        <v>1.5887898445129394</v>
      </c>
      <c r="C354" s="141">
        <v>1.5518785707207061</v>
      </c>
      <c r="D354" s="142">
        <v>288</v>
      </c>
      <c r="E354" s="123">
        <v>3700</v>
      </c>
      <c r="F354" s="203">
        <f>PI()*0.862*E354/60</f>
        <v>166.99659348932144</v>
      </c>
      <c r="G354" s="124">
        <f>C354/4.636</f>
        <v>0.33474516193285292</v>
      </c>
      <c r="H354" s="125">
        <f>D354/193.4</f>
        <v>1.4891416752843847</v>
      </c>
      <c r="I354" s="120">
        <f>1-0.427*G354*H354^(-3.688)</f>
        <v>0.96708800946354789</v>
      </c>
      <c r="J354" s="124">
        <f>C354*10^6/(I354*514*D354)</f>
        <v>10.840170940864581</v>
      </c>
      <c r="K354" s="126">
        <f>A354*0.682*10^6/(3600*24*J354)</f>
        <v>26.708793761481186</v>
      </c>
      <c r="L354" s="127">
        <f>A354*0.682*10^6/(3600*24*J354*2)</f>
        <v>13.354396880740593</v>
      </c>
      <c r="M354" s="127">
        <f>A354*0.682*10^6/(3600*24*J354*3)</f>
        <v>8.9029312538270613</v>
      </c>
      <c r="N354" s="127">
        <f>A354*0.682*10^6/(3600*24*J354*4)</f>
        <v>6.6771984403702964</v>
      </c>
      <c r="O354" s="127">
        <f>A354*0.682*10^6/(3600*24*J354*5)</f>
        <v>5.3417587522962373</v>
      </c>
      <c r="P354" s="128">
        <f>A354*0.682*10^6/(3600*24*J354*6)</f>
        <v>4.4514656269135306</v>
      </c>
      <c r="Q354" s="124">
        <f>4*K354/(PI()*0.862^2*F354)</f>
        <v>0.27405785191896953</v>
      </c>
      <c r="R354" s="120">
        <f>4*L354/(PI()*0.862^2*F354)</f>
        <v>0.13702892595948477</v>
      </c>
      <c r="S354" s="120">
        <f>4*M354/(PI()*0.862^2*F354)</f>
        <v>9.1352617306323172E-2</v>
      </c>
      <c r="T354" s="120">
        <f>4*N354/(PI()*0.862^2*F354)</f>
        <v>6.8514462979742383E-2</v>
      </c>
      <c r="U354" s="120">
        <f>4*O354/(PI()*0.862^2*$F354)</f>
        <v>5.481157038379391E-2</v>
      </c>
      <c r="V354" s="129">
        <f>4*P354/(PI()*0.862^2*$F354)</f>
        <v>4.5676308653161586E-2</v>
      </c>
      <c r="W354" s="124" t="str">
        <f>IF(OR(0.0366&gt;Q354,0.0992&lt;Q354),"-",-43518*Q354^4 + 7101.5*Q354^3 - 404.29*Q354^2 + 11.132*Q354 + 0.6449)</f>
        <v>-</v>
      </c>
      <c r="X354" s="120" t="str">
        <f t="shared" ref="X354:AB358" si="527">IF(OR(0.0366&gt;R354,0.0992&lt;R354),"-",-43518*R354^4 + 7101.5*R354^3 - 404.29*R354^2 + 11.132*R354 + 0.6449)</f>
        <v>-</v>
      </c>
      <c r="Y354" s="120">
        <f t="shared" si="527"/>
        <v>0.67108170613725338</v>
      </c>
      <c r="Z354" s="120">
        <f t="shared" si="527"/>
        <v>0.83482171294743568</v>
      </c>
      <c r="AA354" s="120">
        <f t="shared" si="527"/>
        <v>0.81707295669683588</v>
      </c>
      <c r="AB354" s="129">
        <f t="shared" si="527"/>
        <v>0.79720710532826078</v>
      </c>
      <c r="AC354" s="124" t="str">
        <f>IF(W354="-","-",-1957*Q354^3 + 170*Q354^2 - 5.2758*Q354 + 1.1631)</f>
        <v>-</v>
      </c>
      <c r="AD354" s="120" t="str">
        <f t="shared" ref="AD354:AH358" si="528">IF(X354="-","-",-1957*R354^3 + 170*R354^2 - 5.2758*R354 + 1.1631)</f>
        <v>-</v>
      </c>
      <c r="AE354" s="120">
        <f t="shared" si="528"/>
        <v>0.60789455603735432</v>
      </c>
      <c r="AF354" s="120">
        <f t="shared" si="528"/>
        <v>0.97023503376038511</v>
      </c>
      <c r="AG354" s="120">
        <f t="shared" si="528"/>
        <v>1.0623966598241001</v>
      </c>
      <c r="AH354" s="129">
        <f t="shared" si="528"/>
        <v>1.090302657245612</v>
      </c>
      <c r="AI354" s="119">
        <f>(F354^2)/2</f>
        <v>13943.931118518838</v>
      </c>
      <c r="AJ354" s="130" t="str">
        <f t="shared" ref="AJ354:AO358" si="529">IF(W354="-","-",3*$AI354*$J354*K354*AC354/(W354*1000))</f>
        <v>-</v>
      </c>
      <c r="AK354" s="119" t="str">
        <f t="shared" si="529"/>
        <v>-</v>
      </c>
      <c r="AL354" s="119">
        <f t="shared" si="529"/>
        <v>3657.0297065001378</v>
      </c>
      <c r="AM354" s="119">
        <f t="shared" si="529"/>
        <v>3519.0068614166262</v>
      </c>
      <c r="AN354" s="119">
        <f t="shared" si="529"/>
        <v>3149.5807289119193</v>
      </c>
      <c r="AO354" s="131">
        <f t="shared" si="529"/>
        <v>2760.7148295406296</v>
      </c>
      <c r="AP354" s="132" t="str">
        <f>IF(AJ354="-","-",(AJ354*AC354/2.04/$I354/$D354/$A354+((AJ354*AC354/2.04/$I354/$D354/$A354)^2+4)^0.5)/2)</f>
        <v>-</v>
      </c>
      <c r="AQ354" s="132" t="str">
        <f>IF(AK354="-","-",(2*AK354*AD354/2.04/$I354/$D354/$A354+((2*AK354*AD354/2.04/$I354/$D354/$A354)^2+4)^0.5)/2)</f>
        <v>-</v>
      </c>
      <c r="AR354" s="132">
        <f>IF(AL354="-","-",(3*AL354*AE354/2.04/$I354/$D354/$A354+((3*AL354*AE354/2.04/$I354/$D354/$A354)^2+4)^0.5)/2)</f>
        <v>1.1727274704928137</v>
      </c>
      <c r="AS354" s="132">
        <f>IF(AM354="-","-",(4*AM354*AF354/2.04/$I354/$D354/$A354+((4*AM354*AF354/2.04/$I354/$D354/$A354)^2+4)^0.5)/2)</f>
        <v>1.3799675105202027</v>
      </c>
      <c r="AT354" s="132">
        <f>IF(AN354="-","-",(5*AN354*AG354/2.04/$I354/$D354/$A354+((5*AN354*AG354/2.04/$I354/$D354/$A354)^2+4)^0.5)/2)</f>
        <v>1.4789456430085006</v>
      </c>
      <c r="AU354" s="133">
        <f>IF(AO354="-","-",(6*AO354*AH354/2.04/$I354/$D354/$A354+((6*AO354*AH354/2.04/$I354/$D354/$A354)^2+4)^0.5)/2)</f>
        <v>1.5231288295214345</v>
      </c>
      <c r="AV354" s="134" t="str">
        <f>IF(AP354="-","-",C354*AP354)</f>
        <v>-</v>
      </c>
      <c r="AW354" s="135" t="str">
        <f>IF(AQ354="-","-",C354*AQ354)</f>
        <v>-</v>
      </c>
      <c r="AX354" s="135">
        <f>IF(AR354="-","-",C354*AR354)</f>
        <v>1.8199306307532968</v>
      </c>
      <c r="AY354" s="136">
        <f>IF(AS354="-","-",C354*AS354)</f>
        <v>2.1415420078671032</v>
      </c>
      <c r="AZ354" s="136">
        <f>IF(AT354="-","-",C354*AT354)</f>
        <v>2.2951440506456477</v>
      </c>
      <c r="BA354" s="137">
        <f>IF(AU354="-","-",C354*AU354)</f>
        <v>2.3637109909812257</v>
      </c>
      <c r="BB354" s="138" t="str">
        <f>IF(W354="-","-",D354*AP354^(0.312/(1.312*W354))-273)</f>
        <v>-</v>
      </c>
      <c r="BC354" s="139" t="str">
        <f>IF(X354="-","-",D354*AQ354^(0.312/(1.312*X354))-273)</f>
        <v>-</v>
      </c>
      <c r="BD354" s="139">
        <f>IF(Y354="-","-",D354*AR354^(0.312/(1.312*Y354))-273)</f>
        <v>31.728594898586095</v>
      </c>
      <c r="BE354" s="139">
        <f>IF(Z354="-","-",D354*AS354^(0.312/(1.312*Z354))-273)</f>
        <v>42.67131811365806</v>
      </c>
      <c r="BF354" s="139">
        <f>IF(AA354="-","-",D354*AT354^(0.312/(1.312*AA354))-273)</f>
        <v>49.74253382664358</v>
      </c>
      <c r="BG354" s="140">
        <f>IF(AB354="-","-",D354*AU354^(0.312/(1.312*AB354))-273)</f>
        <v>53.514421697499756</v>
      </c>
      <c r="BH354" s="117"/>
      <c r="BI354" s="117"/>
      <c r="BM354" s="7"/>
      <c r="BP354" s="1">
        <v>352</v>
      </c>
    </row>
    <row r="355" spans="1:75" s="117" customFormat="1" ht="12.75" hidden="1" customHeight="1" x14ac:dyDescent="0.2">
      <c r="A355" s="126">
        <f>A354</f>
        <v>36.679193102481392</v>
      </c>
      <c r="B355" s="141"/>
      <c r="C355" s="141">
        <f>C354</f>
        <v>1.5518785707207061</v>
      </c>
      <c r="D355" s="142">
        <f>D354</f>
        <v>288</v>
      </c>
      <c r="E355" s="123">
        <v>4300</v>
      </c>
      <c r="F355" s="204">
        <f>PI()*0.862*E355/60</f>
        <v>194.07712216326544</v>
      </c>
      <c r="G355" s="124">
        <f t="shared" ref="G355:P355" si="530">G354</f>
        <v>0.33474516193285292</v>
      </c>
      <c r="H355" s="125">
        <f t="shared" si="530"/>
        <v>1.4891416752843847</v>
      </c>
      <c r="I355" s="120">
        <f t="shared" si="530"/>
        <v>0.96708800946354789</v>
      </c>
      <c r="J355" s="124">
        <f t="shared" si="530"/>
        <v>10.840170940864581</v>
      </c>
      <c r="K355" s="126">
        <f t="shared" si="530"/>
        <v>26.708793761481186</v>
      </c>
      <c r="L355" s="127">
        <f t="shared" si="530"/>
        <v>13.354396880740593</v>
      </c>
      <c r="M355" s="127">
        <f t="shared" si="530"/>
        <v>8.9029312538270613</v>
      </c>
      <c r="N355" s="127">
        <f t="shared" si="530"/>
        <v>6.6771984403702964</v>
      </c>
      <c r="O355" s="127">
        <f t="shared" si="530"/>
        <v>5.3417587522962373</v>
      </c>
      <c r="P355" s="128">
        <f t="shared" si="530"/>
        <v>4.4514656269135306</v>
      </c>
      <c r="Q355" s="124">
        <f>4*K355/(PI()*0.862^2*F355)</f>
        <v>0.23581722141864822</v>
      </c>
      <c r="R355" s="120">
        <f>4*L355/(PI()*0.862^2*F355)</f>
        <v>0.11790861070932411</v>
      </c>
      <c r="S355" s="120">
        <f>4*M355/(PI()*0.862^2*F355)</f>
        <v>7.860574047288274E-2</v>
      </c>
      <c r="T355" s="120">
        <f>4*N355/(PI()*0.862^2*F355)</f>
        <v>5.8954305354662055E-2</v>
      </c>
      <c r="U355" s="120">
        <f>4*O355/(PI()*0.862^2*F355)</f>
        <v>4.716344428372965E-2</v>
      </c>
      <c r="V355" s="129">
        <f>4*P355/(PI()*0.862^2*$F355)</f>
        <v>3.930287023644137E-2</v>
      </c>
      <c r="W355" s="124" t="str">
        <f>IF(OR(0.0366&gt;Q355,0.0992&lt;Q355),"-",-43518*Q355^4 + 7101.5*Q355^3 - 404.29*Q355^2 + 11.132*Q355 + 0.6449)</f>
        <v>-</v>
      </c>
      <c r="X355" s="120" t="str">
        <f t="shared" si="527"/>
        <v>-</v>
      </c>
      <c r="Y355" s="120">
        <f t="shared" si="527"/>
        <v>0.80959811142188154</v>
      </c>
      <c r="Z355" s="120">
        <f t="shared" si="527"/>
        <v>0.8254461494907952</v>
      </c>
      <c r="AA355" s="120">
        <f t="shared" si="527"/>
        <v>0.80031912901559932</v>
      </c>
      <c r="AB355" s="129">
        <f t="shared" si="527"/>
        <v>0.78521070599805931</v>
      </c>
      <c r="AC355" s="124" t="str">
        <f>IF(W355="-","-",-1957*Q355^3 + 170*Q355^2 - 5.2758*Q355 + 1.1631)</f>
        <v>-</v>
      </c>
      <c r="AD355" s="120" t="str">
        <f t="shared" si="528"/>
        <v>-</v>
      </c>
      <c r="AE355" s="120">
        <f t="shared" si="528"/>
        <v>0.84829517885162875</v>
      </c>
      <c r="AF355" s="120">
        <f t="shared" si="528"/>
        <v>1.0419290293385068</v>
      </c>
      <c r="AG355" s="120">
        <f t="shared" si="528"/>
        <v>1.0871127754625112</v>
      </c>
      <c r="AH355" s="129">
        <f t="shared" si="528"/>
        <v>1.0995346620113073</v>
      </c>
      <c r="AI355" s="119">
        <f>(F355^2)/2</f>
        <v>18832.964673587529</v>
      </c>
      <c r="AJ355" s="130" t="str">
        <f t="shared" si="529"/>
        <v>-</v>
      </c>
      <c r="AK355" s="119" t="str">
        <f t="shared" si="529"/>
        <v>-</v>
      </c>
      <c r="AL355" s="119">
        <f t="shared" si="529"/>
        <v>5713.2944801107669</v>
      </c>
      <c r="AM355" s="119">
        <f t="shared" si="529"/>
        <v>5162.0208293425412</v>
      </c>
      <c r="AN355" s="119">
        <f t="shared" si="529"/>
        <v>4443.9764576091911</v>
      </c>
      <c r="AO355" s="131">
        <f t="shared" si="529"/>
        <v>3817.7001390834512</v>
      </c>
      <c r="AP355" s="127" t="str">
        <f>IF(AJ355="-","-",(AJ355*AC355/2.04/$I355/$D355/$A355+((AJ355*AC355/2.04/$I355/$D355/$A355)^2+4)^0.5)/2)</f>
        <v>-</v>
      </c>
      <c r="AQ355" s="127" t="str">
        <f>IF(AK355="-","-",(2*AK355*AD355/2.04/$I355/$D355/$A355+((2*AK355*AD355/2.04/$I355/$D355/$A355)^2+4)^0.5)/2)</f>
        <v>-</v>
      </c>
      <c r="AR355" s="127">
        <f>IF(AL355="-","-",(3*AL355*AE355/2.04/$I355/$D355/$A355+((3*AL355*AE355/2.04/$I355/$D355/$A355)^2+4)^0.5)/2)</f>
        <v>1.4079278600783789</v>
      </c>
      <c r="AS355" s="127">
        <f>IF(AM355="-","-",(4*AM355*AF355/2.04/$I355/$D355/$A355+((4*AM355*AF355/2.04/$I355/$D355/$A355)^2+4)^0.5)/2)</f>
        <v>1.6415053159303672</v>
      </c>
      <c r="AT355" s="127">
        <f>IF(AN355="-","-",(5*AN355*AG355/2.04/$I355/$D355/$A355+((5*AN355*AG355/2.04/$I355/$D355/$A355)^2+4)^0.5)/2)</f>
        <v>1.7353259685812887</v>
      </c>
      <c r="AU355" s="128">
        <f>IF(AO355="-","-",(6*AO355*AH355/2.04/$I355/$D355/$A355+((6*AO355*AH355/2.04/$I355/$D355/$A355)^2+4)^0.5)/2)</f>
        <v>1.7726472498754626</v>
      </c>
      <c r="AV355" s="143" t="str">
        <f>IF(AP355="-","-",C355*AP355)</f>
        <v>-</v>
      </c>
      <c r="AW355" s="144" t="str">
        <f>IF(AQ355="-","-",C355*AQ355)</f>
        <v>-</v>
      </c>
      <c r="AX355" s="144">
        <f>IF(AR355="-","-",C355*AR355)</f>
        <v>2.1849330751762968</v>
      </c>
      <c r="AY355" s="120">
        <f>IF(AS355="-","-",C355*AS355)</f>
        <v>2.5474169235164594</v>
      </c>
      <c r="AZ355" s="120">
        <f>IF(AT355="-","-",C355*AT355)</f>
        <v>2.6930151838564553</v>
      </c>
      <c r="BA355" s="129">
        <f>IF(AU355="-","-",C355*AU355)</f>
        <v>2.7509332805287232</v>
      </c>
      <c r="BB355" s="138" t="str">
        <f>IF(W355="-","-",D355*AP355^(0.312/(1.312*W355))-273)</f>
        <v>-</v>
      </c>
      <c r="BC355" s="139" t="str">
        <f>IF(X355="-","-",D355*AQ355^(0.312/(1.312*X355))-273)</f>
        <v>-</v>
      </c>
      <c r="BD355" s="139">
        <f>IF(Y355="-","-",D355*AR355^(0.312/(1.312*Y355))-273)</f>
        <v>45.445640405365339</v>
      </c>
      <c r="BE355" s="139">
        <f>IF(Z355="-","-",D355*AS355^(0.312/(1.312*Z355))-273)</f>
        <v>59.201957241981802</v>
      </c>
      <c r="BF355" s="139">
        <f>IF(AA355="-","-",D355*AT355^(0.312/(1.312*AA355))-273)</f>
        <v>66.251358196170372</v>
      </c>
      <c r="BG355" s="140">
        <f>IF(AB355="-","-",D355*AU355^(0.312/(1.312*AB355))-273)</f>
        <v>69.522390168113304</v>
      </c>
      <c r="BH355" s="121"/>
      <c r="BI355" s="121"/>
      <c r="BM355" s="50"/>
      <c r="BP355" s="121">
        <v>353</v>
      </c>
    </row>
    <row r="356" spans="1:75" hidden="1" x14ac:dyDescent="0.2">
      <c r="A356" s="145">
        <f>A354</f>
        <v>36.679193102481392</v>
      </c>
      <c r="B356" s="146"/>
      <c r="C356" s="146">
        <f>C354</f>
        <v>1.5518785707207061</v>
      </c>
      <c r="D356" s="147">
        <f>D354</f>
        <v>288</v>
      </c>
      <c r="E356" s="148">
        <v>5020</v>
      </c>
      <c r="F356" s="205">
        <f>PI()*0.862*E356/60</f>
        <v>226.57375657199827</v>
      </c>
      <c r="G356" s="149">
        <f t="shared" ref="G356:P356" si="531">G354</f>
        <v>0.33474516193285292</v>
      </c>
      <c r="H356" s="150">
        <f t="shared" si="531"/>
        <v>1.4891416752843847</v>
      </c>
      <c r="I356" s="151">
        <f t="shared" si="531"/>
        <v>0.96708800946354789</v>
      </c>
      <c r="J356" s="149">
        <f t="shared" si="531"/>
        <v>10.840170940864581</v>
      </c>
      <c r="K356" s="145">
        <f t="shared" si="531"/>
        <v>26.708793761481186</v>
      </c>
      <c r="L356" s="152">
        <f t="shared" si="531"/>
        <v>13.354396880740593</v>
      </c>
      <c r="M356" s="152">
        <f t="shared" si="531"/>
        <v>8.9029312538270613</v>
      </c>
      <c r="N356" s="152">
        <f t="shared" si="531"/>
        <v>6.6771984403702964</v>
      </c>
      <c r="O356" s="152">
        <f t="shared" si="531"/>
        <v>5.3417587522962373</v>
      </c>
      <c r="P356" s="153">
        <f t="shared" si="531"/>
        <v>4.4514656269135306</v>
      </c>
      <c r="Q356" s="149">
        <f>4*K356/(PI()*0.862^2*F356)</f>
        <v>0.20199483109565483</v>
      </c>
      <c r="R356" s="151">
        <f>4*L356/(PI()*0.862^2*F356)</f>
        <v>0.10099741554782742</v>
      </c>
      <c r="S356" s="151">
        <f>4*M356/(PI()*0.862^2*F356)</f>
        <v>6.7331610365218272E-2</v>
      </c>
      <c r="T356" s="151">
        <f>4*N356/(PI()*0.862^2*F356)</f>
        <v>5.0498707773913708E-2</v>
      </c>
      <c r="U356" s="151">
        <f>4*O356/(PI()*0.862^2*F356)</f>
        <v>4.0398966219130965E-2</v>
      </c>
      <c r="V356" s="154">
        <f>4*P356/(PI()*0.862^2*$F356)</f>
        <v>3.3665805182609136E-2</v>
      </c>
      <c r="W356" s="149" t="str">
        <f>IF(OR(0.0366&gt;Q356,0.0992&lt;Q356),"-",-43518*Q356^4 + 7101.5*Q356^3 - 404.29*Q356^2 + 11.132*Q356 + 0.6449)</f>
        <v>-</v>
      </c>
      <c r="X356" s="151" t="str">
        <f t="shared" si="527"/>
        <v>-</v>
      </c>
      <c r="Y356" s="151">
        <f t="shared" si="527"/>
        <v>0.83488072890724541</v>
      </c>
      <c r="Z356" s="151">
        <f t="shared" si="527"/>
        <v>0.8075766046253624</v>
      </c>
      <c r="AA356" s="151">
        <f t="shared" si="527"/>
        <v>0.7871030843619522</v>
      </c>
      <c r="AB356" s="154" t="str">
        <f t="shared" si="527"/>
        <v>-</v>
      </c>
      <c r="AC356" s="149" t="str">
        <f>IF(W356="-","-",-1957*Q356^3 + 170*Q356^2 - 5.2758*Q356 + 1.1631)</f>
        <v>-</v>
      </c>
      <c r="AD356" s="151" t="str">
        <f t="shared" si="528"/>
        <v>-</v>
      </c>
      <c r="AE356" s="151">
        <f t="shared" si="528"/>
        <v>0.98119858592712073</v>
      </c>
      <c r="AF356" s="151">
        <f t="shared" si="528"/>
        <v>1.078181195546291</v>
      </c>
      <c r="AG356" s="151">
        <f t="shared" si="528"/>
        <v>1.0983829004008328</v>
      </c>
      <c r="AH356" s="154" t="str">
        <f t="shared" si="528"/>
        <v>-</v>
      </c>
      <c r="AI356" s="155">
        <f>(F356^2)/2</f>
        <v>25667.833583573567</v>
      </c>
      <c r="AJ356" s="156" t="str">
        <f t="shared" si="529"/>
        <v>-</v>
      </c>
      <c r="AK356" s="155" t="str">
        <f t="shared" si="529"/>
        <v>-</v>
      </c>
      <c r="AL356" s="155">
        <f t="shared" si="529"/>
        <v>8733.97807319003</v>
      </c>
      <c r="AM356" s="155">
        <f t="shared" si="529"/>
        <v>7441.3016102420916</v>
      </c>
      <c r="AN356" s="155">
        <f t="shared" si="529"/>
        <v>6222.3297058203234</v>
      </c>
      <c r="AO356" s="157" t="str">
        <f t="shared" si="529"/>
        <v>-</v>
      </c>
      <c r="AP356" s="152" t="str">
        <f>IF(AJ356="-","-",(AJ356*AC356/2.04/$I356/$D356/$A356+((AJ356*AC356/2.04/$I356/$D356/$A356)^2+4)^0.5)/2)</f>
        <v>-</v>
      </c>
      <c r="AQ356" s="152" t="str">
        <f>IF(AK356="-","-",(2*AK356*AD356/2.04/$I356/$D356/$A356+((2*AK356*AD356/2.04/$I356/$D356/$A356)^2+4)^0.5)/2)</f>
        <v>-</v>
      </c>
      <c r="AR356" s="152">
        <f>IF(AL356="-","-",(3*AL356*AE356/2.04/$I356/$D356/$A356+((3*AL356*AE356/2.04/$I356/$D356/$A356)^2+4)^0.5)/2)</f>
        <v>1.7917384231871449</v>
      </c>
      <c r="AS356" s="152">
        <f>IF(AM356="-","-",(4*AM356*AF356/2.04/$I356/$D356/$A356+((4*AM356*AF356/2.04/$I356/$D356/$A356)^2+4)^0.5)/2)</f>
        <v>2.0320200792016401</v>
      </c>
      <c r="AT356" s="152">
        <f>IF(AN356="-","-",(5*AN356*AG356/2.04/$I356/$D356/$A356+((5*AN356*AG356/2.04/$I356/$D356/$A356)^2+4)^0.5)/2)</f>
        <v>2.1129801718744656</v>
      </c>
      <c r="AU356" s="153" t="str">
        <f>IF(AO356="-","-",(6*AO356*AH356/2.04/$I356/$D356/$A356+((6*AO356*AH356/2.04/$I356/$D356/$A356)^2+4)^0.5)/2)</f>
        <v>-</v>
      </c>
      <c r="AV356" s="149" t="str">
        <f>IF(AP356="-","-",C356*AP356)</f>
        <v>-</v>
      </c>
      <c r="AW356" s="151" t="str">
        <f>IF(AQ356="-","-",C356*AQ356)</f>
        <v>-</v>
      </c>
      <c r="AX356" s="151">
        <f>IF(AR356="-","-",C356*AR356)</f>
        <v>2.7805604632810383</v>
      </c>
      <c r="AY356" s="151">
        <f>IF(AS356="-","-",C356*AS356)</f>
        <v>3.1534484161872172</v>
      </c>
      <c r="AZ356" s="151">
        <f>IF(AT356="-","-",C356*AT356)</f>
        <v>3.2790886490897377</v>
      </c>
      <c r="BA356" s="154" t="str">
        <f>IF(AU356="-","-",C356*AU356)</f>
        <v>-</v>
      </c>
      <c r="BB356" s="158" t="str">
        <f>IF(W356="-","-",D356*AP356^(0.312/(1.312*W356))-273)</f>
        <v>-</v>
      </c>
      <c r="BC356" s="159" t="str">
        <f>IF(X356="-","-",D356*AQ356^(0.312/(1.312*X356))-273)</f>
        <v>-</v>
      </c>
      <c r="BD356" s="159">
        <f>IF(Y356="-","-",D356*AR356^(0.312/(1.312*Y356))-273)</f>
        <v>67.043481203005229</v>
      </c>
      <c r="BE356" s="159">
        <f>IF(Z356="-","-",D356*AS356^(0.312/(1.312*Z356))-273)</f>
        <v>81.868298191422411</v>
      </c>
      <c r="BF356" s="159">
        <f>IF(AA356="-","-",D356*AT356^(0.312/(1.312*AA356))-273)</f>
        <v>88.037304311772345</v>
      </c>
      <c r="BG356" s="160" t="str">
        <f>IF(AB356="-","-",D356*AU356^(0.312/(1.312*AB356))-273)</f>
        <v>-</v>
      </c>
      <c r="BH356" s="161"/>
      <c r="BI356" s="161"/>
      <c r="BM356" s="50"/>
      <c r="BP356" s="1">
        <v>354</v>
      </c>
    </row>
    <row r="357" spans="1:75" s="161" customFormat="1" hidden="1" x14ac:dyDescent="0.2">
      <c r="A357" s="126">
        <f>A354</f>
        <v>36.679193102481392</v>
      </c>
      <c r="B357" s="141"/>
      <c r="C357" s="141">
        <f>C354</f>
        <v>1.5518785707207061</v>
      </c>
      <c r="D357" s="142">
        <f>D354</f>
        <v>288</v>
      </c>
      <c r="E357" s="123">
        <v>5300</v>
      </c>
      <c r="F357" s="204">
        <f>PI()*0.862*E357/60</f>
        <v>239.21133661983879</v>
      </c>
      <c r="G357" s="124">
        <f t="shared" ref="G357:P357" si="532">G354</f>
        <v>0.33474516193285292</v>
      </c>
      <c r="H357" s="125">
        <f t="shared" si="532"/>
        <v>1.4891416752843847</v>
      </c>
      <c r="I357" s="120">
        <f t="shared" si="532"/>
        <v>0.96708800946354789</v>
      </c>
      <c r="J357" s="124">
        <f t="shared" si="532"/>
        <v>10.840170940864581</v>
      </c>
      <c r="K357" s="126">
        <f t="shared" si="532"/>
        <v>26.708793761481186</v>
      </c>
      <c r="L357" s="127">
        <f t="shared" si="532"/>
        <v>13.354396880740593</v>
      </c>
      <c r="M357" s="127">
        <f t="shared" si="532"/>
        <v>8.9029312538270613</v>
      </c>
      <c r="N357" s="127">
        <f t="shared" si="532"/>
        <v>6.6771984403702964</v>
      </c>
      <c r="O357" s="127">
        <f t="shared" si="532"/>
        <v>5.3417587522962373</v>
      </c>
      <c r="P357" s="128">
        <f t="shared" si="532"/>
        <v>4.4514656269135306</v>
      </c>
      <c r="Q357" s="124">
        <f>4*K357/(PI()*0.862^2*F357)</f>
        <v>0.19132340605663914</v>
      </c>
      <c r="R357" s="120">
        <f>4*L357/(PI()*0.862^2*F357)</f>
        <v>9.566170302831957E-2</v>
      </c>
      <c r="S357" s="120">
        <f>4*M357/(PI()*0.862^2*F357)</f>
        <v>6.377446868554637E-2</v>
      </c>
      <c r="T357" s="120">
        <f>4*N357/(PI()*0.862^2*F357)</f>
        <v>4.7830851514159785E-2</v>
      </c>
      <c r="U357" s="120">
        <f>4*O357/(PI()*0.862^2*F357)</f>
        <v>3.8264681211327825E-2</v>
      </c>
      <c r="V357" s="129">
        <f>4*P357/(PI()*0.862^2*$F357)</f>
        <v>3.1887234342773185E-2</v>
      </c>
      <c r="W357" s="124" t="str">
        <f>IF(OR(0.0366&gt;Q357,0.0992&lt;Q357),"-",-43518*Q357^4 + 7101.5*Q357^3 - 404.29*Q357^2 + 11.132*Q357 + 0.6449)</f>
        <v>-</v>
      </c>
      <c r="X357" s="120">
        <f t="shared" si="527"/>
        <v>0.58248677469308641</v>
      </c>
      <c r="Y357" s="120">
        <f t="shared" si="527"/>
        <v>0.83264659625836734</v>
      </c>
      <c r="Z357" s="120">
        <f t="shared" si="527"/>
        <v>0.80174529135363437</v>
      </c>
      <c r="AA357" s="120">
        <f t="shared" si="527"/>
        <v>0.7834840355219721</v>
      </c>
      <c r="AB357" s="129" t="str">
        <f t="shared" si="527"/>
        <v>-</v>
      </c>
      <c r="AC357" s="124" t="str">
        <f>IF(W357="-","-",-1957*Q357^3 + 170*Q357^2 - 5.2758*Q357 + 1.1631)</f>
        <v>-</v>
      </c>
      <c r="AD357" s="120">
        <f t="shared" si="528"/>
        <v>0.50091693070997323</v>
      </c>
      <c r="AE357" s="120">
        <f t="shared" si="528"/>
        <v>1.0104483365622601</v>
      </c>
      <c r="AF357" s="120">
        <f t="shared" si="528"/>
        <v>1.0855297918333597</v>
      </c>
      <c r="AG357" s="120">
        <f t="shared" si="528"/>
        <v>1.1004907217291342</v>
      </c>
      <c r="AH357" s="129" t="str">
        <f t="shared" si="528"/>
        <v>-</v>
      </c>
      <c r="AI357" s="119">
        <f>(F357^2)/2</f>
        <v>28611.031783724913</v>
      </c>
      <c r="AJ357" s="130" t="str">
        <f t="shared" si="529"/>
        <v>-</v>
      </c>
      <c r="AK357" s="119">
        <f t="shared" si="529"/>
        <v>10685.499438966759</v>
      </c>
      <c r="AL357" s="119">
        <f t="shared" si="529"/>
        <v>10052.575125047657</v>
      </c>
      <c r="AM357" s="119">
        <f t="shared" si="529"/>
        <v>8411.8305871784833</v>
      </c>
      <c r="AN357" s="119">
        <f t="shared" si="529"/>
        <v>6981.2213677757109</v>
      </c>
      <c r="AO357" s="131" t="str">
        <f t="shared" si="529"/>
        <v>-</v>
      </c>
      <c r="AP357" s="127" t="str">
        <f>IF(AJ357="-","-",(AJ357*AC357/2.04/$I357/$D357/$A357+((AJ357*AC357/2.04/$I357/$D357/$A357)^2+4)^0.5)/2)</f>
        <v>-</v>
      </c>
      <c r="AQ357" s="127">
        <f>IF(AK357="-","-",(2*AK357*AD357/2.04/$I357/$D357/$A357+((2*AK357*AD357/2.04/$I357/$D357/$A357)^2+4)^0.5)/2)</f>
        <v>1.2892888825446371</v>
      </c>
      <c r="AR357" s="127">
        <f>IF(AL357="-","-",(3*AL357*AE357/2.04/$I357/$D357/$A357+((3*AL357*AE357/2.04/$I357/$D357/$A357)^2+4)^0.5)/2)</f>
        <v>1.9698455570917563</v>
      </c>
      <c r="AS357" s="127">
        <f>IF(AM357="-","-",(4*AM357*AF357/2.04/$I357/$D357/$A357+((4*AM357*AF357/2.04/$I357/$D357/$A357)^2+4)^0.5)/2)</f>
        <v>2.2059280617083696</v>
      </c>
      <c r="AT357" s="127">
        <f>IF(AN357="-","-",(5*AN357*AG357/2.04/$I357/$D357/$A357+((5*AN357*AG357/2.04/$I357/$D357/$A357)^2+4)^0.5)/2)</f>
        <v>2.2815314221046781</v>
      </c>
      <c r="AU357" s="128" t="str">
        <f>IF(AO357="-","-",(6*AO357*AH357/2.04/$I357/$D357/$A357+((6*AO357*AH357/2.04/$I357/$D357/$A357)^2+4)^0.5)/2)</f>
        <v>-</v>
      </c>
      <c r="AV357" s="124" t="str">
        <f>IF(AP357="-","-",C357*AP357)</f>
        <v>-</v>
      </c>
      <c r="AW357" s="120">
        <f>IF(AQ357="-","-",C357*AQ357)</f>
        <v>2.0008197882894678</v>
      </c>
      <c r="AX357" s="120">
        <f>IF(AR357="-","-",C357*AR357)</f>
        <v>3.0569611076800878</v>
      </c>
      <c r="AY357" s="120">
        <f>IF(AS357="-","-",C357*AS357)</f>
        <v>3.4233324875166824</v>
      </c>
      <c r="AZ357" s="120">
        <f>IF(AT357="-","-",C357*AT357)</f>
        <v>3.5406597223901879</v>
      </c>
      <c r="BA357" s="129" t="str">
        <f>IF(AU357="-","-",C357*AU357)</f>
        <v>-</v>
      </c>
      <c r="BB357" s="138" t="str">
        <f>IF(W357="-","-",D357*AP357^(0.312/(1.312*W357))-273)</f>
        <v>-</v>
      </c>
      <c r="BC357" s="139">
        <f>IF(X357="-","-",D357*AQ357^(0.312/(1.312*X357))-273)</f>
        <v>46.480130894100739</v>
      </c>
      <c r="BD357" s="139">
        <f>IF(Y357="-","-",D357*AR357^(0.312/(1.312*Y357))-273)</f>
        <v>76.528565655309194</v>
      </c>
      <c r="BE357" s="139">
        <f>IF(Z357="-","-",D357*AS357^(0.312/(1.312*Z357))-273)</f>
        <v>91.170512187454563</v>
      </c>
      <c r="BF357" s="139">
        <f>IF(AA357="-","-",D357*AT357^(0.312/(1.312*AA357))-273)</f>
        <v>96.932260136009063</v>
      </c>
      <c r="BG357" s="140" t="str">
        <f>IF(AB357="-","-",D357*AU357^(0.312/(1.312*AB357))-273)</f>
        <v>-</v>
      </c>
      <c r="BM357" s="69"/>
      <c r="BP357" s="121">
        <v>355</v>
      </c>
    </row>
    <row r="358" spans="1:75" s="161" customFormat="1" hidden="1" x14ac:dyDescent="0.2">
      <c r="A358" s="162">
        <f>A354</f>
        <v>36.679193102481392</v>
      </c>
      <c r="B358" s="163"/>
      <c r="C358" s="163">
        <f>C354</f>
        <v>1.5518785707207061</v>
      </c>
      <c r="D358" s="164">
        <f>D354</f>
        <v>288</v>
      </c>
      <c r="E358" s="165">
        <v>5560</v>
      </c>
      <c r="F358" s="206">
        <f>PI()*0.862*E358/60</f>
        <v>250.94623237854788</v>
      </c>
      <c r="G358" s="166">
        <f t="shared" ref="G358:P358" si="533">G354</f>
        <v>0.33474516193285292</v>
      </c>
      <c r="H358" s="167">
        <f t="shared" si="533"/>
        <v>1.4891416752843847</v>
      </c>
      <c r="I358" s="168">
        <f t="shared" si="533"/>
        <v>0.96708800946354789</v>
      </c>
      <c r="J358" s="166">
        <f t="shared" si="533"/>
        <v>10.840170940864581</v>
      </c>
      <c r="K358" s="162">
        <f t="shared" si="533"/>
        <v>26.708793761481186</v>
      </c>
      <c r="L358" s="169">
        <f t="shared" si="533"/>
        <v>13.354396880740593</v>
      </c>
      <c r="M358" s="169">
        <f t="shared" si="533"/>
        <v>8.9029312538270613</v>
      </c>
      <c r="N358" s="169">
        <f t="shared" si="533"/>
        <v>6.6771984403702964</v>
      </c>
      <c r="O358" s="169">
        <f t="shared" si="533"/>
        <v>5.3417587522962373</v>
      </c>
      <c r="P358" s="170">
        <f t="shared" si="533"/>
        <v>4.4514656269135306</v>
      </c>
      <c r="Q358" s="166">
        <f>4*K358/(PI()*0.862^2*F358)</f>
        <v>0.18237662807557328</v>
      </c>
      <c r="R358" s="168">
        <f>4*L358/(PI()*0.862^2*F358)</f>
        <v>9.1188314037786641E-2</v>
      </c>
      <c r="S358" s="168">
        <f>4*M358/(PI()*0.862^2*F358)</f>
        <v>6.0792209358524418E-2</v>
      </c>
      <c r="T358" s="168">
        <f>4*N358/(PI()*0.862^2*F358)</f>
        <v>4.5594157018893321E-2</v>
      </c>
      <c r="U358" s="168">
        <f>4*O358/(PI()*0.862^2*F358)</f>
        <v>3.6475325615114657E-2</v>
      </c>
      <c r="V358" s="171">
        <f>4*P358/(PI()*0.862^2*$F358)</f>
        <v>3.0396104679262209E-2</v>
      </c>
      <c r="W358" s="166" t="str">
        <f>IF(OR(0.0366&gt;Q358,0.0992&lt;Q358),"-",-43518*Q358^4 + 7101.5*Q358^3 - 404.29*Q358^2 + 11.132*Q358 + 0.6449)</f>
        <v>-</v>
      </c>
      <c r="X358" s="168">
        <f t="shared" si="527"/>
        <v>0.6739641461444299</v>
      </c>
      <c r="Y358" s="168">
        <f t="shared" si="527"/>
        <v>0.82862134043987956</v>
      </c>
      <c r="Z358" s="168">
        <f t="shared" si="527"/>
        <v>0.79703812919496309</v>
      </c>
      <c r="AA358" s="168" t="str">
        <f t="shared" si="527"/>
        <v>-</v>
      </c>
      <c r="AB358" s="171" t="str">
        <f t="shared" si="527"/>
        <v>-</v>
      </c>
      <c r="AC358" s="166" t="str">
        <f>IF(W358="-","-",-1957*Q358^3 + 170*Q358^2 - 5.2758*Q358 + 1.1631)</f>
        <v>-</v>
      </c>
      <c r="AD358" s="168">
        <f t="shared" si="528"/>
        <v>0.61169834657275879</v>
      </c>
      <c r="AE358" s="168">
        <f t="shared" si="528"/>
        <v>1.0309623540804904</v>
      </c>
      <c r="AF358" s="168">
        <f t="shared" si="528"/>
        <v>1.0904658612337843</v>
      </c>
      <c r="AG358" s="168" t="str">
        <f t="shared" si="528"/>
        <v>-</v>
      </c>
      <c r="AH358" s="171" t="str">
        <f t="shared" si="528"/>
        <v>-</v>
      </c>
      <c r="AI358" s="172">
        <f>(F358^2)/2</f>
        <v>31487.005772494074</v>
      </c>
      <c r="AJ358" s="173" t="str">
        <f t="shared" si="529"/>
        <v>-</v>
      </c>
      <c r="AK358" s="172">
        <f t="shared" si="529"/>
        <v>12411.19335001897</v>
      </c>
      <c r="AL358" s="172">
        <f t="shared" si="529"/>
        <v>11342.491494800519</v>
      </c>
      <c r="AM358" s="172">
        <f t="shared" si="529"/>
        <v>9354.4015450686093</v>
      </c>
      <c r="AN358" s="172" t="str">
        <f t="shared" si="529"/>
        <v>-</v>
      </c>
      <c r="AO358" s="174" t="str">
        <f t="shared" si="529"/>
        <v>-</v>
      </c>
      <c r="AP358" s="169" t="str">
        <f>IF(AJ358="-","-",(AJ358*AC358/2.04/$I358/$D358/$A358+((AJ358*AC358/2.04/$I358/$D358/$A358)^2+4)^0.5)/2)</f>
        <v>-</v>
      </c>
      <c r="AQ358" s="169">
        <f>IF(AK358="-","-",(2*AK358*AD358/2.04/$I358/$D358/$A358+((2*AK358*AD358/2.04/$I358/$D358/$A358)^2+4)^0.5)/2)</f>
        <v>1.4285717444563739</v>
      </c>
      <c r="AR358" s="169">
        <f>IF(AL358="-","-",(3*AL358*AE358/2.04/$I358/$D358/$A358+((3*AL358*AE358/2.04/$I358/$D358/$A358)^2+4)^0.5)/2)</f>
        <v>2.1487062946012419</v>
      </c>
      <c r="AS358" s="169">
        <f>IF(AM358="-","-",(4*AM358*AF358/2.04/$I358/$D358/$A358+((4*AM358*AF358/2.04/$I358/$D358/$A358)^2+4)^0.5)/2)</f>
        <v>2.3783165227279146</v>
      </c>
      <c r="AT358" s="169" t="str">
        <f>IF(AN358="-","-",(5*AN358*AG358/2.04/$I358/$D358/$A358+((5*AN358*AG358/2.04/$I358/$D358/$A358)^2+4)^0.5)/2)</f>
        <v>-</v>
      </c>
      <c r="AU358" s="170" t="str">
        <f>IF(AO358="-","-",(6*AO358*AH358/2.04/$I358/$D358/$A358+((6*AO358*AH358/2.04/$I358/$D358/$A358)^2+4)^0.5)/2)</f>
        <v>-</v>
      </c>
      <c r="AV358" s="166" t="str">
        <f>IF(AP358="-","-",C358*AP358)</f>
        <v>-</v>
      </c>
      <c r="AW358" s="168">
        <f>IF(AQ358="-","-",C358*AQ358)</f>
        <v>2.2169698769589434</v>
      </c>
      <c r="AX358" s="168">
        <f>IF(AR358="-","-",C358*AR358)</f>
        <v>3.3345312533643598</v>
      </c>
      <c r="AY358" s="168">
        <f>IF(AS358="-","-",C358*AS358)</f>
        <v>3.6908584460124358</v>
      </c>
      <c r="AZ358" s="168" t="str">
        <f>IF(AT358="-","-",C358*AT358)</f>
        <v>-</v>
      </c>
      <c r="BA358" s="171" t="str">
        <f>IF(AU358="-","-",C358*AU358)</f>
        <v>-</v>
      </c>
      <c r="BB358" s="175" t="str">
        <f>IF(W358="-","-",D358*AP358^(0.312/(1.312*W358))-273)</f>
        <v>-</v>
      </c>
      <c r="BC358" s="176">
        <f>IF(X358="-","-",D358*AQ358^(0.312/(1.312*X358))-273)</f>
        <v>53.624609464282457</v>
      </c>
      <c r="BD358" s="176">
        <f>IF(Y358="-","-",D358*AR358^(0.312/(1.312*Y358))-273)</f>
        <v>85.693507541760823</v>
      </c>
      <c r="BE358" s="176">
        <f>IF(Z358="-","-",D358*AS358^(0.312/(1.312*Z358))-273)</f>
        <v>99.9551221455053</v>
      </c>
      <c r="BF358" s="176" t="str">
        <f>IF(AA358="-","-",D358*AT358^(0.312/(1.312*AA358))-273)</f>
        <v>-</v>
      </c>
      <c r="BG358" s="177" t="str">
        <f>IF(AB358="-","-",D358*AU358^(0.312/(1.312*AB358))-273)</f>
        <v>-</v>
      </c>
      <c r="BH358" s="121"/>
      <c r="BI358" s="121"/>
      <c r="BM358" s="89"/>
      <c r="BP358" s="1">
        <v>356</v>
      </c>
    </row>
    <row r="359" spans="1:75" s="7" customFormat="1" ht="15.75" hidden="1" x14ac:dyDescent="0.2">
      <c r="B359" s="1"/>
      <c r="C359" s="2" t="s">
        <v>0</v>
      </c>
      <c r="D359" s="3"/>
      <c r="E359" s="4"/>
      <c r="F359" s="5"/>
      <c r="G359" s="6"/>
      <c r="I359" s="6"/>
      <c r="J359" s="6"/>
      <c r="K359" s="6"/>
      <c r="L359" s="8"/>
      <c r="M359" s="8"/>
      <c r="N359" s="8"/>
      <c r="O359" s="8"/>
      <c r="P359" s="8"/>
      <c r="Q359" s="5"/>
      <c r="R359" s="6"/>
      <c r="S359" s="6"/>
      <c r="T359" s="6"/>
      <c r="U359" s="6"/>
      <c r="V359" s="6"/>
      <c r="W359" s="6"/>
      <c r="X359" s="6"/>
      <c r="Y359" s="6"/>
      <c r="Z359" s="6"/>
      <c r="AA359" s="6"/>
      <c r="AB359" s="6"/>
      <c r="AC359" s="6"/>
      <c r="AD359" s="6"/>
      <c r="AE359" s="6"/>
      <c r="AF359" s="6"/>
      <c r="AG359" s="6"/>
      <c r="AH359" s="6"/>
      <c r="AI359" s="9"/>
      <c r="AJ359" s="10"/>
      <c r="AK359" s="11"/>
      <c r="AL359" s="11"/>
      <c r="AM359" s="12"/>
      <c r="AN359" s="10"/>
      <c r="AO359" s="13"/>
      <c r="AP359" s="14"/>
      <c r="AQ359" s="15"/>
      <c r="AR359" s="16"/>
      <c r="AX359" s="6"/>
      <c r="AY359" s="6"/>
      <c r="AZ359" s="6"/>
      <c r="BA359" s="6"/>
      <c r="BB359" s="5"/>
      <c r="BC359" s="5"/>
      <c r="BD359" s="5"/>
      <c r="BE359" s="5"/>
      <c r="BF359" s="5"/>
      <c r="BG359" s="8"/>
      <c r="BM359" s="89"/>
      <c r="BP359" s="121">
        <v>357</v>
      </c>
    </row>
    <row r="360" spans="1:75" s="1" customFormat="1" ht="18" hidden="1" customHeight="1" x14ac:dyDescent="0.2">
      <c r="A360" s="17" t="s">
        <v>1</v>
      </c>
      <c r="B360" s="18" t="s">
        <v>2</v>
      </c>
      <c r="C360" s="18" t="s">
        <v>3</v>
      </c>
      <c r="D360" s="18" t="s">
        <v>4</v>
      </c>
      <c r="E360" s="18" t="s">
        <v>5</v>
      </c>
      <c r="F360" s="19" t="s">
        <v>6</v>
      </c>
      <c r="G360" s="18" t="s">
        <v>7</v>
      </c>
      <c r="H360" s="18" t="s">
        <v>8</v>
      </c>
      <c r="I360" s="18" t="s">
        <v>9</v>
      </c>
      <c r="J360" s="20" t="s">
        <v>10</v>
      </c>
      <c r="K360" s="21" t="s">
        <v>11</v>
      </c>
      <c r="L360" s="22" t="s">
        <v>12</v>
      </c>
      <c r="M360" s="22" t="s">
        <v>13</v>
      </c>
      <c r="N360" s="22" t="s">
        <v>14</v>
      </c>
      <c r="O360" s="22" t="s">
        <v>15</v>
      </c>
      <c r="P360" s="23" t="s">
        <v>16</v>
      </c>
      <c r="Q360" s="24" t="s">
        <v>17</v>
      </c>
      <c r="R360" s="25" t="s">
        <v>18</v>
      </c>
      <c r="S360" s="25" t="s">
        <v>19</v>
      </c>
      <c r="T360" s="25" t="s">
        <v>20</v>
      </c>
      <c r="U360" s="25" t="s">
        <v>21</v>
      </c>
      <c r="V360" s="26" t="s">
        <v>22</v>
      </c>
      <c r="W360" s="24" t="s">
        <v>23</v>
      </c>
      <c r="X360" s="25" t="s">
        <v>24</v>
      </c>
      <c r="Y360" s="25" t="s">
        <v>25</v>
      </c>
      <c r="Z360" s="25" t="s">
        <v>26</v>
      </c>
      <c r="AA360" s="25" t="s">
        <v>27</v>
      </c>
      <c r="AB360" s="26" t="s">
        <v>28</v>
      </c>
      <c r="AC360" s="27" t="s">
        <v>29</v>
      </c>
      <c r="AD360" s="28" t="s">
        <v>30</v>
      </c>
      <c r="AE360" s="28" t="s">
        <v>31</v>
      </c>
      <c r="AF360" s="28" t="s">
        <v>32</v>
      </c>
      <c r="AG360" s="28" t="s">
        <v>33</v>
      </c>
      <c r="AH360" s="29" t="s">
        <v>34</v>
      </c>
      <c r="AI360" s="30" t="s">
        <v>35</v>
      </c>
      <c r="AJ360" s="21" t="s">
        <v>36</v>
      </c>
      <c r="AK360" s="22" t="s">
        <v>37</v>
      </c>
      <c r="AL360" s="22" t="s">
        <v>38</v>
      </c>
      <c r="AM360" s="22" t="s">
        <v>39</v>
      </c>
      <c r="AN360" s="22" t="s">
        <v>40</v>
      </c>
      <c r="AO360" s="23" t="s">
        <v>41</v>
      </c>
      <c r="AP360" s="28" t="s">
        <v>42</v>
      </c>
      <c r="AQ360" s="28" t="s">
        <v>43</v>
      </c>
      <c r="AR360" s="28" t="s">
        <v>44</v>
      </c>
      <c r="AS360" s="28" t="s">
        <v>45</v>
      </c>
      <c r="AT360" s="28" t="s">
        <v>46</v>
      </c>
      <c r="AU360" s="29" t="s">
        <v>47</v>
      </c>
      <c r="AV360" s="31" t="s">
        <v>48</v>
      </c>
      <c r="AW360" s="32" t="s">
        <v>49</v>
      </c>
      <c r="AX360" s="32" t="s">
        <v>50</v>
      </c>
      <c r="AY360" s="32" t="s">
        <v>51</v>
      </c>
      <c r="AZ360" s="32" t="s">
        <v>52</v>
      </c>
      <c r="BA360" s="33" t="s">
        <v>53</v>
      </c>
      <c r="BB360" s="21" t="s">
        <v>54</v>
      </c>
      <c r="BC360" s="22" t="s">
        <v>55</v>
      </c>
      <c r="BD360" s="22" t="s">
        <v>56</v>
      </c>
      <c r="BE360" s="22" t="s">
        <v>57</v>
      </c>
      <c r="BF360" s="22" t="s">
        <v>58</v>
      </c>
      <c r="BG360" s="23" t="s">
        <v>59</v>
      </c>
      <c r="BH360" s="34"/>
      <c r="BM360" s="69"/>
      <c r="BP360" s="1">
        <v>358</v>
      </c>
    </row>
    <row r="361" spans="1:75" s="61" customFormat="1" ht="12.75" customHeight="1" x14ac:dyDescent="0.2">
      <c r="A361" s="35">
        <v>53.970259384902143</v>
      </c>
      <c r="B361" s="35">
        <f>AX356</f>
        <v>2.7805604632810383</v>
      </c>
      <c r="C361" s="141">
        <f>B361-0.06</f>
        <v>2.7205604632810383</v>
      </c>
      <c r="D361" s="36">
        <v>288</v>
      </c>
      <c r="E361" s="37">
        <v>3710</v>
      </c>
      <c r="F361" s="38">
        <f>PI()*0.805*E361/60</f>
        <v>156.37539232630996</v>
      </c>
      <c r="G361" s="39">
        <f>C361/4.636</f>
        <v>0.58683357706666051</v>
      </c>
      <c r="H361" s="40">
        <f>D361/193.4</f>
        <v>1.4891416752843847</v>
      </c>
      <c r="I361" s="41">
        <f>1-0.427*G361*H361^(-3.688)</f>
        <v>0.94230279229916247</v>
      </c>
      <c r="J361" s="40">
        <f>C361*10^6/(I361*511*D361)</f>
        <v>19.617990342741603</v>
      </c>
      <c r="K361" s="42">
        <f>A361*0.682*10^6/(3600*24*J361)</f>
        <v>21.715539383043531</v>
      </c>
      <c r="L361" s="43">
        <f>A361*0.682*10^6/(3600*24*J361*2)</f>
        <v>10.857769691521765</v>
      </c>
      <c r="M361" s="43">
        <f>A361*0.682*10^6/(3600*24*J361*3)</f>
        <v>7.2385131276811778</v>
      </c>
      <c r="N361" s="43">
        <f>A361*0.682*10^6/(3600*24*J361*4)</f>
        <v>5.4288848457608827</v>
      </c>
      <c r="O361" s="43">
        <f>A361*0.682*10^6/(3600*24*J361*5)</f>
        <v>4.3431078766087063</v>
      </c>
      <c r="P361" s="44">
        <f>A361*0.682*10^6/(3600*24*J361*6)</f>
        <v>3.6192565638405889</v>
      </c>
      <c r="Q361" s="39">
        <f>4*K361/(PI()*0.805^2*F361)</f>
        <v>0.27284786930960797</v>
      </c>
      <c r="R361" s="41">
        <f>4*L361/(PI()*0.805^2*F361)</f>
        <v>0.13642393465480399</v>
      </c>
      <c r="S361" s="41">
        <f>4*M361/(PI()*0.805^2*F361)</f>
        <v>9.0949289769869338E-2</v>
      </c>
      <c r="T361" s="41">
        <f>4*N361/(PI()*0.805^2*F361)</f>
        <v>6.8211967327401993E-2</v>
      </c>
      <c r="U361" s="41">
        <f>4*O361/(PI()*0.805^2*F361)</f>
        <v>5.4569573861921593E-2</v>
      </c>
      <c r="V361" s="45">
        <f>4*P361/(PI()*0.805^2*F361)</f>
        <v>4.5474644884934669E-2</v>
      </c>
      <c r="W361" s="46" t="str">
        <f>IF(OR(0.0344&gt;Q361,0.0739&lt;Q361),"-",296863066.116789*Q361^(6)+-107812010.926391*Q361^(5)+ 15691057.2875856*Q361^(4)+-1178721.4640784*Q361^(3)+ 48205.3447935692*Q361^(2)+-1012.39184418295*Q361+ 9.28608011129995)</f>
        <v>-</v>
      </c>
      <c r="X361" s="47" t="str">
        <f t="shared" ref="X361:AB365" si="534">IF(OR(0.0344&gt;R361,0.0739&lt;R361),"-",296863066.116789*R361^(6)+-107812010.926391*R361^(5)+ 15691057.2875856*R361^(4)+-1178721.4640784*R361^(3)+ 48205.3447935692*R361^(2)+-1012.39184418295*R361+ 9.28608011129995)</f>
        <v>-</v>
      </c>
      <c r="Y361" s="47" t="str">
        <f t="shared" si="534"/>
        <v>-</v>
      </c>
      <c r="Z361" s="47">
        <f t="shared" si="534"/>
        <v>0.81031553607749451</v>
      </c>
      <c r="AA361" s="47">
        <f t="shared" si="534"/>
        <v>0.85639014835161298</v>
      </c>
      <c r="AB361" s="48">
        <f t="shared" si="534"/>
        <v>0.84848968020015825</v>
      </c>
      <c r="AC361" s="46" t="str">
        <f>IF(W361="-","-",798988351.621543*Q361^(6)+-280371531.586419*Q361^(5)+ 39883138.3982318*Q361^(4)+-2943110.23585554*Q361^(3)+ 118497.513034966*Q361^(2)+-2463.54413936218*Q361+ 21.5852365235991)</f>
        <v>-</v>
      </c>
      <c r="AD361" s="47" t="str">
        <f t="shared" ref="AD361:AH365" si="535">IF(X361="-","-",798988351.621543*R361^(6)+-280371531.586419*R361^(5)+ 39883138.3982318*R361^(4)+-2943110.23585554*R361^(3)+ 118497.513034966*R361^(2)+-2463.54413936218*R361+ 21.5852365235991)</f>
        <v>-</v>
      </c>
      <c r="AE361" s="47" t="str">
        <f t="shared" si="535"/>
        <v>-</v>
      </c>
      <c r="AF361" s="47">
        <f t="shared" si="535"/>
        <v>0.69400462500269811</v>
      </c>
      <c r="AG361" s="47">
        <f t="shared" si="535"/>
        <v>0.85536461185953527</v>
      </c>
      <c r="AH361" s="48">
        <f t="shared" si="535"/>
        <v>0.93393636419960302</v>
      </c>
      <c r="AI361" s="49">
        <f>(F361^2)/2</f>
        <v>12226.631662603681</v>
      </c>
      <c r="AJ361" s="49" t="str">
        <f t="shared" ref="AJ361:AO365" si="536">IF(W361="-","-",4*$AI361*$J361*K361*AC361/(W361*1000))</f>
        <v>-</v>
      </c>
      <c r="AK361" s="50" t="str">
        <f t="shared" si="536"/>
        <v>-</v>
      </c>
      <c r="AL361" s="50" t="str">
        <f t="shared" si="536"/>
        <v>-</v>
      </c>
      <c r="AM361" s="50">
        <f t="shared" si="536"/>
        <v>4461.0815818903502</v>
      </c>
      <c r="AN361" s="50">
        <f t="shared" si="536"/>
        <v>4161.9951464071173</v>
      </c>
      <c r="AO361" s="51">
        <f t="shared" si="536"/>
        <v>3822.1825766738507</v>
      </c>
      <c r="AP361" s="52" t="str">
        <f>IF(AJ361="-","-",(AJ361*W361/2.04/$I361/$D361/$A361+((AJ361*W361/2.04/$I361/$D361/$A361)^2+4)^0.5)/2)</f>
        <v>-</v>
      </c>
      <c r="AQ361" s="52" t="str">
        <f>IF(AK361="-","-",(2*AK361*X361/2.04/$I361/$D361/$A361+((2*AK361*X361/2.04/$I361/$D361/$A361)^2+4)^0.5)/2)</f>
        <v>-</v>
      </c>
      <c r="AR361" s="52" t="str">
        <f>IF(AL361="-","-",(3*AL361*Y361/2.04/$I361/$D361/$A361+((3*AL361*Y361/2.04/$I361/$D361/$A361)^2+4)^0.5)/2)</f>
        <v>-</v>
      </c>
      <c r="AS361" s="52">
        <f>IF(AM361="-","-",(4*AM361*Z361/2.04/$I361/$D361/$A361+((4*AM361*Z361/2.04/$I361/$D361/$A361)^2+4)^0.5)/2)</f>
        <v>1.2708250103535936</v>
      </c>
      <c r="AT361" s="52">
        <f>IF(AN361="-","-",(5*AN361*AA361/2.04/$I361/$D361/$A361+((5*AN361*AA361/2.04/$I361/$D361/$A361)^2+4)^0.5)/2)</f>
        <v>1.3417483662684935</v>
      </c>
      <c r="AU361" s="53">
        <f>IF(AO361="-","-",(6*AO361*AB361/2.04/$I361/$D361/$A361+((6*AO361*AB361/2.04/$I361/$D361/$A361)^2+4)^0.5)/2)</f>
        <v>1.377299368379896</v>
      </c>
      <c r="AV361" s="54" t="str">
        <f>IF(AP361="-","-",C361*AP361)</f>
        <v>-</v>
      </c>
      <c r="AW361" s="55" t="str">
        <f>IF(AQ361="-","-",C361*AQ361)</f>
        <v>-</v>
      </c>
      <c r="AX361" s="55" t="str">
        <f>IF(AR361="-","-",C361*AR361)</f>
        <v>-</v>
      </c>
      <c r="AY361" s="56">
        <f>IF(AS361="-","-",C361*AS361)</f>
        <v>3.4573562789167029</v>
      </c>
      <c r="AZ361" s="56">
        <f>IF(AT361="-","-",C361*AT361)</f>
        <v>3.6503075569419887</v>
      </c>
      <c r="BA361" s="57">
        <f>IF(AU361="-","-",C361*AU361)</f>
        <v>3.7470262077162912</v>
      </c>
      <c r="BB361" s="58" t="str">
        <f>IF(W361="-","-",D361*AP361^(0.312/(1.312*W361))-273)</f>
        <v>-</v>
      </c>
      <c r="BC361" s="59" t="str">
        <f>IF(X361="-","-",D361*AQ361^(0.312/(1.312*X361))-273)</f>
        <v>-</v>
      </c>
      <c r="BD361" s="59" t="str">
        <f>IF(Y361="-","-",D361*AR361^(0.312/(1.312*Y361))-273)</f>
        <v>-</v>
      </c>
      <c r="BE361" s="59">
        <f>IF(Z361="-","-",D361*AS361^(0.312/(1.312*Z361))-273)</f>
        <v>35.985953211746562</v>
      </c>
      <c r="BF361" s="59">
        <f>IF(AA361="-","-",D361*AT361^(0.312/(1.312*AA361))-273)</f>
        <v>39.496069233683215</v>
      </c>
      <c r="BG361" s="60">
        <f>IF(AB361="-","-",D361*AU361^(0.312/(1.312*AB361))-273)</f>
        <v>42.034230971735099</v>
      </c>
      <c r="BI361" s="43">
        <f>A361</f>
        <v>53.970259384902143</v>
      </c>
      <c r="BJ361" s="43">
        <f>C361</f>
        <v>2.7205604632810383</v>
      </c>
      <c r="BK361" s="43">
        <f>AW366</f>
        <v>4.8714659720734028</v>
      </c>
      <c r="BL361" s="50">
        <f>AT366</f>
        <v>5170</v>
      </c>
      <c r="BM361" s="50">
        <f t="shared" ref="BM361" si="537">AU366</f>
        <v>10764.477981395617</v>
      </c>
      <c r="BN361" s="43">
        <f>AV366</f>
        <v>1.7906111765655592</v>
      </c>
      <c r="BO361" s="61">
        <f>AS366</f>
        <v>4</v>
      </c>
      <c r="BP361" s="121">
        <v>359</v>
      </c>
      <c r="BQ361" s="43">
        <f>AI366</f>
        <v>36.679193102481392</v>
      </c>
      <c r="BR361" s="43">
        <f>AJ366</f>
        <v>1.5518785707207061</v>
      </c>
      <c r="BS361" s="43">
        <f>AO366</f>
        <v>2.7805604632810383</v>
      </c>
      <c r="BT361" s="50">
        <f>AL366</f>
        <v>5020</v>
      </c>
      <c r="BU361" s="50">
        <f>AM366</f>
        <v>8733.97807319003</v>
      </c>
      <c r="BV361" s="43">
        <f>AN366</f>
        <v>1.7917384231871449</v>
      </c>
      <c r="BW361" s="61">
        <f>AK366</f>
        <v>3</v>
      </c>
    </row>
    <row r="362" spans="1:75" s="69" customFormat="1" hidden="1" x14ac:dyDescent="0.2">
      <c r="A362" s="42">
        <f>A361</f>
        <v>53.970259384902143</v>
      </c>
      <c r="B362" s="62">
        <f>B361</f>
        <v>2.7805604632810383</v>
      </c>
      <c r="C362" s="62">
        <f>C361</f>
        <v>2.7205604632810383</v>
      </c>
      <c r="D362" s="63">
        <f>D361</f>
        <v>288</v>
      </c>
      <c r="E362" s="37">
        <v>4000</v>
      </c>
      <c r="F362" s="62">
        <f>PI()*0.805*E362/60</f>
        <v>168.59880574265225</v>
      </c>
      <c r="G362" s="39">
        <f t="shared" ref="G362:P362" si="538">G361</f>
        <v>0.58683357706666051</v>
      </c>
      <c r="H362" s="40">
        <f t="shared" si="538"/>
        <v>1.4891416752843847</v>
      </c>
      <c r="I362" s="41">
        <f t="shared" si="538"/>
        <v>0.94230279229916247</v>
      </c>
      <c r="J362" s="40">
        <f t="shared" si="538"/>
        <v>19.617990342741603</v>
      </c>
      <c r="K362" s="42">
        <f t="shared" si="538"/>
        <v>21.715539383043531</v>
      </c>
      <c r="L362" s="43">
        <f t="shared" si="538"/>
        <v>10.857769691521765</v>
      </c>
      <c r="M362" s="43">
        <f t="shared" si="538"/>
        <v>7.2385131276811778</v>
      </c>
      <c r="N362" s="43">
        <f t="shared" si="538"/>
        <v>5.4288848457608827</v>
      </c>
      <c r="O362" s="43">
        <f t="shared" si="538"/>
        <v>4.3431078766087063</v>
      </c>
      <c r="P362" s="44">
        <f t="shared" si="538"/>
        <v>3.6192565638405889</v>
      </c>
      <c r="Q362" s="39">
        <f t="shared" ref="Q362:Q365" si="539">4*K362/(PI()*0.805^2*F362)</f>
        <v>0.25306639878466142</v>
      </c>
      <c r="R362" s="41">
        <f t="shared" ref="R362:R365" si="540">4*L362/(PI()*0.805^2*F362)</f>
        <v>0.12653319939233071</v>
      </c>
      <c r="S362" s="41">
        <f t="shared" ref="S362:S365" si="541">4*M362/(PI()*0.805^2*F362)</f>
        <v>8.435546626155381E-2</v>
      </c>
      <c r="T362" s="41">
        <f t="shared" ref="T362:T365" si="542">4*N362/(PI()*0.805^2*F362)</f>
        <v>6.3266599696165354E-2</v>
      </c>
      <c r="U362" s="41">
        <f t="shared" ref="U362:U365" si="543">4*O362/(PI()*0.805^2*F362)</f>
        <v>5.0613279756932285E-2</v>
      </c>
      <c r="V362" s="45">
        <f t="shared" ref="V362:V365" si="544">4*P362/(PI()*0.805^2*F362)</f>
        <v>4.2177733130776905E-2</v>
      </c>
      <c r="W362" s="64" t="str">
        <f t="shared" ref="W362:W365" si="545">IF(OR(0.0344&gt;Q362,0.0739&lt;Q362),"-",296863066.116789*Q362^(6)+-107812010.926391*Q362^(5)+ 15691057.2875856*Q362^(4)+-1178721.4640784*Q362^(3)+ 48205.3447935692*Q362^(2)+-1012.39184418295*Q362+ 9.28608011129995)</f>
        <v>-</v>
      </c>
      <c r="X362" s="65" t="str">
        <f t="shared" si="534"/>
        <v>-</v>
      </c>
      <c r="Y362" s="65" t="str">
        <f t="shared" si="534"/>
        <v>-</v>
      </c>
      <c r="Z362" s="65">
        <f t="shared" si="534"/>
        <v>0.84060102565490347</v>
      </c>
      <c r="AA362" s="65">
        <f t="shared" si="534"/>
        <v>0.85640592829179063</v>
      </c>
      <c r="AB362" s="66">
        <f t="shared" si="534"/>
        <v>0.83673890976341703</v>
      </c>
      <c r="AC362" s="64" t="str">
        <f t="shared" ref="AC362:AC365" si="546">IF(W362="-","-",798988351.621543*Q362^(6)+-280371531.586419*Q362^(5)+ 39883138.3982318*Q362^(4)+-2943110.23585554*Q362^(3)+ 118497.513034966*Q362^(2)+-2463.54413936218*Q362+ 21.5852365235991)</f>
        <v>-</v>
      </c>
      <c r="AD362" s="65" t="str">
        <f t="shared" si="535"/>
        <v>-</v>
      </c>
      <c r="AE362" s="65" t="str">
        <f t="shared" si="535"/>
        <v>-</v>
      </c>
      <c r="AF362" s="65">
        <f t="shared" si="535"/>
        <v>0.76171748312396659</v>
      </c>
      <c r="AG362" s="65">
        <f t="shared" si="535"/>
        <v>0.89508137838270585</v>
      </c>
      <c r="AH362" s="66">
        <f t="shared" si="535"/>
        <v>0.94444255843644243</v>
      </c>
      <c r="AI362" s="49">
        <f>(F362^2)/2</f>
        <v>14212.778648924294</v>
      </c>
      <c r="AJ362" s="49" t="str">
        <f t="shared" si="536"/>
        <v>-</v>
      </c>
      <c r="AK362" s="50" t="str">
        <f t="shared" si="536"/>
        <v>-</v>
      </c>
      <c r="AL362" s="50" t="str">
        <f t="shared" si="536"/>
        <v>-</v>
      </c>
      <c r="AM362" s="50">
        <f t="shared" si="536"/>
        <v>5486.661131394806</v>
      </c>
      <c r="AN362" s="50">
        <f t="shared" si="536"/>
        <v>5062.6391573019764</v>
      </c>
      <c r="AO362" s="51">
        <f t="shared" si="536"/>
        <v>4556.1546286646098</v>
      </c>
      <c r="AP362" s="43" t="str">
        <f>IF(AJ362="-","-",(AJ362*W362/2.04/$I362/$D362/$A362+((AJ362*W362/2.04/$I362/$D362/$A362)^2+4)^0.5)/2)</f>
        <v>-</v>
      </c>
      <c r="AQ362" s="43" t="str">
        <f>IF(AK362="-","-",(2*AK362*X362/2.04/$I362/$D362/$A362+((2*AK362*X362/2.04/$I362/$D362/$A362)^2+4)^0.5)/2)</f>
        <v>-</v>
      </c>
      <c r="AR362" s="43" t="str">
        <f>IF(AL362="-","-",(3*AL362*Y362/2.04/$I362/$D362/$A362+((3*AL362*Y362/2.04/$I362/$D362/$A362)^2+4)^0.5)/2)</f>
        <v>-</v>
      </c>
      <c r="AS362" s="43">
        <f>IF(AM362="-","-",(4*AM362*Z362/2.04/$I362/$D362/$A362+((4*AM362*Z362/2.04/$I362/$D362/$A362)^2+4)^0.5)/2)</f>
        <v>1.3552856440886525</v>
      </c>
      <c r="AT362" s="43">
        <f>IF(AN362="-","-",(5*AN362*AA362/2.04/$I362/$D362/$A362+((5*AN362*AA362/2.04/$I362/$D362/$A362)^2+4)^0.5)/2)</f>
        <v>1.4265352268953009</v>
      </c>
      <c r="AU362" s="44">
        <f>IF(AO362="-","-",(6*AO362*AB362/2.04/$I362/$D362/$A362+((6*AO362*AB362/2.04/$I362/$D362/$A362)^2+4)^0.5)/2)</f>
        <v>1.4535283714699647</v>
      </c>
      <c r="AV362" s="67" t="str">
        <f>IF(AP362="-","-",C362*AP362)</f>
        <v>-</v>
      </c>
      <c r="AW362" s="68" t="str">
        <f>IF(AQ362="-","-",C362*AQ362)</f>
        <v>-</v>
      </c>
      <c r="AX362" s="68" t="str">
        <f>IF(AR362="-","-",C362*AR362)</f>
        <v>-</v>
      </c>
      <c r="AY362" s="41">
        <f>IF(AS362="-","-",C362*AS362)</f>
        <v>3.6871365397599649</v>
      </c>
      <c r="AZ362" s="41">
        <f>IF(AT362="-","-",C362*AT362)</f>
        <v>3.8809753377690006</v>
      </c>
      <c r="BA362" s="45">
        <f>IF(AU362="-","-",C362*AU362)</f>
        <v>3.9544118196784601</v>
      </c>
      <c r="BB362" s="58" t="str">
        <f>IF(W362="-","-",D362*AP362^(0.312/(1.312*W362))-273)</f>
        <v>-</v>
      </c>
      <c r="BC362" s="59" t="str">
        <f>IF(X362="-","-",D362*AQ362^(0.312/(1.312*X362))-273)</f>
        <v>-</v>
      </c>
      <c r="BD362" s="59" t="str">
        <f>IF(Y362="-","-",D362*AR362^(0.312/(1.312*Y362))-273)</f>
        <v>-</v>
      </c>
      <c r="BE362" s="59">
        <f>IF(Z362="-","-",D362*AS362^(0.312/(1.312*Z362))-273)</f>
        <v>40.86568073682065</v>
      </c>
      <c r="BF362" s="59">
        <f>IF(AA362="-","-",D362*AT362^(0.312/(1.312*AA362))-273)</f>
        <v>44.858117237141812</v>
      </c>
      <c r="BG362" s="60">
        <f>IF(AB362="-","-",D362*AU362^(0.312/(1.312*AB362))-273)</f>
        <v>47.297806532087918</v>
      </c>
      <c r="BM362" s="121"/>
      <c r="BP362" s="1">
        <v>360</v>
      </c>
    </row>
    <row r="363" spans="1:75" s="89" customFormat="1" hidden="1" x14ac:dyDescent="0.2">
      <c r="A363" s="70">
        <f>A361</f>
        <v>53.970259384902143</v>
      </c>
      <c r="B363" s="71">
        <f>B361</f>
        <v>2.7805604632810383</v>
      </c>
      <c r="C363" s="71">
        <f>C361</f>
        <v>2.7205604632810383</v>
      </c>
      <c r="D363" s="72">
        <f>D361</f>
        <v>288</v>
      </c>
      <c r="E363" s="73">
        <v>5170</v>
      </c>
      <c r="F363" s="71">
        <f>PI()*0.805*E363/60</f>
        <v>217.91395642237802</v>
      </c>
      <c r="G363" s="74">
        <f t="shared" ref="G363:P363" si="547">G361</f>
        <v>0.58683357706666051</v>
      </c>
      <c r="H363" s="75">
        <f t="shared" si="547"/>
        <v>1.4891416752843847</v>
      </c>
      <c r="I363" s="76">
        <f t="shared" si="547"/>
        <v>0.94230279229916247</v>
      </c>
      <c r="J363" s="75">
        <f t="shared" si="547"/>
        <v>19.617990342741603</v>
      </c>
      <c r="K363" s="70">
        <f t="shared" si="547"/>
        <v>21.715539383043531</v>
      </c>
      <c r="L363" s="77">
        <f t="shared" si="547"/>
        <v>10.857769691521765</v>
      </c>
      <c r="M363" s="77">
        <f t="shared" si="547"/>
        <v>7.2385131276811778</v>
      </c>
      <c r="N363" s="77">
        <f t="shared" si="547"/>
        <v>5.4288848457608827</v>
      </c>
      <c r="O363" s="77">
        <f t="shared" si="547"/>
        <v>4.3431078766087063</v>
      </c>
      <c r="P363" s="78">
        <f t="shared" si="547"/>
        <v>3.6192565638405889</v>
      </c>
      <c r="Q363" s="74">
        <f t="shared" si="539"/>
        <v>0.1957960532183067</v>
      </c>
      <c r="R363" s="76">
        <f t="shared" si="540"/>
        <v>9.7898026609153352E-2</v>
      </c>
      <c r="S363" s="76">
        <f t="shared" si="541"/>
        <v>6.5265351072768901E-2</v>
      </c>
      <c r="T363" s="76">
        <f t="shared" si="542"/>
        <v>4.8949013304576676E-2</v>
      </c>
      <c r="U363" s="76">
        <f t="shared" si="543"/>
        <v>3.9159210643661339E-2</v>
      </c>
      <c r="V363" s="79">
        <f t="shared" si="544"/>
        <v>3.2632675536384451E-2</v>
      </c>
      <c r="W363" s="80" t="str">
        <f t="shared" si="545"/>
        <v>-</v>
      </c>
      <c r="X363" s="81" t="str">
        <f t="shared" si="534"/>
        <v>-</v>
      </c>
      <c r="Y363" s="81">
        <f t="shared" si="534"/>
        <v>0.83138330759240198</v>
      </c>
      <c r="Z363" s="81">
        <f t="shared" si="534"/>
        <v>0.85501879469933151</v>
      </c>
      <c r="AA363" s="81">
        <f t="shared" si="534"/>
        <v>0.82114467483539322</v>
      </c>
      <c r="AB363" s="82" t="str">
        <f t="shared" si="534"/>
        <v>-</v>
      </c>
      <c r="AC363" s="80" t="str">
        <f t="shared" si="546"/>
        <v>-</v>
      </c>
      <c r="AD363" s="81" t="str">
        <f t="shared" si="535"/>
        <v>-</v>
      </c>
      <c r="AE363" s="81">
        <f t="shared" si="535"/>
        <v>0.7370767420938833</v>
      </c>
      <c r="AF363" s="81">
        <f t="shared" si="535"/>
        <v>0.90992039974637606</v>
      </c>
      <c r="AG363" s="81">
        <f t="shared" si="535"/>
        <v>0.9422004709777454</v>
      </c>
      <c r="AH363" s="82" t="str">
        <f t="shared" si="535"/>
        <v>-</v>
      </c>
      <c r="AI363" s="83">
        <f>(F363^2)/2</f>
        <v>23743.246201827034</v>
      </c>
      <c r="AJ363" s="83" t="str">
        <f t="shared" si="536"/>
        <v>-</v>
      </c>
      <c r="AK363" s="84" t="str">
        <f t="shared" si="536"/>
        <v>-</v>
      </c>
      <c r="AL363" s="84">
        <f t="shared" si="536"/>
        <v>11956.811345866334</v>
      </c>
      <c r="AM363" s="84">
        <f t="shared" si="536"/>
        <v>10764.477981395617</v>
      </c>
      <c r="AN363" s="84">
        <f t="shared" si="536"/>
        <v>9284.9347602704074</v>
      </c>
      <c r="AO363" s="85" t="str">
        <f t="shared" si="536"/>
        <v>-</v>
      </c>
      <c r="AP363" s="77" t="str">
        <f>IF(AJ363="-","-",(AJ363*W363/2.04/$I363/$D363/$A363+((AJ363*W363/2.04/$I363/$D363/$A363)^2+4)^0.5)/2)</f>
        <v>-</v>
      </c>
      <c r="AQ363" s="77" t="str">
        <f>IF(AK363="-","-",(2*AK363*X363/2.04/$I363/$D363/$A363+((2*AK363*X363/2.04/$I363/$D363/$A363)^2+4)^0.5)/2)</f>
        <v>-</v>
      </c>
      <c r="AR363" s="77">
        <f>IF(AL363="-","-",(3*AL363*Y363/2.04/$I363/$D363/$A363+((3*AL363*Y363/2.04/$I363/$D363/$A363)^2+4)^0.5)/2)</f>
        <v>1.6166532058403595</v>
      </c>
      <c r="AS363" s="77">
        <f>IF(AM363="-","-",(4*AM363*Z363/2.04/$I363/$D363/$A363+((4*AM363*Z363/2.04/$I363/$D363/$A363)^2+4)^0.5)/2)</f>
        <v>1.7906111765655592</v>
      </c>
      <c r="AT363" s="77">
        <f>IF(AN363="-","-",(5*AN363*AA363/2.04/$I363/$D363/$A363+((5*AN363*AA363/2.04/$I363/$D363/$A363)^2+4)^0.5)/2)</f>
        <v>1.8240764205752535</v>
      </c>
      <c r="AU363" s="78" t="str">
        <f>IF(AO363="-","-",(6*AO363*AB363/2.04/$I363/$D363/$A363+((6*AO363*AB363/2.04/$I363/$D363/$A363)^2+4)^0.5)/2)</f>
        <v>-</v>
      </c>
      <c r="AV363" s="74" t="str">
        <f>IF(AP363="-","-",C363*AP363)</f>
        <v>-</v>
      </c>
      <c r="AW363" s="76" t="str">
        <f>IF(AQ363="-","-",C363*AQ363)</f>
        <v>-</v>
      </c>
      <c r="AX363" s="76">
        <f>IF(AR363="-","-",C363*AR363)</f>
        <v>4.3982027946458242</v>
      </c>
      <c r="AY363" s="76">
        <f>IF(AS363="-","-",C363*AS363)</f>
        <v>4.8714659720734028</v>
      </c>
      <c r="AZ363" s="76">
        <f>IF(AT363="-","-",C363*AT363)</f>
        <v>4.9625101918202299</v>
      </c>
      <c r="BA363" s="79" t="str">
        <f>IF(AU363="-","-",C363*AU363)</f>
        <v>-</v>
      </c>
      <c r="BB363" s="86" t="str">
        <f>IF(W363="-","-",D363*AP363^(0.312/(1.312*W363))-273)</f>
        <v>-</v>
      </c>
      <c r="BC363" s="87" t="str">
        <f>IF(X363="-","-",D363*AQ363^(0.312/(1.312*X363))-273)</f>
        <v>-</v>
      </c>
      <c r="BD363" s="87">
        <f>IF(Y363="-","-",D363*AR363^(0.312/(1.312*Y363))-273)</f>
        <v>57.418421481275686</v>
      </c>
      <c r="BE363" s="87">
        <f>IF(Z363="-","-",D363*AS363^(0.312/(1.312*Z363))-273)</f>
        <v>65.656404479926891</v>
      </c>
      <c r="BF363" s="87">
        <f>IF(AA363="-","-",D363*AT363^(0.312/(1.312*AA363))-273)</f>
        <v>69.760673749273963</v>
      </c>
      <c r="BG363" s="88" t="str">
        <f>IF(AB363="-","-",D363*AU363^(0.312/(1.312*AB363))-273)</f>
        <v>-</v>
      </c>
      <c r="BM363" s="121"/>
      <c r="BP363" s="121">
        <v>361</v>
      </c>
    </row>
    <row r="364" spans="1:75" s="89" customFormat="1" hidden="1" x14ac:dyDescent="0.2">
      <c r="A364" s="42">
        <f>A361</f>
        <v>53.970259384902143</v>
      </c>
      <c r="B364" s="62">
        <f>B361</f>
        <v>2.7805604632810383</v>
      </c>
      <c r="C364" s="62">
        <f>C361</f>
        <v>2.7205604632810383</v>
      </c>
      <c r="D364" s="63">
        <f>D361</f>
        <v>288</v>
      </c>
      <c r="E364" s="37">
        <v>5300</v>
      </c>
      <c r="F364" s="62">
        <f>PI()*0.805*E364/60</f>
        <v>223.39341760901425</v>
      </c>
      <c r="G364" s="39">
        <f t="shared" ref="G364:P364" si="548">G361</f>
        <v>0.58683357706666051</v>
      </c>
      <c r="H364" s="40">
        <f t="shared" si="548"/>
        <v>1.4891416752843847</v>
      </c>
      <c r="I364" s="41">
        <f t="shared" si="548"/>
        <v>0.94230279229916247</v>
      </c>
      <c r="J364" s="40">
        <f t="shared" si="548"/>
        <v>19.617990342741603</v>
      </c>
      <c r="K364" s="42">
        <f t="shared" si="548"/>
        <v>21.715539383043531</v>
      </c>
      <c r="L364" s="43">
        <f t="shared" si="548"/>
        <v>10.857769691521765</v>
      </c>
      <c r="M364" s="43">
        <f t="shared" si="548"/>
        <v>7.2385131276811778</v>
      </c>
      <c r="N364" s="43">
        <f t="shared" si="548"/>
        <v>5.4288848457608827</v>
      </c>
      <c r="O364" s="43">
        <f t="shared" si="548"/>
        <v>4.3431078766087063</v>
      </c>
      <c r="P364" s="44">
        <f t="shared" si="548"/>
        <v>3.6192565638405889</v>
      </c>
      <c r="Q364" s="39">
        <f t="shared" si="539"/>
        <v>0.19099350851672556</v>
      </c>
      <c r="R364" s="41">
        <f t="shared" si="540"/>
        <v>9.5496754258362779E-2</v>
      </c>
      <c r="S364" s="41">
        <f t="shared" si="541"/>
        <v>6.3664502838908524E-2</v>
      </c>
      <c r="T364" s="41">
        <f t="shared" si="542"/>
        <v>4.7748377129181389E-2</v>
      </c>
      <c r="U364" s="41">
        <f t="shared" si="543"/>
        <v>3.8198701703345113E-2</v>
      </c>
      <c r="V364" s="45">
        <f t="shared" si="544"/>
        <v>3.1832251419454262E-2</v>
      </c>
      <c r="W364" s="64" t="str">
        <f t="shared" si="545"/>
        <v>-</v>
      </c>
      <c r="X364" s="65" t="str">
        <f t="shared" si="534"/>
        <v>-</v>
      </c>
      <c r="Y364" s="65">
        <f t="shared" si="534"/>
        <v>0.83902415650277185</v>
      </c>
      <c r="Z364" s="65">
        <f t="shared" si="534"/>
        <v>0.85336878931208382</v>
      </c>
      <c r="AA364" s="65">
        <f t="shared" si="534"/>
        <v>0.81543533263454115</v>
      </c>
      <c r="AB364" s="66" t="str">
        <f t="shared" si="534"/>
        <v>-</v>
      </c>
      <c r="AC364" s="64" t="str">
        <f t="shared" si="546"/>
        <v>-</v>
      </c>
      <c r="AD364" s="65" t="str">
        <f t="shared" si="535"/>
        <v>-</v>
      </c>
      <c r="AE364" s="65">
        <f t="shared" si="535"/>
        <v>0.75701793522049599</v>
      </c>
      <c r="AF364" s="65">
        <f t="shared" si="535"/>
        <v>0.91945407742488072</v>
      </c>
      <c r="AG364" s="65">
        <f t="shared" si="535"/>
        <v>0.93946445073809315</v>
      </c>
      <c r="AH364" s="66" t="str">
        <f t="shared" si="535"/>
        <v>-</v>
      </c>
      <c r="AI364" s="49">
        <f>(F364^2)/2</f>
        <v>24952.309515517718</v>
      </c>
      <c r="AJ364" s="49" t="str">
        <f t="shared" si="536"/>
        <v>-</v>
      </c>
      <c r="AK364" s="50" t="str">
        <f t="shared" si="536"/>
        <v>-</v>
      </c>
      <c r="AL364" s="50">
        <f t="shared" si="536"/>
        <v>12788.10893207864</v>
      </c>
      <c r="AM364" s="50">
        <f t="shared" si="536"/>
        <v>11453.261439572869</v>
      </c>
      <c r="AN364" s="50">
        <f t="shared" si="536"/>
        <v>9797.5321903891927</v>
      </c>
      <c r="AO364" s="51" t="str">
        <f t="shared" si="536"/>
        <v>-</v>
      </c>
      <c r="AP364" s="43" t="str">
        <f>IF(AJ364="-","-",(AJ364*W364/2.04/$I364/$D364/$A364+((AJ364*W364/2.04/$I364/$D364/$A364)^2+4)^0.5)/2)</f>
        <v>-</v>
      </c>
      <c r="AQ364" s="43" t="str">
        <f>IF(AK364="-","-",(2*AK364*X364/2.04/$I364/$D364/$A364+((2*AK364*X364/2.04/$I364/$D364/$A364)^2+4)^0.5)/2)</f>
        <v>-</v>
      </c>
      <c r="AR364" s="43">
        <f>IF(AL364="-","-",(3*AL364*Y364/2.04/$I364/$D364/$A364+((3*AL364*Y364/2.04/$I364/$D364/$A364)^2+4)^0.5)/2)</f>
        <v>1.6744908644201049</v>
      </c>
      <c r="AS364" s="43">
        <f>IF(AM364="-","-",(4*AM364*Z364/2.04/$I364/$D364/$A364+((4*AM364*Z364/2.04/$I364/$D364/$A364)^2+4)^0.5)/2)</f>
        <v>1.8492215529682112</v>
      </c>
      <c r="AT364" s="43">
        <f>IF(AN364="-","-",(5*AN364*AA364/2.04/$I364/$D364/$A364+((5*AN364*AA364/2.04/$I364/$D364/$A364)^2+4)^0.5)/2)</f>
        <v>1.8713137037194962</v>
      </c>
      <c r="AU364" s="44" t="str">
        <f>IF(AO364="-","-",(6*AO364*AB364/2.04/$I364/$D364/$A364+((6*AO364*AB364/2.04/$I364/$D364/$A364)^2+4)^0.5)/2)</f>
        <v>-</v>
      </c>
      <c r="AV364" s="39" t="str">
        <f>IF(AP364="-","-",C364*AP364)</f>
        <v>-</v>
      </c>
      <c r="AW364" s="41" t="str">
        <f>IF(AQ364="-","-",C364*AQ364)</f>
        <v>-</v>
      </c>
      <c r="AX364" s="41">
        <f>IF(AR364="-","-",C364*AR364)</f>
        <v>4.5555536418666271</v>
      </c>
      <c r="AY364" s="41">
        <f>IF(AS364="-","-",C364*AS364)</f>
        <v>5.0309190448524781</v>
      </c>
      <c r="AZ364" s="41">
        <f>IF(AT364="-","-",C364*AT364)</f>
        <v>5.0910220767352685</v>
      </c>
      <c r="BA364" s="45" t="str">
        <f>IF(AU364="-","-",C364*AU364)</f>
        <v>-</v>
      </c>
      <c r="BB364" s="58" t="str">
        <f>IF(W364="-","-",D364*AP364^(0.312/(1.312*W364))-273)</f>
        <v>-</v>
      </c>
      <c r="BC364" s="59" t="str">
        <f>IF(X364="-","-",D364*AQ364^(0.312/(1.312*X364))-273)</f>
        <v>-</v>
      </c>
      <c r="BD364" s="59">
        <f>IF(Y364="-","-",D364*AR364^(0.312/(1.312*Y364))-273)</f>
        <v>60.309471164608965</v>
      </c>
      <c r="BE364" s="59">
        <f>IF(Z364="-","-",D364*AS364^(0.312/(1.312*Z364))-273)</f>
        <v>68.816665317272907</v>
      </c>
      <c r="BF364" s="59">
        <f>IF(AA364="-","-",D364*AT364^(0.312/(1.312*AA364))-273)</f>
        <v>72.747002723036644</v>
      </c>
      <c r="BG364" s="60" t="str">
        <f>IF(AB364="-","-",D364*AU364^(0.312/(1.312*AB364))-273)</f>
        <v>-</v>
      </c>
      <c r="BM364" s="1"/>
      <c r="BP364" s="1">
        <v>362</v>
      </c>
    </row>
    <row r="365" spans="1:75" s="69" customFormat="1" hidden="1" x14ac:dyDescent="0.2">
      <c r="A365" s="90">
        <f>A361</f>
        <v>53.970259384902143</v>
      </c>
      <c r="B365" s="91">
        <f>B361</f>
        <v>2.7805604632810383</v>
      </c>
      <c r="C365" s="91">
        <f>C361</f>
        <v>2.7205604632810383</v>
      </c>
      <c r="D365" s="92">
        <f>D361</f>
        <v>288</v>
      </c>
      <c r="E365" s="93">
        <v>5565</v>
      </c>
      <c r="F365" s="91">
        <f>PI()*0.805*E365/60</f>
        <v>234.56308848946495</v>
      </c>
      <c r="G365" s="94">
        <f t="shared" ref="G365:P365" si="549">G361</f>
        <v>0.58683357706666051</v>
      </c>
      <c r="H365" s="95">
        <f t="shared" si="549"/>
        <v>1.4891416752843847</v>
      </c>
      <c r="I365" s="96">
        <f t="shared" si="549"/>
        <v>0.94230279229916247</v>
      </c>
      <c r="J365" s="95">
        <f t="shared" si="549"/>
        <v>19.617990342741603</v>
      </c>
      <c r="K365" s="90">
        <f t="shared" si="549"/>
        <v>21.715539383043531</v>
      </c>
      <c r="L365" s="97">
        <f t="shared" si="549"/>
        <v>10.857769691521765</v>
      </c>
      <c r="M365" s="97">
        <f t="shared" si="549"/>
        <v>7.2385131276811778</v>
      </c>
      <c r="N365" s="97">
        <f t="shared" si="549"/>
        <v>5.4288848457608827</v>
      </c>
      <c r="O365" s="97">
        <f t="shared" si="549"/>
        <v>4.3431078766087063</v>
      </c>
      <c r="P365" s="98">
        <f t="shared" si="549"/>
        <v>3.6192565638405889</v>
      </c>
      <c r="Q365" s="94">
        <f t="shared" si="539"/>
        <v>0.18189857953973862</v>
      </c>
      <c r="R365" s="96">
        <f t="shared" si="540"/>
        <v>9.094928976986931E-2</v>
      </c>
      <c r="S365" s="96">
        <f t="shared" si="541"/>
        <v>6.0632859846579554E-2</v>
      </c>
      <c r="T365" s="96">
        <f t="shared" si="542"/>
        <v>4.5474644884934655E-2</v>
      </c>
      <c r="U365" s="96">
        <f t="shared" si="543"/>
        <v>3.6379715907947724E-2</v>
      </c>
      <c r="V365" s="99">
        <f t="shared" si="544"/>
        <v>3.0316429923289777E-2</v>
      </c>
      <c r="W365" s="100" t="str">
        <f t="shared" si="545"/>
        <v>-</v>
      </c>
      <c r="X365" s="101" t="str">
        <f t="shared" si="534"/>
        <v>-</v>
      </c>
      <c r="Y365" s="101">
        <f t="shared" si="534"/>
        <v>0.84852391764075996</v>
      </c>
      <c r="Z365" s="101">
        <f t="shared" si="534"/>
        <v>0.84848968020017246</v>
      </c>
      <c r="AA365" s="101">
        <f t="shared" si="534"/>
        <v>0.80419179355918935</v>
      </c>
      <c r="AB365" s="102" t="str">
        <f t="shared" si="534"/>
        <v>-</v>
      </c>
      <c r="AC365" s="100" t="str">
        <f t="shared" si="546"/>
        <v>-</v>
      </c>
      <c r="AD365" s="101" t="str">
        <f t="shared" si="535"/>
        <v>-</v>
      </c>
      <c r="AE365" s="101">
        <f t="shared" si="535"/>
        <v>0.79118339939640947</v>
      </c>
      <c r="AF365" s="101">
        <f t="shared" si="535"/>
        <v>0.93393636419960302</v>
      </c>
      <c r="AG365" s="101">
        <f t="shared" si="535"/>
        <v>0.93275068544092932</v>
      </c>
      <c r="AH365" s="102" t="str">
        <f t="shared" si="535"/>
        <v>-</v>
      </c>
      <c r="AI365" s="103">
        <f>(F365^2)/2</f>
        <v>27509.921240858283</v>
      </c>
      <c r="AJ365" s="103" t="str">
        <f t="shared" si="536"/>
        <v>-</v>
      </c>
      <c r="AK365" s="104" t="str">
        <f t="shared" si="536"/>
        <v>-</v>
      </c>
      <c r="AL365" s="104">
        <f t="shared" si="536"/>
        <v>14570.226363157357</v>
      </c>
      <c r="AM365" s="104">
        <f t="shared" si="536"/>
        <v>12899.86619627403</v>
      </c>
      <c r="AN365" s="104">
        <f t="shared" si="536"/>
        <v>10874.527888521114</v>
      </c>
      <c r="AO365" s="105" t="str">
        <f t="shared" si="536"/>
        <v>-</v>
      </c>
      <c r="AP365" s="97" t="str">
        <f>IF(AJ365="-","-",(AJ365*W365/2.04/$I365/$D365/$A365+((AJ365*W365/2.04/$I365/$D365/$A365)^2+4)^0.5)/2)</f>
        <v>-</v>
      </c>
      <c r="AQ365" s="97" t="str">
        <f>IF(AK365="-","-",(2*AK365*X365/2.04/$I365/$D365/$A365+((2*AK365*X365/2.04/$I365/$D365/$A365)^2+4)^0.5)/2)</f>
        <v>-</v>
      </c>
      <c r="AR365" s="97">
        <f>IF(AL365="-","-",(3*AL365*Y365/2.04/$I365/$D365/$A365+((3*AL365*Y365/2.04/$I365/$D365/$A365)^2+4)^0.5)/2)</f>
        <v>1.7976137478621714</v>
      </c>
      <c r="AS365" s="97">
        <f>IF(AM365="-","-",(4*AM365*Z365/2.04/$I365/$D365/$A365+((4*AM365*Z365/2.04/$I365/$D365/$A365)^2+4)^0.5)/2)</f>
        <v>1.9723111932915636</v>
      </c>
      <c r="AT365" s="97">
        <f>IF(AN365="-","-",(5*AN365*AA365/2.04/$I365/$D365/$A365+((5*AN365*AA365/2.04/$I365/$D365/$A365)^2+4)^0.5)/2)</f>
        <v>1.9708315800513299</v>
      </c>
      <c r="AU365" s="98" t="str">
        <f>IF(AO365="-","-",(6*AO365*AB365/2.04/$I365/$D365/$A365+((6*AO365*AB365/2.04/$I365/$D365/$A365)^2+4)^0.5)/2)</f>
        <v>-</v>
      </c>
      <c r="AV365" s="94" t="str">
        <f>IF(AP365="-","-",C365*AP365)</f>
        <v>-</v>
      </c>
      <c r="AW365" s="96" t="str">
        <f>IF(AQ365="-","-",C365*AQ365)</f>
        <v>-</v>
      </c>
      <c r="AX365" s="96">
        <f>IF(AR365="-","-",C365*AR365)</f>
        <v>4.8905168906842729</v>
      </c>
      <c r="AY365" s="96">
        <f>IF(AS365="-","-",C365*AS365)</f>
        <v>5.3657918537556739</v>
      </c>
      <c r="AZ365" s="96">
        <f>IF(AT365="-","-",C365*AT365)</f>
        <v>5.3617664764733464</v>
      </c>
      <c r="BA365" s="99" t="str">
        <f>IF(AU365="-","-",C365*AU365)</f>
        <v>-</v>
      </c>
      <c r="BB365" s="106" t="str">
        <f>IF(W365="-","-",D365*AP365^(0.312/(1.312*W365))-273)</f>
        <v>-</v>
      </c>
      <c r="BC365" s="107" t="str">
        <f>IF(X365="-","-",D365*AQ365^(0.312/(1.312*X365))-273)</f>
        <v>-</v>
      </c>
      <c r="BD365" s="107">
        <f>IF(Y365="-","-",D365*AR365^(0.312/(1.312*Y365))-273)</f>
        <v>66.447773592152032</v>
      </c>
      <c r="BE365" s="107">
        <f>IF(Z365="-","-",D365*AS365^(0.312/(1.312*Z365))-273)</f>
        <v>75.389288380921585</v>
      </c>
      <c r="BF365" s="107">
        <f>IF(AA365="-","-",D365*AT365^(0.312/(1.312*AA365))-273)</f>
        <v>78.983507124215521</v>
      </c>
      <c r="BG365" s="108" t="str">
        <f>IF(AB365="-","-",D365*AU365^(0.312/(1.312*AB365))-273)</f>
        <v>-</v>
      </c>
      <c r="BM365" s="117"/>
      <c r="BP365" s="121">
        <v>363</v>
      </c>
    </row>
    <row r="366" spans="1:75" s="7" customFormat="1" ht="13.5" hidden="1" customHeight="1" x14ac:dyDescent="0.2">
      <c r="A366" s="8"/>
      <c r="B366" s="8"/>
      <c r="C366" s="8"/>
      <c r="D366" s="3"/>
      <c r="E366" s="4"/>
      <c r="F366" s="5"/>
      <c r="G366" s="6"/>
      <c r="I366" s="6"/>
      <c r="J366" s="6"/>
      <c r="K366" s="6"/>
      <c r="L366" s="8"/>
      <c r="M366" s="8"/>
      <c r="N366" s="8"/>
      <c r="O366" s="8"/>
      <c r="P366" s="8"/>
      <c r="Q366" s="5" t="s">
        <v>60</v>
      </c>
      <c r="R366" s="6"/>
      <c r="S366" s="6"/>
      <c r="T366" s="6"/>
      <c r="U366" s="6"/>
      <c r="V366" s="6"/>
      <c r="W366" s="6"/>
      <c r="X366" s="6"/>
      <c r="Y366" s="6"/>
      <c r="Z366" s="6"/>
      <c r="AA366" s="6"/>
      <c r="AB366" s="6"/>
      <c r="AC366" s="6"/>
      <c r="AD366" s="6"/>
      <c r="AE366" s="6"/>
      <c r="AF366" s="6"/>
      <c r="AG366" s="6"/>
      <c r="AH366" s="6"/>
      <c r="AI366" s="178">
        <f>A354</f>
        <v>36.679193102481392</v>
      </c>
      <c r="AJ366" s="179">
        <f>C354</f>
        <v>1.5518785707207061</v>
      </c>
      <c r="AK366" s="180">
        <v>3</v>
      </c>
      <c r="AL366" s="181">
        <f>E356</f>
        <v>5020</v>
      </c>
      <c r="AM366" s="181">
        <f>$AL356</f>
        <v>8733.97807319003</v>
      </c>
      <c r="AN366" s="182">
        <f>$AR356</f>
        <v>1.7917384231871449</v>
      </c>
      <c r="AO366" s="113">
        <f>$AX356</f>
        <v>2.7805604632810383</v>
      </c>
      <c r="AP366" s="114">
        <f>$BD356</f>
        <v>67.043481203005229</v>
      </c>
      <c r="AQ366" s="114">
        <f>A361</f>
        <v>53.970259384902143</v>
      </c>
      <c r="AR366" s="109">
        <f>C361</f>
        <v>2.7205604632810383</v>
      </c>
      <c r="AS366" s="110">
        <v>4</v>
      </c>
      <c r="AT366" s="111">
        <f>E363</f>
        <v>5170</v>
      </c>
      <c r="AU366" s="111">
        <f>AM363</f>
        <v>10764.477981395617</v>
      </c>
      <c r="AV366" s="112">
        <f>AS363</f>
        <v>1.7906111765655592</v>
      </c>
      <c r="AW366" s="113">
        <f>AY363</f>
        <v>4.8714659720734028</v>
      </c>
      <c r="AX366" s="114">
        <f>BE363</f>
        <v>65.656404479926891</v>
      </c>
      <c r="AZ366" s="115">
        <v>4.8711948394775391</v>
      </c>
      <c r="BB366" s="183">
        <f>M356*60</f>
        <v>534.17587522962367</v>
      </c>
      <c r="BC366" s="184">
        <f>AN366</f>
        <v>1.7917384231871449</v>
      </c>
      <c r="BD366" s="185">
        <f>N363*60</f>
        <v>325.73309074565299</v>
      </c>
      <c r="BE366" s="186">
        <f>AV366</f>
        <v>1.7906111765655592</v>
      </c>
      <c r="BG366" s="187">
        <f>AL366/5300</f>
        <v>0.94716981132075473</v>
      </c>
      <c r="BH366" s="188">
        <f>AT366/5300</f>
        <v>0.97547169811320755</v>
      </c>
      <c r="BI366" s="115"/>
      <c r="BJ366" s="115"/>
      <c r="BM366" s="121"/>
      <c r="BP366" s="1">
        <v>364</v>
      </c>
    </row>
    <row r="367" spans="1:75" s="7" customFormat="1" hidden="1" x14ac:dyDescent="0.2">
      <c r="A367" s="8"/>
      <c r="B367" s="8"/>
      <c r="C367" s="8"/>
      <c r="D367" s="3"/>
      <c r="E367" s="4"/>
      <c r="F367" s="5"/>
      <c r="G367" s="6"/>
      <c r="I367" s="6"/>
      <c r="J367" s="6"/>
      <c r="K367" s="6"/>
      <c r="L367" s="8"/>
      <c r="M367" s="8"/>
      <c r="N367" s="8"/>
      <c r="O367" s="8"/>
      <c r="P367" s="8"/>
      <c r="Q367" s="5"/>
      <c r="R367" s="6"/>
      <c r="S367" s="6"/>
      <c r="T367" s="6"/>
      <c r="U367" s="6"/>
      <c r="V367" s="6"/>
      <c r="W367" s="6"/>
      <c r="X367" s="6"/>
      <c r="Y367" s="6"/>
      <c r="Z367" s="6"/>
      <c r="AA367" s="6"/>
      <c r="AB367" s="6"/>
      <c r="AC367" s="6"/>
      <c r="AD367" s="6"/>
      <c r="AE367" s="6"/>
      <c r="AF367" s="6"/>
      <c r="AG367" s="6"/>
      <c r="AH367" s="6"/>
      <c r="AI367" s="9"/>
      <c r="AJ367" s="10"/>
      <c r="AK367" s="11"/>
      <c r="AL367" s="11"/>
      <c r="AM367" s="12"/>
      <c r="AN367" s="10"/>
      <c r="AO367" s="13"/>
      <c r="AP367" s="14"/>
      <c r="AQ367" s="15"/>
      <c r="AR367" s="16"/>
      <c r="AX367" s="6"/>
      <c r="AY367" s="6"/>
      <c r="AZ367" s="6"/>
      <c r="BA367" s="6"/>
      <c r="BB367" s="5"/>
      <c r="BC367" s="5"/>
      <c r="BD367" s="5"/>
      <c r="BE367" s="5"/>
      <c r="BF367" s="5"/>
      <c r="BG367" s="8"/>
      <c r="BM367" s="161"/>
      <c r="BP367" s="121">
        <v>365</v>
      </c>
    </row>
    <row r="368" spans="1:75" ht="15.75" hidden="1" x14ac:dyDescent="0.2">
      <c r="A368" s="116" t="s">
        <v>85</v>
      </c>
      <c r="B368" s="1"/>
      <c r="C368" s="2" t="s">
        <v>88</v>
      </c>
      <c r="D368" s="2"/>
      <c r="E368" s="117"/>
      <c r="F368" s="117"/>
      <c r="G368" s="117"/>
      <c r="H368" s="117"/>
      <c r="I368" s="117"/>
      <c r="J368" s="117"/>
      <c r="K368" s="117"/>
      <c r="L368" s="117"/>
      <c r="M368" s="117"/>
      <c r="N368" s="117"/>
      <c r="O368" s="117"/>
      <c r="P368" s="117"/>
      <c r="Q368" s="117"/>
      <c r="R368" s="117"/>
      <c r="S368" s="117"/>
      <c r="T368" s="117"/>
      <c r="U368" s="117"/>
      <c r="V368" s="117"/>
      <c r="W368" s="117"/>
      <c r="X368" s="117"/>
      <c r="Y368" s="117"/>
      <c r="Z368" s="117"/>
      <c r="AA368" s="117"/>
      <c r="AB368" s="117"/>
      <c r="AC368" s="118"/>
      <c r="AD368" s="117"/>
      <c r="AE368" s="117"/>
      <c r="AF368" s="117"/>
      <c r="AG368" s="117"/>
      <c r="AH368" s="117"/>
      <c r="AI368" s="119"/>
      <c r="AJ368" s="117"/>
      <c r="AK368" s="117"/>
      <c r="AL368" s="117"/>
      <c r="AM368" s="117"/>
      <c r="AN368" s="117"/>
      <c r="AO368" s="117"/>
      <c r="AP368" s="117"/>
      <c r="AQ368" s="117"/>
      <c r="AR368" s="117"/>
      <c r="AS368" s="117"/>
      <c r="AT368" s="117"/>
      <c r="AU368" s="117"/>
      <c r="AV368" s="120"/>
      <c r="AW368" s="120"/>
      <c r="AX368" s="120"/>
      <c r="AY368" s="120"/>
      <c r="AZ368" s="120"/>
      <c r="BA368" s="120"/>
      <c r="BB368" s="117"/>
      <c r="BC368" s="117"/>
      <c r="BD368" s="117"/>
      <c r="BE368" s="117"/>
      <c r="BF368" s="117"/>
      <c r="BG368" s="117"/>
      <c r="BM368" s="161"/>
      <c r="BP368" s="1">
        <v>366</v>
      </c>
    </row>
    <row r="369" spans="1:75" ht="14.25" hidden="1" x14ac:dyDescent="0.2">
      <c r="A369" s="17" t="s">
        <v>1</v>
      </c>
      <c r="B369" s="18" t="s">
        <v>2</v>
      </c>
      <c r="C369" s="18" t="s">
        <v>3</v>
      </c>
      <c r="D369" s="18" t="s">
        <v>4</v>
      </c>
      <c r="E369" s="18" t="s">
        <v>5</v>
      </c>
      <c r="F369" s="18" t="s">
        <v>6</v>
      </c>
      <c r="G369" s="18" t="s">
        <v>7</v>
      </c>
      <c r="H369" s="18" t="s">
        <v>8</v>
      </c>
      <c r="I369" s="18" t="s">
        <v>9</v>
      </c>
      <c r="J369" s="24" t="s">
        <v>10</v>
      </c>
      <c r="K369" s="21" t="s">
        <v>11</v>
      </c>
      <c r="L369" s="22" t="s">
        <v>12</v>
      </c>
      <c r="M369" s="22" t="s">
        <v>13</v>
      </c>
      <c r="N369" s="22" t="s">
        <v>14</v>
      </c>
      <c r="O369" s="22" t="s">
        <v>15</v>
      </c>
      <c r="P369" s="23" t="s">
        <v>16</v>
      </c>
      <c r="Q369" s="24" t="s">
        <v>17</v>
      </c>
      <c r="R369" s="25" t="s">
        <v>18</v>
      </c>
      <c r="S369" s="25" t="s">
        <v>19</v>
      </c>
      <c r="T369" s="25" t="s">
        <v>20</v>
      </c>
      <c r="U369" s="25" t="s">
        <v>21</v>
      </c>
      <c r="V369" s="26" t="s">
        <v>22</v>
      </c>
      <c r="W369" s="24" t="s">
        <v>23</v>
      </c>
      <c r="X369" s="25" t="s">
        <v>24</v>
      </c>
      <c r="Y369" s="25" t="s">
        <v>25</v>
      </c>
      <c r="Z369" s="25" t="s">
        <v>26</v>
      </c>
      <c r="AA369" s="25" t="s">
        <v>27</v>
      </c>
      <c r="AB369" s="26" t="s">
        <v>28</v>
      </c>
      <c r="AC369" s="27" t="s">
        <v>29</v>
      </c>
      <c r="AD369" s="28" t="s">
        <v>30</v>
      </c>
      <c r="AE369" s="28" t="s">
        <v>31</v>
      </c>
      <c r="AF369" s="28" t="s">
        <v>32</v>
      </c>
      <c r="AG369" s="28" t="s">
        <v>33</v>
      </c>
      <c r="AH369" s="29" t="s">
        <v>34</v>
      </c>
      <c r="AI369" s="122" t="s">
        <v>35</v>
      </c>
      <c r="AJ369" s="21" t="s">
        <v>36</v>
      </c>
      <c r="AK369" s="22" t="s">
        <v>37</v>
      </c>
      <c r="AL369" s="22" t="s">
        <v>38</v>
      </c>
      <c r="AM369" s="22" t="s">
        <v>39</v>
      </c>
      <c r="AN369" s="22" t="s">
        <v>40</v>
      </c>
      <c r="AO369" s="23" t="s">
        <v>41</v>
      </c>
      <c r="AP369" s="28" t="s">
        <v>42</v>
      </c>
      <c r="AQ369" s="28" t="s">
        <v>43</v>
      </c>
      <c r="AR369" s="28" t="s">
        <v>44</v>
      </c>
      <c r="AS369" s="28" t="s">
        <v>45</v>
      </c>
      <c r="AT369" s="28" t="s">
        <v>46</v>
      </c>
      <c r="AU369" s="29" t="s">
        <v>47</v>
      </c>
      <c r="AV369" s="31" t="s">
        <v>48</v>
      </c>
      <c r="AW369" s="32" t="s">
        <v>49</v>
      </c>
      <c r="AX369" s="32" t="s">
        <v>50</v>
      </c>
      <c r="AY369" s="32" t="s">
        <v>51</v>
      </c>
      <c r="AZ369" s="32" t="s">
        <v>52</v>
      </c>
      <c r="BA369" s="33" t="s">
        <v>53</v>
      </c>
      <c r="BB369" s="21" t="s">
        <v>54</v>
      </c>
      <c r="BC369" s="22" t="s">
        <v>55</v>
      </c>
      <c r="BD369" s="22" t="s">
        <v>56</v>
      </c>
      <c r="BE369" s="22" t="s">
        <v>57</v>
      </c>
      <c r="BF369" s="22" t="s">
        <v>58</v>
      </c>
      <c r="BG369" s="23" t="s">
        <v>59</v>
      </c>
      <c r="BH369" s="207"/>
      <c r="BI369" s="117"/>
      <c r="BM369" s="7"/>
      <c r="BP369" s="121">
        <v>367</v>
      </c>
    </row>
    <row r="370" spans="1:75" s="1" customFormat="1" ht="18" hidden="1" customHeight="1" x14ac:dyDescent="0.2">
      <c r="A370" s="126">
        <v>35.315879727491065</v>
      </c>
      <c r="B370" s="141">
        <v>1.5210083961486816</v>
      </c>
      <c r="C370" s="141">
        <v>1.4853241043939396</v>
      </c>
      <c r="D370" s="142">
        <v>288</v>
      </c>
      <c r="E370" s="123">
        <v>3700</v>
      </c>
      <c r="F370" s="203">
        <f>PI()*0.862*E370/60</f>
        <v>166.99659348932144</v>
      </c>
      <c r="G370" s="124">
        <f>C370/4.636</f>
        <v>0.32038915107720872</v>
      </c>
      <c r="H370" s="125">
        <f>D370/193.4</f>
        <v>1.4891416752843847</v>
      </c>
      <c r="I370" s="120">
        <f>1-0.427*G370*H370^(-3.688)</f>
        <v>0.96849948585560075</v>
      </c>
      <c r="J370" s="124">
        <f>C370*10^6/(I370*514*D370)</f>
        <v>10.360154397287415</v>
      </c>
      <c r="K370" s="126">
        <f>A370*0.682*10^6/(3600*24*J370)</f>
        <v>26.907567198005516</v>
      </c>
      <c r="L370" s="127">
        <f>A370*0.682*10^6/(3600*24*J370*2)</f>
        <v>13.453783599002758</v>
      </c>
      <c r="M370" s="127">
        <f>A370*0.682*10^6/(3600*24*J370*3)</f>
        <v>8.9691890660018387</v>
      </c>
      <c r="N370" s="127">
        <f>A370*0.682*10^6/(3600*24*J370*4)</f>
        <v>6.7268917995013791</v>
      </c>
      <c r="O370" s="127">
        <f>A370*0.682*10^6/(3600*24*J370*5)</f>
        <v>5.3815134396011031</v>
      </c>
      <c r="P370" s="128">
        <f>A370*0.682*10^6/(3600*24*J370*6)</f>
        <v>4.4845945330009194</v>
      </c>
      <c r="Q370" s="124">
        <f>4*K370/(PI()*0.862^2*F370)</f>
        <v>0.27609745810706227</v>
      </c>
      <c r="R370" s="120">
        <f>4*L370/(PI()*0.862^2*F370)</f>
        <v>0.13804872905353113</v>
      </c>
      <c r="S370" s="120">
        <f>4*M370/(PI()*0.862^2*F370)</f>
        <v>9.2032486035687422E-2</v>
      </c>
      <c r="T370" s="120">
        <f>4*N370/(PI()*0.862^2*F370)</f>
        <v>6.9024364526765566E-2</v>
      </c>
      <c r="U370" s="120">
        <f>4*O370/(PI()*0.862^2*$F370)</f>
        <v>5.5219491621412452E-2</v>
      </c>
      <c r="V370" s="129">
        <f>4*P370/(PI()*0.862^2*$F370)</f>
        <v>4.6016243017843711E-2</v>
      </c>
      <c r="W370" s="124" t="str">
        <f>IF(OR(0.0366&gt;Q370,0.0992&lt;Q370),"-",-43518*Q370^4 + 7101.5*Q370^3 - 404.29*Q370^2 + 11.132*Q370 + 0.6449)</f>
        <v>-</v>
      </c>
      <c r="X370" s="120" t="str">
        <f t="shared" ref="X370:AB374" si="550">IF(OR(0.0366&gt;R370,0.0992&lt;R370),"-",-43518*R370^4 + 7101.5*R370^3 - 404.29*R370^2 + 11.132*R370 + 0.6449)</f>
        <v>-</v>
      </c>
      <c r="Y370" s="120">
        <f t="shared" si="550"/>
        <v>0.65878623086631372</v>
      </c>
      <c r="Z370" s="120">
        <f t="shared" si="550"/>
        <v>0.83465202135573946</v>
      </c>
      <c r="AA370" s="120">
        <f t="shared" si="550"/>
        <v>0.81794761453486076</v>
      </c>
      <c r="AB370" s="129">
        <f t="shared" si="550"/>
        <v>0.79790973068959448</v>
      </c>
      <c r="AC370" s="124" t="str">
        <f>IF(W370="-","-",-1957*Q370^3 + 170*Q370^2 - 5.2758*Q370 + 1.1631)</f>
        <v>-</v>
      </c>
      <c r="AD370" s="120" t="str">
        <f t="shared" ref="AD370:AH374" si="551">IF(X370="-","-",-1957*R370^3 + 170*R370^2 - 5.2758*R370 + 1.1631)</f>
        <v>-</v>
      </c>
      <c r="AE370" s="120">
        <f t="shared" si="551"/>
        <v>0.59194406592272497</v>
      </c>
      <c r="AF370" s="120">
        <f t="shared" si="551"/>
        <v>0.96530956370290122</v>
      </c>
      <c r="AG370" s="120">
        <f t="shared" si="551"/>
        <v>1.0606261154807624</v>
      </c>
      <c r="AH370" s="129">
        <f t="shared" si="551"/>
        <v>1.089613179880752</v>
      </c>
      <c r="AI370" s="119">
        <f>(F370^2)/2</f>
        <v>13943.931118518838</v>
      </c>
      <c r="AJ370" s="130" t="str">
        <f t="shared" ref="AJ370:AO374" si="552">IF(W370="-","-",3*$AI370*$J370*K370*AC370/(W370*1000))</f>
        <v>-</v>
      </c>
      <c r="AK370" s="119" t="str">
        <f t="shared" si="552"/>
        <v>-</v>
      </c>
      <c r="AL370" s="119">
        <f t="shared" si="552"/>
        <v>3492.7061407234496</v>
      </c>
      <c r="AM370" s="119">
        <f t="shared" si="552"/>
        <v>3371.6952403532277</v>
      </c>
      <c r="AN370" s="119">
        <f t="shared" si="552"/>
        <v>3024.2240770226022</v>
      </c>
      <c r="AO370" s="131">
        <f t="shared" si="552"/>
        <v>2654.082880739315</v>
      </c>
      <c r="AP370" s="132" t="str">
        <f>IF(AJ370="-","-",(AJ370*AC370/2.04/$I370/$D370/$A370+((AJ370*AC370/2.04/$I370/$D370/$A370)^2+4)^0.5)/2)</f>
        <v>-</v>
      </c>
      <c r="AQ370" s="132" t="str">
        <f>IF(AK370="-","-",(2*AK370*AD370/2.04/$I370/$D370/$A370+((2*AK370*AD370/2.04/$I370/$D370/$A370)^2+4)^0.5)/2)</f>
        <v>-</v>
      </c>
      <c r="AR370" s="132">
        <f>IF(AL370="-","-",(3*AL370*AE370/2.04/$I370/$D370/$A370+((3*AL370*AE370/2.04/$I370/$D370/$A370)^2+4)^0.5)/2)</f>
        <v>1.1661653323316026</v>
      </c>
      <c r="AS370" s="132">
        <f>IF(AM370="-","-",(4*AM370*AF370/2.04/$I370/$D370/$A370+((4*AM370*AF370/2.04/$I370/$D370/$A370)^2+4)^0.5)/2)</f>
        <v>1.3750884398928309</v>
      </c>
      <c r="AT370" s="132">
        <f>IF(AN370="-","-",(5*AN370*AG370/2.04/$I370/$D370/$A370+((5*AN370*AG370/2.04/$I370/$D370/$A370)^2+4)^0.5)/2)</f>
        <v>1.475726594712288</v>
      </c>
      <c r="AU370" s="133">
        <f>IF(AO370="-","-",(6*AO370*AH370/2.04/$I370/$D370/$A370+((6*AO370*AH370/2.04/$I370/$D370/$A370)^2+4)^0.5)/2)</f>
        <v>1.5209509201965015</v>
      </c>
      <c r="AV370" s="134" t="str">
        <f>IF(AP370="-","-",C370*AP370)</f>
        <v>-</v>
      </c>
      <c r="AW370" s="135" t="str">
        <f>IF(AQ370="-","-",C370*AQ370)</f>
        <v>-</v>
      </c>
      <c r="AX370" s="135">
        <f>IF(AR370="-","-",C370*AR370)</f>
        <v>1.7321334778206985</v>
      </c>
      <c r="AY370" s="136">
        <f>IF(AS370="-","-",C370*AS370)</f>
        <v>2.0424520054462789</v>
      </c>
      <c r="AZ370" s="136">
        <f>IF(AT370="-","-",C370*AT370)</f>
        <v>2.1919322826213472</v>
      </c>
      <c r="BA370" s="137">
        <f>IF(AU370="-","-",C370*AU370)</f>
        <v>2.2591050633680068</v>
      </c>
      <c r="BB370" s="138" t="str">
        <f>IF(W370="-","-",D370*AP370^(0.312/(1.312*W370))-273)</f>
        <v>-</v>
      </c>
      <c r="BC370" s="139" t="str">
        <f>IF(X370="-","-",D370*AQ370^(0.312/(1.312*X370))-273)</f>
        <v>-</v>
      </c>
      <c r="BD370" s="139">
        <f>IF(Y370="-","-",D370*AR370^(0.312/(1.312*Y370))-273)</f>
        <v>31.432613230659001</v>
      </c>
      <c r="BE370" s="139">
        <f>IF(Z370="-","-",D370*AS370^(0.312/(1.312*Z370))-273)</f>
        <v>42.358803418011178</v>
      </c>
      <c r="BF370" s="139">
        <f>IF(AA370="-","-",D370*AT370^(0.312/(1.312*AA370))-273)</f>
        <v>49.498862746595023</v>
      </c>
      <c r="BG370" s="140">
        <f>IF(AB370="-","-",D370*AU370^(0.312/(1.312*AB370))-273)</f>
        <v>53.33913456849524</v>
      </c>
      <c r="BH370" s="117"/>
      <c r="BI370" s="117"/>
      <c r="BM370" s="50"/>
      <c r="BP370" s="1">
        <v>368</v>
      </c>
    </row>
    <row r="371" spans="1:75" s="117" customFormat="1" ht="12.75" hidden="1" customHeight="1" x14ac:dyDescent="0.2">
      <c r="A371" s="126">
        <f>A370</f>
        <v>35.315879727491065</v>
      </c>
      <c r="B371" s="141"/>
      <c r="C371" s="141">
        <f>C370</f>
        <v>1.4853241043939396</v>
      </c>
      <c r="D371" s="142">
        <f>D370</f>
        <v>288</v>
      </c>
      <c r="E371" s="123">
        <v>4300</v>
      </c>
      <c r="F371" s="204">
        <f>PI()*0.862*E371/60</f>
        <v>194.07712216326544</v>
      </c>
      <c r="G371" s="124">
        <f t="shared" ref="G371:P371" si="553">G370</f>
        <v>0.32038915107720872</v>
      </c>
      <c r="H371" s="125">
        <f t="shared" si="553"/>
        <v>1.4891416752843847</v>
      </c>
      <c r="I371" s="120">
        <f t="shared" si="553"/>
        <v>0.96849948585560075</v>
      </c>
      <c r="J371" s="124">
        <f t="shared" si="553"/>
        <v>10.360154397287415</v>
      </c>
      <c r="K371" s="126">
        <f t="shared" si="553"/>
        <v>26.907567198005516</v>
      </c>
      <c r="L371" s="127">
        <f t="shared" si="553"/>
        <v>13.453783599002758</v>
      </c>
      <c r="M371" s="127">
        <f t="shared" si="553"/>
        <v>8.9691890660018387</v>
      </c>
      <c r="N371" s="127">
        <f t="shared" si="553"/>
        <v>6.7268917995013791</v>
      </c>
      <c r="O371" s="127">
        <f t="shared" si="553"/>
        <v>5.3815134396011031</v>
      </c>
      <c r="P371" s="128">
        <f t="shared" si="553"/>
        <v>4.4845945330009194</v>
      </c>
      <c r="Q371" s="124">
        <f>4*K371/(PI()*0.862^2*F371)</f>
        <v>0.23757223139444897</v>
      </c>
      <c r="R371" s="120">
        <f>4*L371/(PI()*0.862^2*F371)</f>
        <v>0.11878611569722448</v>
      </c>
      <c r="S371" s="120">
        <f>4*M371/(PI()*0.862^2*F371)</f>
        <v>7.9190743798149651E-2</v>
      </c>
      <c r="T371" s="120">
        <f>4*N371/(PI()*0.862^2*F371)</f>
        <v>5.9393057848612242E-2</v>
      </c>
      <c r="U371" s="120">
        <f>4*O371/(PI()*0.862^2*F371)</f>
        <v>4.7514446278889788E-2</v>
      </c>
      <c r="V371" s="129">
        <f>4*P371/(PI()*0.862^2*$F371)</f>
        <v>3.9595371899074826E-2</v>
      </c>
      <c r="W371" s="124" t="str">
        <f>IF(OR(0.0366&gt;Q371,0.0992&lt;Q371),"-",-43518*Q371^4 + 7101.5*Q371^3 - 404.29*Q371^2 + 11.132*Q371 + 0.6449)</f>
        <v>-</v>
      </c>
      <c r="X371" s="120" t="str">
        <f t="shared" si="550"/>
        <v>-</v>
      </c>
      <c r="Y371" s="120">
        <f t="shared" si="550"/>
        <v>0.80635830514664986</v>
      </c>
      <c r="Z371" s="120">
        <f t="shared" si="550"/>
        <v>0.82624293866441045</v>
      </c>
      <c r="AA371" s="120">
        <f t="shared" si="550"/>
        <v>0.80106711623022142</v>
      </c>
      <c r="AB371" s="129">
        <f t="shared" si="550"/>
        <v>0.78570865218640029</v>
      </c>
      <c r="AC371" s="124" t="str">
        <f>IF(W371="-","-",-1957*Q371^3 + 170*Q371^2 - 5.2758*Q371 + 1.1631)</f>
        <v>-</v>
      </c>
      <c r="AD371" s="120" t="str">
        <f t="shared" si="551"/>
        <v>-</v>
      </c>
      <c r="AE371" s="120">
        <f t="shared" si="551"/>
        <v>0.83952179946430427</v>
      </c>
      <c r="AF371" s="120">
        <f t="shared" si="551"/>
        <v>1.0394218688883714</v>
      </c>
      <c r="AG371" s="120">
        <f t="shared" si="551"/>
        <v>1.0862923478031492</v>
      </c>
      <c r="AH371" s="129">
        <f t="shared" si="551"/>
        <v>1.0992422230793977</v>
      </c>
      <c r="AI371" s="119">
        <f>(F371^2)/2</f>
        <v>18832.964673587529</v>
      </c>
      <c r="AJ371" s="130" t="str">
        <f t="shared" si="552"/>
        <v>-</v>
      </c>
      <c r="AK371" s="119" t="str">
        <f t="shared" si="552"/>
        <v>-</v>
      </c>
      <c r="AL371" s="119">
        <f t="shared" si="552"/>
        <v>5465.9199550366402</v>
      </c>
      <c r="AM371" s="119">
        <f t="shared" si="552"/>
        <v>4953.4148917576267</v>
      </c>
      <c r="AN371" s="119">
        <f t="shared" si="552"/>
        <v>4271.5787696209645</v>
      </c>
      <c r="AO371" s="131">
        <f t="shared" si="552"/>
        <v>3672.4950875855889</v>
      </c>
      <c r="AP371" s="127" t="str">
        <f>IF(AJ371="-","-",(AJ371*AC371/2.04/$I371/$D371/$A371+((AJ371*AC371/2.04/$I371/$D371/$A371)^2+4)^0.5)/2)</f>
        <v>-</v>
      </c>
      <c r="AQ371" s="127" t="str">
        <f>IF(AK371="-","-",(2*AK371*AD371/2.04/$I371/$D371/$A371+((2*AK371*AD371/2.04/$I371/$D371/$A371)^2+4)^0.5)/2)</f>
        <v>-</v>
      </c>
      <c r="AR371" s="127">
        <f>IF(AL371="-","-",(3*AL371*AE371/2.04/$I371/$D371/$A371+((3*AL371*AE371/2.04/$I371/$D371/$A371)^2+4)^0.5)/2)</f>
        <v>1.3995624274565701</v>
      </c>
      <c r="AS371" s="127">
        <f>IF(AM371="-","-",(4*AM371*AF371/2.04/$I371/$D371/$A371+((4*AM371*AF371/2.04/$I371/$D371/$A371)^2+4)^0.5)/2)</f>
        <v>1.6360777271361948</v>
      </c>
      <c r="AT371" s="127">
        <f>IF(AN371="-","-",(5*AN371*AG371/2.04/$I371/$D371/$A371+((5*AN371*AG371/2.04/$I371/$D371/$A371)^2+4)^0.5)/2)</f>
        <v>1.7319385426317773</v>
      </c>
      <c r="AU371" s="128">
        <f>IF(AO371="-","-",(6*AO371*AH371/2.04/$I371/$D371/$A371+((6*AO371*AH371/2.04/$I371/$D371/$A371)^2+4)^0.5)/2)</f>
        <v>1.7702452226039695</v>
      </c>
      <c r="AV371" s="143" t="str">
        <f>IF(AP371="-","-",C371*AP371)</f>
        <v>-</v>
      </c>
      <c r="AW371" s="144" t="str">
        <f>IF(AQ371="-","-",C371*AQ371)</f>
        <v>-</v>
      </c>
      <c r="AX371" s="144">
        <f>IF(AR371="-","-",C371*AR371)</f>
        <v>2.078803809105338</v>
      </c>
      <c r="AY371" s="120">
        <f>IF(AS371="-","-",C371*AS371)</f>
        <v>2.4301056847774407</v>
      </c>
      <c r="AZ371" s="120">
        <f>IF(AT371="-","-",C371*AT371)</f>
        <v>2.5724900646998896</v>
      </c>
      <c r="BA371" s="129">
        <f>IF(AU371="-","-",C371*AU371)</f>
        <v>2.6293878998218911</v>
      </c>
      <c r="BB371" s="138" t="str">
        <f>IF(W371="-","-",D371*AP371^(0.312/(1.312*W371))-273)</f>
        <v>-</v>
      </c>
      <c r="BC371" s="139" t="str">
        <f>IF(X371="-","-",D371*AQ371^(0.312/(1.312*X371))-273)</f>
        <v>-</v>
      </c>
      <c r="BD371" s="139">
        <f>IF(Y371="-","-",D371*AR371^(0.312/(1.312*Y371))-273)</f>
        <v>45.014839899085132</v>
      </c>
      <c r="BE371" s="139">
        <f>IF(Z371="-","-",D371*AS371^(0.312/(1.312*Z371))-273)</f>
        <v>58.839748971758866</v>
      </c>
      <c r="BF371" s="139">
        <f>IF(AA371="-","-",D371*AT371^(0.312/(1.312*AA371))-273)</f>
        <v>66.002785643088714</v>
      </c>
      <c r="BG371" s="140">
        <f>IF(AB371="-","-",D371*AU371^(0.312/(1.312*AB371))-273)</f>
        <v>69.344228999384427</v>
      </c>
      <c r="BH371" s="121"/>
      <c r="BI371" s="121"/>
      <c r="BM371" s="50"/>
      <c r="BP371" s="121">
        <v>369</v>
      </c>
    </row>
    <row r="372" spans="1:75" hidden="1" x14ac:dyDescent="0.2">
      <c r="A372" s="145">
        <f>A370</f>
        <v>35.315879727491065</v>
      </c>
      <c r="B372" s="146"/>
      <c r="C372" s="146">
        <f>C370</f>
        <v>1.4853241043939396</v>
      </c>
      <c r="D372" s="147">
        <f>D370</f>
        <v>288</v>
      </c>
      <c r="E372" s="148">
        <v>5045</v>
      </c>
      <c r="F372" s="205">
        <f>PI()*0.862*E372/60</f>
        <v>227.7021119334126</v>
      </c>
      <c r="G372" s="149">
        <f t="shared" ref="G372:P372" si="554">G370</f>
        <v>0.32038915107720872</v>
      </c>
      <c r="H372" s="150">
        <f t="shared" si="554"/>
        <v>1.4891416752843847</v>
      </c>
      <c r="I372" s="151">
        <f t="shared" si="554"/>
        <v>0.96849948585560075</v>
      </c>
      <c r="J372" s="149">
        <f t="shared" si="554"/>
        <v>10.360154397287415</v>
      </c>
      <c r="K372" s="145">
        <f t="shared" si="554"/>
        <v>26.907567198005516</v>
      </c>
      <c r="L372" s="152">
        <f t="shared" si="554"/>
        <v>13.453783599002758</v>
      </c>
      <c r="M372" s="152">
        <f t="shared" si="554"/>
        <v>8.9691890660018387</v>
      </c>
      <c r="N372" s="152">
        <f t="shared" si="554"/>
        <v>6.7268917995013791</v>
      </c>
      <c r="O372" s="152">
        <f t="shared" si="554"/>
        <v>5.3815134396011031</v>
      </c>
      <c r="P372" s="153">
        <f t="shared" si="554"/>
        <v>4.4845945330009194</v>
      </c>
      <c r="Q372" s="149">
        <f>4*K372/(PI()*0.862^2*F372)</f>
        <v>0.20248971159487225</v>
      </c>
      <c r="R372" s="151">
        <f>4*L372/(PI()*0.862^2*F372)</f>
        <v>0.10124485579743613</v>
      </c>
      <c r="S372" s="151">
        <f>4*M372/(PI()*0.862^2*F372)</f>
        <v>6.7496570531624084E-2</v>
      </c>
      <c r="T372" s="151">
        <f>4*N372/(PI()*0.862^2*F372)</f>
        <v>5.0622427898718063E-2</v>
      </c>
      <c r="U372" s="151">
        <f>4*O372/(PI()*0.862^2*F372)</f>
        <v>4.0497942318974446E-2</v>
      </c>
      <c r="V372" s="154">
        <f>4*P372/(PI()*0.862^2*$F372)</f>
        <v>3.3748285265812042E-2</v>
      </c>
      <c r="W372" s="149" t="str">
        <f>IF(OR(0.0366&gt;Q372,0.0992&lt;Q372),"-",-43518*Q372^4 + 7101.5*Q372^3 - 404.29*Q372^2 + 11.132*Q372 + 0.6449)</f>
        <v>-</v>
      </c>
      <c r="X372" s="151" t="str">
        <f t="shared" si="550"/>
        <v>-</v>
      </c>
      <c r="Y372" s="151">
        <f t="shared" si="550"/>
        <v>0.83489934176067981</v>
      </c>
      <c r="Z372" s="151">
        <f t="shared" si="550"/>
        <v>0.80785037951907634</v>
      </c>
      <c r="AA372" s="151">
        <f t="shared" si="550"/>
        <v>0.78727752701181131</v>
      </c>
      <c r="AB372" s="154" t="str">
        <f t="shared" si="550"/>
        <v>-</v>
      </c>
      <c r="AC372" s="149" t="str">
        <f>IF(W372="-","-",-1957*Q372^3 + 170*Q372^2 - 5.2758*Q372 + 1.1631)</f>
        <v>-</v>
      </c>
      <c r="AD372" s="151" t="str">
        <f t="shared" si="551"/>
        <v>-</v>
      </c>
      <c r="AE372" s="151">
        <f t="shared" si="551"/>
        <v>0.97970788725388047</v>
      </c>
      <c r="AF372" s="151">
        <f t="shared" si="551"/>
        <v>1.0777984464707946</v>
      </c>
      <c r="AG372" s="151">
        <f t="shared" si="551"/>
        <v>1.0982711820123399</v>
      </c>
      <c r="AH372" s="154" t="str">
        <f t="shared" si="551"/>
        <v>-</v>
      </c>
      <c r="AI372" s="155">
        <f>(F372^2)/2</f>
        <v>25924.125889468178</v>
      </c>
      <c r="AJ372" s="156" t="str">
        <f t="shared" si="552"/>
        <v>-</v>
      </c>
      <c r="AK372" s="155" t="str">
        <f t="shared" si="552"/>
        <v>-</v>
      </c>
      <c r="AL372" s="155">
        <f t="shared" si="552"/>
        <v>8480.2229211737922</v>
      </c>
      <c r="AM372" s="155">
        <f t="shared" si="552"/>
        <v>7231.2381791729058</v>
      </c>
      <c r="AN372" s="155">
        <f t="shared" si="552"/>
        <v>6048.9189715166594</v>
      </c>
      <c r="AO372" s="157" t="str">
        <f t="shared" si="552"/>
        <v>-</v>
      </c>
      <c r="AP372" s="152" t="str">
        <f>IF(AJ372="-","-",(AJ372*AC372/2.04/$I372/$D372/$A372+((AJ372*AC372/2.04/$I372/$D372/$A372)^2+4)^0.5)/2)</f>
        <v>-</v>
      </c>
      <c r="AQ372" s="152" t="str">
        <f>IF(AK372="-","-",(2*AK372*AD372/2.04/$I372/$D372/$A372+((2*AK372*AD372/2.04/$I372/$D372/$A372)^2+4)^0.5)/2)</f>
        <v>-</v>
      </c>
      <c r="AR372" s="152">
        <f>IF(AL372="-","-",(3*AL372*AE372/2.04/$I372/$D372/$A372+((3*AL372*AE372/2.04/$I372/$D372/$A372)^2+4)^0.5)/2)</f>
        <v>1.7968480834789098</v>
      </c>
      <c r="AS372" s="152">
        <f>IF(AM372="-","-",(4*AM372*AF372/2.04/$I372/$D372/$A372+((4*AM372*AF372/2.04/$I372/$D372/$A372)^2+4)^0.5)/2)</f>
        <v>2.0412707230526816</v>
      </c>
      <c r="AT372" s="152">
        <f>IF(AN372="-","-",(5*AN372*AG372/2.04/$I372/$D372/$A372+((5*AN372*AG372/2.04/$I372/$D372/$A372)^2+4)^0.5)/2)</f>
        <v>2.1238207134143687</v>
      </c>
      <c r="AU372" s="153" t="str">
        <f>IF(AO372="-","-",(6*AO372*AH372/2.04/$I372/$D372/$A372+((6*AO372*AH372/2.04/$I372/$D372/$A372)^2+4)^0.5)/2)</f>
        <v>-</v>
      </c>
      <c r="AV372" s="149" t="str">
        <f>IF(AP372="-","-",C372*AP372)</f>
        <v>-</v>
      </c>
      <c r="AW372" s="151" t="str">
        <f>IF(AQ372="-","-",C372*AQ372)</f>
        <v>-</v>
      </c>
      <c r="AX372" s="151">
        <f>IF(AR372="-","-",C372*AR372)</f>
        <v>2.6689017703252786</v>
      </c>
      <c r="AY372" s="151">
        <f>IF(AS372="-","-",C372*AS372)</f>
        <v>3.0319486085437939</v>
      </c>
      <c r="AZ372" s="151">
        <f>IF(AT372="-","-",C372*AT372)</f>
        <v>3.1545620990454952</v>
      </c>
      <c r="BA372" s="154" t="str">
        <f>IF(AU372="-","-",C372*AU372)</f>
        <v>-</v>
      </c>
      <c r="BB372" s="158" t="str">
        <f>IF(W372="-","-",D372*AP372^(0.312/(1.312*W372))-273)</f>
        <v>-</v>
      </c>
      <c r="BC372" s="159" t="str">
        <f>IF(X372="-","-",D372*AQ372^(0.312/(1.312*X372))-273)</f>
        <v>-</v>
      </c>
      <c r="BD372" s="159">
        <f>IF(Y372="-","-",D372*AR372^(0.312/(1.312*Y372))-273)</f>
        <v>67.318149149298449</v>
      </c>
      <c r="BE372" s="159">
        <f>IF(Z372="-","-",D372*AS372^(0.312/(1.312*Z372))-273)</f>
        <v>82.317949762241369</v>
      </c>
      <c r="BF372" s="159">
        <f>IF(AA372="-","-",D372*AT372^(0.312/(1.312*AA372))-273)</f>
        <v>88.577697435163316</v>
      </c>
      <c r="BG372" s="160" t="str">
        <f>IF(AB372="-","-",D372*AU372^(0.312/(1.312*AB372))-273)</f>
        <v>-</v>
      </c>
      <c r="BH372" s="161"/>
      <c r="BI372" s="161"/>
      <c r="BM372" s="69"/>
      <c r="BP372" s="1">
        <v>370</v>
      </c>
    </row>
    <row r="373" spans="1:75" s="161" customFormat="1" hidden="1" x14ac:dyDescent="0.2">
      <c r="A373" s="126">
        <f>A370</f>
        <v>35.315879727491065</v>
      </c>
      <c r="B373" s="141"/>
      <c r="C373" s="141">
        <f>C370</f>
        <v>1.4853241043939396</v>
      </c>
      <c r="D373" s="142">
        <f>D370</f>
        <v>288</v>
      </c>
      <c r="E373" s="123">
        <v>5300</v>
      </c>
      <c r="F373" s="204">
        <f>PI()*0.862*E373/60</f>
        <v>239.21133661983879</v>
      </c>
      <c r="G373" s="124">
        <f t="shared" ref="G373:P373" si="555">G370</f>
        <v>0.32038915107720872</v>
      </c>
      <c r="H373" s="125">
        <f t="shared" si="555"/>
        <v>1.4891416752843847</v>
      </c>
      <c r="I373" s="120">
        <f t="shared" si="555"/>
        <v>0.96849948585560075</v>
      </c>
      <c r="J373" s="124">
        <f t="shared" si="555"/>
        <v>10.360154397287415</v>
      </c>
      <c r="K373" s="126">
        <f t="shared" si="555"/>
        <v>26.907567198005516</v>
      </c>
      <c r="L373" s="127">
        <f t="shared" si="555"/>
        <v>13.453783599002758</v>
      </c>
      <c r="M373" s="127">
        <f t="shared" si="555"/>
        <v>8.9691890660018387</v>
      </c>
      <c r="N373" s="127">
        <f t="shared" si="555"/>
        <v>6.7268917995013791</v>
      </c>
      <c r="O373" s="127">
        <f t="shared" si="555"/>
        <v>5.3815134396011031</v>
      </c>
      <c r="P373" s="128">
        <f t="shared" si="555"/>
        <v>4.4845945330009194</v>
      </c>
      <c r="Q373" s="124">
        <f>4*K373/(PI()*0.862^2*F373)</f>
        <v>0.19274728207474159</v>
      </c>
      <c r="R373" s="120">
        <f>4*L373/(PI()*0.862^2*F373)</f>
        <v>9.6373641037370797E-2</v>
      </c>
      <c r="S373" s="120">
        <f>4*M373/(PI()*0.862^2*F373)</f>
        <v>6.4249094024913869E-2</v>
      </c>
      <c r="T373" s="120">
        <f>4*N373/(PI()*0.862^2*F373)</f>
        <v>4.8186820518685398E-2</v>
      </c>
      <c r="U373" s="120">
        <f>4*O373/(PI()*0.862^2*F373)</f>
        <v>3.8549456414948322E-2</v>
      </c>
      <c r="V373" s="129">
        <f>4*P373/(PI()*0.862^2*$F373)</f>
        <v>3.2124547012456935E-2</v>
      </c>
      <c r="W373" s="124" t="str">
        <f>IF(OR(0.0366&gt;Q373,0.0992&lt;Q373),"-",-43518*Q373^4 + 7101.5*Q373^3 - 404.29*Q373^2 + 11.132*Q373 + 0.6449)</f>
        <v>-</v>
      </c>
      <c r="X373" s="120">
        <f t="shared" si="550"/>
        <v>0.56526823113962221</v>
      </c>
      <c r="Y373" s="120">
        <f t="shared" si="550"/>
        <v>0.83312661020290468</v>
      </c>
      <c r="Z373" s="120">
        <f t="shared" si="550"/>
        <v>0.80251240919278932</v>
      </c>
      <c r="AA373" s="120">
        <f t="shared" si="550"/>
        <v>0.78395141142932234</v>
      </c>
      <c r="AB373" s="129" t="str">
        <f t="shared" si="550"/>
        <v>-</v>
      </c>
      <c r="AC373" s="124" t="str">
        <f>IF(W373="-","-",-1957*Q373^3 + 170*Q373^2 - 5.2758*Q373 + 1.1631)</f>
        <v>-</v>
      </c>
      <c r="AD373" s="120">
        <f t="shared" si="551"/>
        <v>0.4818675357725124</v>
      </c>
      <c r="AE373" s="120">
        <f t="shared" si="551"/>
        <v>1.0068561940501664</v>
      </c>
      <c r="AF373" s="120">
        <f t="shared" si="551"/>
        <v>1.0846453432967038</v>
      </c>
      <c r="AG373" s="120">
        <f t="shared" si="551"/>
        <v>1.10024075584867</v>
      </c>
      <c r="AH373" s="129" t="str">
        <f t="shared" si="551"/>
        <v>-</v>
      </c>
      <c r="AI373" s="119">
        <f>(F373^2)/2</f>
        <v>28611.031783724913</v>
      </c>
      <c r="AJ373" s="130" t="str">
        <f t="shared" si="552"/>
        <v>-</v>
      </c>
      <c r="AK373" s="119">
        <f t="shared" si="552"/>
        <v>10198.55236380213</v>
      </c>
      <c r="AL373" s="119">
        <f t="shared" si="552"/>
        <v>9638.969833705296</v>
      </c>
      <c r="AM373" s="119">
        <f t="shared" si="552"/>
        <v>8084.8402670392552</v>
      </c>
      <c r="AN373" s="119">
        <f t="shared" si="552"/>
        <v>6716.2060784458617</v>
      </c>
      <c r="AO373" s="131" t="str">
        <f t="shared" si="552"/>
        <v>-</v>
      </c>
      <c r="AP373" s="127" t="str">
        <f>IF(AJ373="-","-",(AJ373*AC373/2.04/$I373/$D373/$A373+((AJ373*AC373/2.04/$I373/$D373/$A373)^2+4)^0.5)/2)</f>
        <v>-</v>
      </c>
      <c r="AQ373" s="127">
        <f>IF(AK373="-","-",(2*AK373*AD373/2.04/$I373/$D373/$A373+((2*AK373*AD373/2.04/$I373/$D373/$A373)^2+4)^0.5)/2)</f>
        <v>1.2740226612571937</v>
      </c>
      <c r="AR373" s="127">
        <f>IF(AL373="-","-",(3*AL373*AE373/2.04/$I373/$D373/$A373+((3*AL373*AE373/2.04/$I373/$D373/$A373)^2+4)^0.5)/2)</f>
        <v>1.9592596190867426</v>
      </c>
      <c r="AS373" s="127">
        <f>IF(AM373="-","-",(4*AM373*AF373/2.04/$I373/$D373/$A373+((4*AM373*AF373/2.04/$I373/$D373/$A373)^2+4)^0.5)/2)</f>
        <v>2.2000618522658479</v>
      </c>
      <c r="AT373" s="127">
        <f>IF(AN373="-","-",(5*AN373*AG373/2.04/$I373/$D373/$A373+((5*AN373*AG373/2.04/$I373/$D373/$A373)^2+4)^0.5)/2)</f>
        <v>2.2776577377000682</v>
      </c>
      <c r="AU373" s="128" t="str">
        <f>IF(AO373="-","-",(6*AO373*AH373/2.04/$I373/$D373/$A373+((6*AO373*AH373/2.04/$I373/$D373/$A373)^2+4)^0.5)/2)</f>
        <v>-</v>
      </c>
      <c r="AV373" s="124" t="str">
        <f>IF(AP373="-","-",C373*AP373)</f>
        <v>-</v>
      </c>
      <c r="AW373" s="120">
        <f>IF(AQ373="-","-",C373*AQ373)</f>
        <v>1.8923365683094246</v>
      </c>
      <c r="AX373" s="120">
        <f>IF(AR373="-","-",C373*AR373)</f>
        <v>2.910135538995227</v>
      </c>
      <c r="AY373" s="120">
        <f>IF(AS373="-","-",C373*AS373)</f>
        <v>3.2678049003280423</v>
      </c>
      <c r="AZ373" s="120">
        <f>IF(AT373="-","-",C373*AT373)</f>
        <v>3.3830599393652805</v>
      </c>
      <c r="BA373" s="129" t="str">
        <f>IF(AU373="-","-",C373*AU373)</f>
        <v>-</v>
      </c>
      <c r="BB373" s="138" t="str">
        <f>IF(W373="-","-",D373*AP373^(0.312/(1.312*W373))-273)</f>
        <v>-</v>
      </c>
      <c r="BC373" s="139">
        <f>IF(X373="-","-",D373*AQ373^(0.312/(1.312*X373))-273)</f>
        <v>45.889244020879175</v>
      </c>
      <c r="BD373" s="139">
        <f>IF(Y373="-","-",D373*AR373^(0.312/(1.312*Y373))-273)</f>
        <v>75.952448103543816</v>
      </c>
      <c r="BE373" s="139">
        <f>IF(Z373="-","-",D373*AS373^(0.312/(1.312*Z373))-273)</f>
        <v>90.801656723254666</v>
      </c>
      <c r="BF373" s="139">
        <f>IF(AA373="-","-",D373*AT373^(0.312/(1.312*AA373))-273)</f>
        <v>96.686439289996656</v>
      </c>
      <c r="BG373" s="140" t="str">
        <f>IF(AB373="-","-",D373*AU373^(0.312/(1.312*AB373))-273)</f>
        <v>-</v>
      </c>
      <c r="BM373" s="89"/>
      <c r="BP373" s="121">
        <v>371</v>
      </c>
    </row>
    <row r="374" spans="1:75" s="161" customFormat="1" hidden="1" x14ac:dyDescent="0.2">
      <c r="A374" s="162">
        <f>A370</f>
        <v>35.315879727491065</v>
      </c>
      <c r="B374" s="163"/>
      <c r="C374" s="163">
        <f>C370</f>
        <v>1.4853241043939396</v>
      </c>
      <c r="D374" s="164">
        <f>D370</f>
        <v>288</v>
      </c>
      <c r="E374" s="165">
        <v>5560</v>
      </c>
      <c r="F374" s="206">
        <f>PI()*0.862*E374/60</f>
        <v>250.94623237854788</v>
      </c>
      <c r="G374" s="166">
        <f t="shared" ref="G374:P374" si="556">G370</f>
        <v>0.32038915107720872</v>
      </c>
      <c r="H374" s="167">
        <f t="shared" si="556"/>
        <v>1.4891416752843847</v>
      </c>
      <c r="I374" s="168">
        <f t="shared" si="556"/>
        <v>0.96849948585560075</v>
      </c>
      <c r="J374" s="166">
        <f t="shared" si="556"/>
        <v>10.360154397287415</v>
      </c>
      <c r="K374" s="162">
        <f t="shared" si="556"/>
        <v>26.907567198005516</v>
      </c>
      <c r="L374" s="169">
        <f t="shared" si="556"/>
        <v>13.453783599002758</v>
      </c>
      <c r="M374" s="169">
        <f t="shared" si="556"/>
        <v>8.9691890660018387</v>
      </c>
      <c r="N374" s="169">
        <f t="shared" si="556"/>
        <v>6.7268917995013791</v>
      </c>
      <c r="O374" s="169">
        <f t="shared" si="556"/>
        <v>5.3815134396011031</v>
      </c>
      <c r="P374" s="170">
        <f t="shared" si="556"/>
        <v>4.4845945330009194</v>
      </c>
      <c r="Q374" s="166">
        <f>4*K374/(PI()*0.862^2*F374)</f>
        <v>0.18373391996333283</v>
      </c>
      <c r="R374" s="168">
        <f>4*L374/(PI()*0.862^2*F374)</f>
        <v>9.1866959981666413E-2</v>
      </c>
      <c r="S374" s="168">
        <f>4*M374/(PI()*0.862^2*F374)</f>
        <v>6.1244639987777606E-2</v>
      </c>
      <c r="T374" s="168">
        <f>4*N374/(PI()*0.862^2*F374)</f>
        <v>4.5933479990833206E-2</v>
      </c>
      <c r="U374" s="168">
        <f>4*O374/(PI()*0.862^2*F374)</f>
        <v>3.6746783992666565E-2</v>
      </c>
      <c r="V374" s="171">
        <f>4*P374/(PI()*0.862^2*$F374)</f>
        <v>3.0622319993888803E-2</v>
      </c>
      <c r="W374" s="166" t="str">
        <f>IF(OR(0.0366&gt;Q374,0.0992&lt;Q374),"-",-43518*Q374^4 + 7101.5*Q374^3 - 404.29*Q374^2 + 11.132*Q374 + 0.6449)</f>
        <v>-</v>
      </c>
      <c r="X374" s="168">
        <f t="shared" si="550"/>
        <v>0.66183492055331561</v>
      </c>
      <c r="Y374" s="168">
        <f t="shared" si="550"/>
        <v>0.82933103787641282</v>
      </c>
      <c r="Z374" s="168">
        <f t="shared" si="550"/>
        <v>0.79773816297626476</v>
      </c>
      <c r="AA374" s="168">
        <f t="shared" si="550"/>
        <v>0.78106941067655522</v>
      </c>
      <c r="AB374" s="171" t="str">
        <f t="shared" si="550"/>
        <v>-</v>
      </c>
      <c r="AC374" s="166" t="str">
        <f>IF(W374="-","-",-1957*Q374^3 + 170*Q374^2 - 5.2758*Q374 + 1.1631)</f>
        <v>-</v>
      </c>
      <c r="AD374" s="168">
        <f t="shared" si="551"/>
        <v>0.59585888190676273</v>
      </c>
      <c r="AE374" s="168">
        <f t="shared" si="551"/>
        <v>1.0280718536743352</v>
      </c>
      <c r="AF374" s="168">
        <f t="shared" si="551"/>
        <v>1.0897831595824203</v>
      </c>
      <c r="AG374" s="168">
        <f t="shared" si="551"/>
        <v>1.1016801403796612</v>
      </c>
      <c r="AH374" s="171" t="str">
        <f t="shared" si="551"/>
        <v>-</v>
      </c>
      <c r="AI374" s="172">
        <f>(F374^2)/2</f>
        <v>31487.005772494074</v>
      </c>
      <c r="AJ374" s="173" t="str">
        <f t="shared" si="552"/>
        <v>-</v>
      </c>
      <c r="AK374" s="172">
        <f t="shared" si="552"/>
        <v>11853.784382095313</v>
      </c>
      <c r="AL374" s="172">
        <f t="shared" si="552"/>
        <v>10880.969052965969</v>
      </c>
      <c r="AM374" s="172">
        <f t="shared" si="552"/>
        <v>8993.1743299975878</v>
      </c>
      <c r="AN374" s="172">
        <f t="shared" si="552"/>
        <v>7428.2954072537323</v>
      </c>
      <c r="AO374" s="174" t="str">
        <f t="shared" si="552"/>
        <v>-</v>
      </c>
      <c r="AP374" s="169" t="str">
        <f>IF(AJ374="-","-",(AJ374*AC374/2.04/$I374/$D374/$A374+((AJ374*AC374/2.04/$I374/$D374/$A374)^2+4)^0.5)/2)</f>
        <v>-</v>
      </c>
      <c r="AQ374" s="169">
        <f>IF(AK374="-","-",(2*AK374*AD374/2.04/$I374/$D374/$A374+((2*AK374*AD374/2.04/$I374/$D374/$A374)^2+4)^0.5)/2)</f>
        <v>1.4114591898162909</v>
      </c>
      <c r="AR374" s="169">
        <f>IF(AL374="-","-",(3*AL374*AE374/2.04/$I374/$D374/$A374+((3*AL374*AE374/2.04/$I374/$D374/$A374)^2+4)^0.5)/2)</f>
        <v>2.1377877110765975</v>
      </c>
      <c r="AS374" s="169">
        <f>IF(AM374="-","-",(4*AM374*AF374/2.04/$I374/$D374/$A374+((4*AM374*AF374/2.04/$I374/$D374/$A374)^2+4)^0.5)/2)</f>
        <v>2.3723585861887946</v>
      </c>
      <c r="AT374" s="169">
        <f>IF(AN374="-","-",(5*AN374*AG374/2.04/$I374/$D374/$A374+((5*AN374*AG374/2.04/$I374/$D374/$A374)^2+4)^0.5)/2)</f>
        <v>2.4451783424509808</v>
      </c>
      <c r="AU374" s="170" t="str">
        <f>IF(AO374="-","-",(6*AO374*AH374/2.04/$I374/$D374/$A374+((6*AO374*AH374/2.04/$I374/$D374/$A374)^2+4)^0.5)/2)</f>
        <v>-</v>
      </c>
      <c r="AV374" s="166" t="str">
        <f>IF(AP374="-","-",C374*AP374)</f>
        <v>-</v>
      </c>
      <c r="AW374" s="168">
        <f>IF(AQ374="-","-",C374*AQ374)</f>
        <v>2.096474357002478</v>
      </c>
      <c r="AX374" s="168">
        <f>IF(AR374="-","-",C374*AR374)</f>
        <v>3.1753076173392172</v>
      </c>
      <c r="AY374" s="168">
        <f>IF(AS374="-","-",C374*AS374)</f>
        <v>3.5237213923321442</v>
      </c>
      <c r="AZ374" s="168">
        <f>IF(AT374="-","-",C374*AT374)</f>
        <v>3.6318823315844608</v>
      </c>
      <c r="BA374" s="171" t="str">
        <f>IF(AU374="-","-",C374*AU374)</f>
        <v>-</v>
      </c>
      <c r="BB374" s="175" t="str">
        <f>IF(W374="-","-",D374*AP374^(0.312/(1.312*W374))-273)</f>
        <v>-</v>
      </c>
      <c r="BC374" s="176">
        <f>IF(X374="-","-",D374*AQ374^(0.312/(1.312*X374))-273)</f>
        <v>52.964296715897888</v>
      </c>
      <c r="BD374" s="176">
        <f>IF(Y374="-","-",D374*AR374^(0.312/(1.312*Y374))-273)</f>
        <v>85.102640660762574</v>
      </c>
      <c r="BE374" s="176">
        <f>IF(Z374="-","-",D374*AS374^(0.312/(1.312*Z374))-273)</f>
        <v>99.59183795378749</v>
      </c>
      <c r="BF374" s="176">
        <f>IF(AA374="-","-",D374*AT374^(0.312/(1.312*AA374))-273)</f>
        <v>105.10964541450358</v>
      </c>
      <c r="BG374" s="177" t="str">
        <f>IF(AB374="-","-",D374*AU374^(0.312/(1.312*AB374))-273)</f>
        <v>-</v>
      </c>
      <c r="BH374" s="121"/>
      <c r="BI374" s="121"/>
      <c r="BM374" s="89"/>
      <c r="BP374" s="1">
        <v>372</v>
      </c>
    </row>
    <row r="375" spans="1:75" s="7" customFormat="1" ht="15.75" hidden="1" x14ac:dyDescent="0.2">
      <c r="B375" s="1"/>
      <c r="C375" s="2" t="s">
        <v>0</v>
      </c>
      <c r="D375" s="3"/>
      <c r="E375" s="4"/>
      <c r="F375" s="5"/>
      <c r="G375" s="6"/>
      <c r="I375" s="6"/>
      <c r="J375" s="6"/>
      <c r="K375" s="6"/>
      <c r="L375" s="8"/>
      <c r="M375" s="8"/>
      <c r="N375" s="8"/>
      <c r="O375" s="8"/>
      <c r="P375" s="8"/>
      <c r="Q375" s="5"/>
      <c r="R375" s="6"/>
      <c r="S375" s="6"/>
      <c r="T375" s="6"/>
      <c r="U375" s="6"/>
      <c r="V375" s="6"/>
      <c r="W375" s="6"/>
      <c r="X375" s="6"/>
      <c r="Y375" s="6"/>
      <c r="Z375" s="6"/>
      <c r="AA375" s="6"/>
      <c r="AB375" s="6"/>
      <c r="AC375" s="6"/>
      <c r="AD375" s="6"/>
      <c r="AE375" s="6"/>
      <c r="AF375" s="6"/>
      <c r="AG375" s="6"/>
      <c r="AH375" s="6"/>
      <c r="AI375" s="9"/>
      <c r="AJ375" s="10"/>
      <c r="AK375" s="11"/>
      <c r="AL375" s="11"/>
      <c r="AM375" s="12"/>
      <c r="AN375" s="10"/>
      <c r="AO375" s="13"/>
      <c r="AP375" s="14"/>
      <c r="AQ375" s="15"/>
      <c r="AR375" s="16"/>
      <c r="AX375" s="6"/>
      <c r="AY375" s="6"/>
      <c r="AZ375" s="6"/>
      <c r="BA375" s="6"/>
      <c r="BB375" s="5"/>
      <c r="BC375" s="5"/>
      <c r="BD375" s="5"/>
      <c r="BE375" s="5"/>
      <c r="BF375" s="5"/>
      <c r="BG375" s="8"/>
      <c r="BM375" s="69"/>
      <c r="BP375" s="121">
        <v>373</v>
      </c>
    </row>
    <row r="376" spans="1:75" s="1" customFormat="1" ht="18" hidden="1" customHeight="1" x14ac:dyDescent="0.2">
      <c r="A376" s="17" t="s">
        <v>1</v>
      </c>
      <c r="B376" s="18" t="s">
        <v>2</v>
      </c>
      <c r="C376" s="18" t="s">
        <v>3</v>
      </c>
      <c r="D376" s="18" t="s">
        <v>4</v>
      </c>
      <c r="E376" s="18" t="s">
        <v>5</v>
      </c>
      <c r="F376" s="19" t="s">
        <v>6</v>
      </c>
      <c r="G376" s="18" t="s">
        <v>7</v>
      </c>
      <c r="H376" s="18" t="s">
        <v>8</v>
      </c>
      <c r="I376" s="18" t="s">
        <v>9</v>
      </c>
      <c r="J376" s="20" t="s">
        <v>10</v>
      </c>
      <c r="K376" s="21" t="s">
        <v>11</v>
      </c>
      <c r="L376" s="22" t="s">
        <v>12</v>
      </c>
      <c r="M376" s="22" t="s">
        <v>13</v>
      </c>
      <c r="N376" s="22" t="s">
        <v>14</v>
      </c>
      <c r="O376" s="22" t="s">
        <v>15</v>
      </c>
      <c r="P376" s="23" t="s">
        <v>16</v>
      </c>
      <c r="Q376" s="24" t="s">
        <v>17</v>
      </c>
      <c r="R376" s="25" t="s">
        <v>18</v>
      </c>
      <c r="S376" s="25" t="s">
        <v>19</v>
      </c>
      <c r="T376" s="25" t="s">
        <v>20</v>
      </c>
      <c r="U376" s="25" t="s">
        <v>21</v>
      </c>
      <c r="V376" s="26" t="s">
        <v>22</v>
      </c>
      <c r="W376" s="24" t="s">
        <v>23</v>
      </c>
      <c r="X376" s="25" t="s">
        <v>24</v>
      </c>
      <c r="Y376" s="25" t="s">
        <v>25</v>
      </c>
      <c r="Z376" s="25" t="s">
        <v>26</v>
      </c>
      <c r="AA376" s="25" t="s">
        <v>27</v>
      </c>
      <c r="AB376" s="26" t="s">
        <v>28</v>
      </c>
      <c r="AC376" s="27" t="s">
        <v>29</v>
      </c>
      <c r="AD376" s="28" t="s">
        <v>30</v>
      </c>
      <c r="AE376" s="28" t="s">
        <v>31</v>
      </c>
      <c r="AF376" s="28" t="s">
        <v>32</v>
      </c>
      <c r="AG376" s="28" t="s">
        <v>33</v>
      </c>
      <c r="AH376" s="29" t="s">
        <v>34</v>
      </c>
      <c r="AI376" s="30" t="s">
        <v>35</v>
      </c>
      <c r="AJ376" s="21" t="s">
        <v>36</v>
      </c>
      <c r="AK376" s="22" t="s">
        <v>37</v>
      </c>
      <c r="AL376" s="22" t="s">
        <v>38</v>
      </c>
      <c r="AM376" s="22" t="s">
        <v>39</v>
      </c>
      <c r="AN376" s="22" t="s">
        <v>40</v>
      </c>
      <c r="AO376" s="23" t="s">
        <v>41</v>
      </c>
      <c r="AP376" s="28" t="s">
        <v>42</v>
      </c>
      <c r="AQ376" s="28" t="s">
        <v>43</v>
      </c>
      <c r="AR376" s="28" t="s">
        <v>44</v>
      </c>
      <c r="AS376" s="28" t="s">
        <v>45</v>
      </c>
      <c r="AT376" s="28" t="s">
        <v>46</v>
      </c>
      <c r="AU376" s="29" t="s">
        <v>47</v>
      </c>
      <c r="AV376" s="31" t="s">
        <v>48</v>
      </c>
      <c r="AW376" s="32" t="s">
        <v>49</v>
      </c>
      <c r="AX376" s="32" t="s">
        <v>50</v>
      </c>
      <c r="AY376" s="32" t="s">
        <v>51</v>
      </c>
      <c r="AZ376" s="32" t="s">
        <v>52</v>
      </c>
      <c r="BA376" s="33" t="s">
        <v>53</v>
      </c>
      <c r="BB376" s="21" t="s">
        <v>54</v>
      </c>
      <c r="BC376" s="22" t="s">
        <v>55</v>
      </c>
      <c r="BD376" s="22" t="s">
        <v>56</v>
      </c>
      <c r="BE376" s="22" t="s">
        <v>57</v>
      </c>
      <c r="BF376" s="22" t="s">
        <v>58</v>
      </c>
      <c r="BG376" s="23" t="s">
        <v>59</v>
      </c>
      <c r="BH376" s="34"/>
      <c r="BM376" s="7"/>
      <c r="BP376" s="1">
        <v>374</v>
      </c>
    </row>
    <row r="377" spans="1:75" s="61" customFormat="1" ht="12.75" customHeight="1" x14ac:dyDescent="0.2">
      <c r="A377" s="35">
        <v>52.578127566107781</v>
      </c>
      <c r="B377" s="35">
        <f>AX372</f>
        <v>2.6689017703252786</v>
      </c>
      <c r="C377" s="141">
        <f>B377-0.06</f>
        <v>2.6089017703252786</v>
      </c>
      <c r="D377" s="36">
        <v>288</v>
      </c>
      <c r="E377" s="37">
        <v>3710</v>
      </c>
      <c r="F377" s="38">
        <f>PI()*0.805*E377/60</f>
        <v>156.37539232630996</v>
      </c>
      <c r="G377" s="39">
        <f>C377/4.636</f>
        <v>0.56274844053608253</v>
      </c>
      <c r="H377" s="40">
        <f>D377/193.4</f>
        <v>1.4891416752843847</v>
      </c>
      <c r="I377" s="41">
        <f>1-0.427*G377*H377^(-3.688)</f>
        <v>0.94467083185793155</v>
      </c>
      <c r="J377" s="40">
        <f>C377*10^6/(I377*511*D377)</f>
        <v>18.765659571535235</v>
      </c>
      <c r="K377" s="42">
        <f>A377*0.682*10^6/(3600*24*J377)</f>
        <v>22.116271588004043</v>
      </c>
      <c r="L377" s="43">
        <f>A377*0.682*10^6/(3600*24*J377*2)</f>
        <v>11.058135794002022</v>
      </c>
      <c r="M377" s="43">
        <f>A377*0.682*10^6/(3600*24*J377*3)</f>
        <v>7.3720905293346801</v>
      </c>
      <c r="N377" s="43">
        <f>A377*0.682*10^6/(3600*24*J377*4)</f>
        <v>5.5290678970010108</v>
      </c>
      <c r="O377" s="43">
        <f>A377*0.682*10^6/(3600*24*J377*5)</f>
        <v>4.4232543176008088</v>
      </c>
      <c r="P377" s="44">
        <f>A377*0.682*10^6/(3600*24*J377*6)</f>
        <v>3.6860452646673401</v>
      </c>
      <c r="Q377" s="39">
        <f>4*K377/(PI()*0.805^2*F377)</f>
        <v>0.27788292399365572</v>
      </c>
      <c r="R377" s="41">
        <f>4*L377/(PI()*0.805^2*F377)</f>
        <v>0.13894146199682786</v>
      </c>
      <c r="S377" s="41">
        <f>4*M377/(PI()*0.805^2*F377)</f>
        <v>9.2627641331218563E-2</v>
      </c>
      <c r="T377" s="41">
        <f>4*N377/(PI()*0.805^2*F377)</f>
        <v>6.9470730998413929E-2</v>
      </c>
      <c r="U377" s="41">
        <f>4*O377/(PI()*0.805^2*F377)</f>
        <v>5.5576584798731149E-2</v>
      </c>
      <c r="V377" s="45">
        <f>4*P377/(PI()*0.805^2*F377)</f>
        <v>4.6313820665609282E-2</v>
      </c>
      <c r="W377" s="46" t="str">
        <f>IF(OR(0.0344&gt;Q377,0.0739&lt;Q377),"-",296863066.116789*Q377^(6)+-107812010.926391*Q377^(5)+ 15691057.2875856*Q377^(4)+-1178721.4640784*Q377^(3)+ 48205.3447935692*Q377^(2)+-1012.39184418295*Q377+ 9.28608011129995)</f>
        <v>-</v>
      </c>
      <c r="X377" s="47" t="str">
        <f t="shared" ref="X377:AB381" si="557">IF(OR(0.0344&gt;R377,0.0739&lt;R377),"-",296863066.116789*R377^(6)+-107812010.926391*R377^(5)+ 15691057.2875856*R377^(4)+-1178721.4640784*R377^(3)+ 48205.3447935692*R377^(2)+-1012.39184418295*R377+ 9.28608011129995)</f>
        <v>-</v>
      </c>
      <c r="Y377" s="47" t="str">
        <f t="shared" si="557"/>
        <v>-</v>
      </c>
      <c r="Z377" s="47">
        <f t="shared" si="557"/>
        <v>0.79772645627789807</v>
      </c>
      <c r="AA377" s="47">
        <f t="shared" si="557"/>
        <v>0.85576904586463876</v>
      </c>
      <c r="AB377" s="48">
        <f t="shared" si="557"/>
        <v>0.85057700385232771</v>
      </c>
      <c r="AC377" s="46" t="str">
        <f>IF(W377="-","-",798988351.621543*Q377^(6)+-280371531.586419*Q377^(5)+ 39883138.3982318*Q377^(4)+-2943110.23585554*Q377^(3)+ 118497.513034966*Q377^(2)+-2463.54413936218*Q377+ 21.5852365235991)</f>
        <v>-</v>
      </c>
      <c r="AD377" s="47" t="str">
        <f t="shared" ref="AD377:AH381" si="558">IF(X377="-","-",798988351.621543*R377^(6)+-280371531.586419*R377^(5)+ 39883138.3982318*R377^(4)+-2943110.23585554*R377^(3)+ 118497.513034966*R377^(2)+-2463.54413936218*R377+ 21.5852365235991)</f>
        <v>-</v>
      </c>
      <c r="AE377" s="47" t="str">
        <f t="shared" si="558"/>
        <v>-</v>
      </c>
      <c r="AF377" s="47">
        <f t="shared" si="558"/>
        <v>0.67206313539396234</v>
      </c>
      <c r="AG377" s="47">
        <f t="shared" si="558"/>
        <v>0.8448099701373124</v>
      </c>
      <c r="AH377" s="48">
        <f t="shared" si="558"/>
        <v>0.92920108754778852</v>
      </c>
      <c r="AI377" s="49">
        <f>(F377^2)/2</f>
        <v>12226.631662603681</v>
      </c>
      <c r="AJ377" s="49" t="str">
        <f t="shared" ref="AJ377:AO381" si="559">IF(W377="-","-",4*$AI377*$J377*K377*AC377/(W377*1000))</f>
        <v>-</v>
      </c>
      <c r="AK377" s="50" t="str">
        <f t="shared" si="559"/>
        <v>-</v>
      </c>
      <c r="AL377" s="50" t="str">
        <f t="shared" si="559"/>
        <v>-</v>
      </c>
      <c r="AM377" s="50">
        <f t="shared" si="559"/>
        <v>4275.0249639307694</v>
      </c>
      <c r="AN377" s="50">
        <f t="shared" si="559"/>
        <v>4007.5137485489713</v>
      </c>
      <c r="AO377" s="51">
        <f t="shared" si="559"/>
        <v>3695.6206935850232</v>
      </c>
      <c r="AP377" s="52" t="str">
        <f>IF(AJ377="-","-",(AJ377*W377/2.04/$I377/$D377/$A377+((AJ377*W377/2.04/$I377/$D377/$A377)^2+4)^0.5)/2)</f>
        <v>-</v>
      </c>
      <c r="AQ377" s="52" t="str">
        <f>IF(AK377="-","-",(2*AK377*X377/2.04/$I377/$D377/$A377+((2*AK377*X377/2.04/$I377/$D377/$A377)^2+4)^0.5)/2)</f>
        <v>-</v>
      </c>
      <c r="AR377" s="52" t="str">
        <f>IF(AL377="-","-",(3*AL377*Y377/2.04/$I377/$D377/$A377+((3*AL377*Y377/2.04/$I377/$D377/$A377)^2+4)^0.5)/2)</f>
        <v>-</v>
      </c>
      <c r="AS377" s="52">
        <f>IF(AM377="-","-",(4*AM377*Z377/2.04/$I377/$D377/$A377+((4*AM377*Z377/2.04/$I377/$D377/$A377)^2+4)^0.5)/2)</f>
        <v>1.2606816011167066</v>
      </c>
      <c r="AT377" s="52">
        <f>IF(AN377="-","-",(5*AN377*AA377/2.04/$I377/$D377/$A377+((5*AN377*AA377/2.04/$I377/$D377/$A377)^2+4)^0.5)/2)</f>
        <v>1.3360760150754274</v>
      </c>
      <c r="AU377" s="53">
        <f>IF(AO377="-","-",(6*AO377*AB377/2.04/$I377/$D377/$A377+((6*AO377*AB377/2.04/$I377/$D377/$A377)^2+4)^0.5)/2)</f>
        <v>1.3740762836205247</v>
      </c>
      <c r="AV377" s="54" t="str">
        <f>IF(AP377="-","-",C377*AP377)</f>
        <v>-</v>
      </c>
      <c r="AW377" s="55" t="str">
        <f>IF(AQ377="-","-",C377*AQ377)</f>
        <v>-</v>
      </c>
      <c r="AX377" s="55" t="str">
        <f>IF(AR377="-","-",C377*AR377)</f>
        <v>-</v>
      </c>
      <c r="AY377" s="56">
        <f>IF(AS377="-","-",C377*AS377)</f>
        <v>3.2889944609698825</v>
      </c>
      <c r="AZ377" s="56">
        <f>IF(AT377="-","-",C377*AT377)</f>
        <v>3.4856910810194259</v>
      </c>
      <c r="BA377" s="57">
        <f>IF(AU377="-","-",C377*AU377)</f>
        <v>3.5848300488995664</v>
      </c>
      <c r="BB377" s="58" t="str">
        <f>IF(W377="-","-",D377*AP377^(0.312/(1.312*W377))-273)</f>
        <v>-</v>
      </c>
      <c r="BC377" s="59" t="str">
        <f>IF(X377="-","-",D377*AQ377^(0.312/(1.312*X377))-273)</f>
        <v>-</v>
      </c>
      <c r="BD377" s="59" t="str">
        <f>IF(Y377="-","-",D377*AR377^(0.312/(1.312*Y377))-273)</f>
        <v>-</v>
      </c>
      <c r="BE377" s="59">
        <f>IF(Z377="-","-",D377*AS377^(0.312/(1.312*Z377))-273)</f>
        <v>35.591026053086523</v>
      </c>
      <c r="BF377" s="59">
        <f>IF(AA377="-","-",D377*AT377^(0.312/(1.312*AA377))-273)</f>
        <v>39.146886764976784</v>
      </c>
      <c r="BG377" s="60">
        <f>IF(AB377="-","-",D377*AU377^(0.312/(1.312*AB377))-273)</f>
        <v>41.758632802167199</v>
      </c>
      <c r="BI377" s="43">
        <f>A377</f>
        <v>52.578127566107781</v>
      </c>
      <c r="BJ377" s="43">
        <f>C377</f>
        <v>2.6089017703252786</v>
      </c>
      <c r="BK377" s="43">
        <f>AW382</f>
        <v>4.8583031303031747</v>
      </c>
      <c r="BL377" s="50">
        <f>AT382</f>
        <v>5350</v>
      </c>
      <c r="BM377" s="50">
        <f t="shared" ref="BM377" si="560">AU382</f>
        <v>11320.392972848391</v>
      </c>
      <c r="BN377" s="43">
        <f>AV382</f>
        <v>1.8622023970252586</v>
      </c>
      <c r="BO377" s="61">
        <f>AS382</f>
        <v>4</v>
      </c>
      <c r="BP377" s="121">
        <v>375</v>
      </c>
      <c r="BQ377" s="43">
        <f>AI382</f>
        <v>35.315879727491065</v>
      </c>
      <c r="BR377" s="43">
        <f>AJ382</f>
        <v>1.4853241043939396</v>
      </c>
      <c r="BS377" s="43">
        <f>AO382</f>
        <v>2.6689017703252786</v>
      </c>
      <c r="BT377" s="50">
        <f>AL382</f>
        <v>5045</v>
      </c>
      <c r="BU377" s="50">
        <f>AM382</f>
        <v>8480.2229211737922</v>
      </c>
      <c r="BV377" s="43">
        <f>AN382</f>
        <v>1.7968480834789098</v>
      </c>
      <c r="BW377" s="61">
        <f>AK382</f>
        <v>3</v>
      </c>
    </row>
    <row r="378" spans="1:75" s="69" customFormat="1" hidden="1" x14ac:dyDescent="0.2">
      <c r="A378" s="42">
        <f>A377</f>
        <v>52.578127566107781</v>
      </c>
      <c r="B378" s="62">
        <f>B377</f>
        <v>2.6689017703252786</v>
      </c>
      <c r="C378" s="62">
        <f>C377</f>
        <v>2.6089017703252786</v>
      </c>
      <c r="D378" s="63">
        <f>D377</f>
        <v>288</v>
      </c>
      <c r="E378" s="37">
        <v>4000</v>
      </c>
      <c r="F378" s="62">
        <f>PI()*0.805*E378/60</f>
        <v>168.59880574265225</v>
      </c>
      <c r="G378" s="39">
        <f t="shared" ref="G378:P378" si="561">G377</f>
        <v>0.56274844053608253</v>
      </c>
      <c r="H378" s="40">
        <f t="shared" si="561"/>
        <v>1.4891416752843847</v>
      </c>
      <c r="I378" s="41">
        <f t="shared" si="561"/>
        <v>0.94467083185793155</v>
      </c>
      <c r="J378" s="40">
        <f t="shared" si="561"/>
        <v>18.765659571535235</v>
      </c>
      <c r="K378" s="42">
        <f t="shared" si="561"/>
        <v>22.116271588004043</v>
      </c>
      <c r="L378" s="43">
        <f t="shared" si="561"/>
        <v>11.058135794002022</v>
      </c>
      <c r="M378" s="43">
        <f t="shared" si="561"/>
        <v>7.3720905293346801</v>
      </c>
      <c r="N378" s="43">
        <f t="shared" si="561"/>
        <v>5.5290678970010108</v>
      </c>
      <c r="O378" s="43">
        <f t="shared" si="561"/>
        <v>4.4232543176008088</v>
      </c>
      <c r="P378" s="44">
        <f t="shared" si="561"/>
        <v>3.6860452646673401</v>
      </c>
      <c r="Q378" s="39">
        <f t="shared" ref="Q378:Q381" si="562">4*K378/(PI()*0.805^2*F378)</f>
        <v>0.25773641200411568</v>
      </c>
      <c r="R378" s="41">
        <f t="shared" ref="R378:R381" si="563">4*L378/(PI()*0.805^2*F378)</f>
        <v>0.12886820600205784</v>
      </c>
      <c r="S378" s="41">
        <f t="shared" ref="S378:S381" si="564">4*M378/(PI()*0.805^2*F378)</f>
        <v>8.5912137334705221E-2</v>
      </c>
      <c r="T378" s="41">
        <f t="shared" ref="T378:T381" si="565">4*N378/(PI()*0.805^2*F378)</f>
        <v>6.443410300102892E-2</v>
      </c>
      <c r="U378" s="41">
        <f t="shared" ref="U378:U381" si="566">4*O378/(PI()*0.805^2*F378)</f>
        <v>5.1547282400823138E-2</v>
      </c>
      <c r="V378" s="45">
        <f t="shared" ref="V378:V381" si="567">4*P378/(PI()*0.805^2*F378)</f>
        <v>4.2956068667352611E-2</v>
      </c>
      <c r="W378" s="64" t="str">
        <f t="shared" ref="W378:W381" si="568">IF(OR(0.0344&gt;Q378,0.0739&lt;Q378),"-",296863066.116789*Q378^(6)+-107812010.926391*Q378^(5)+ 15691057.2875856*Q378^(4)+-1178721.4640784*Q378^(3)+ 48205.3447935692*Q378^(2)+-1012.39184418295*Q378+ 9.28608011129995)</f>
        <v>-</v>
      </c>
      <c r="X378" s="65" t="str">
        <f t="shared" si="557"/>
        <v>-</v>
      </c>
      <c r="Y378" s="65" t="str">
        <f t="shared" si="557"/>
        <v>-</v>
      </c>
      <c r="Z378" s="65">
        <f t="shared" si="557"/>
        <v>0.83562634848928319</v>
      </c>
      <c r="AA378" s="65">
        <f t="shared" si="557"/>
        <v>0.85678527972333107</v>
      </c>
      <c r="AB378" s="66">
        <f t="shared" si="557"/>
        <v>0.84003514532935064</v>
      </c>
      <c r="AC378" s="64" t="str">
        <f t="shared" ref="AC378:AC381" si="569">IF(W378="-","-",798988351.621543*Q378^(6)+-280371531.586419*Q378^(5)+ 39883138.3982318*Q378^(4)+-2943110.23585554*Q378^(3)+ 118497.513034966*Q378^(2)+-2463.54413936218*Q378+ 21.5852365235991)</f>
        <v>-</v>
      </c>
      <c r="AD378" s="65" t="str">
        <f t="shared" si="558"/>
        <v>-</v>
      </c>
      <c r="AE378" s="65" t="str">
        <f t="shared" si="558"/>
        <v>-</v>
      </c>
      <c r="AF378" s="65">
        <f t="shared" si="558"/>
        <v>0.74765928632354672</v>
      </c>
      <c r="AG378" s="65">
        <f t="shared" si="558"/>
        <v>0.88612773662134003</v>
      </c>
      <c r="AH378" s="66">
        <f t="shared" si="558"/>
        <v>0.94319482194571691</v>
      </c>
      <c r="AI378" s="49">
        <f>(F378^2)/2</f>
        <v>14212.778648924294</v>
      </c>
      <c r="AJ378" s="49" t="str">
        <f t="shared" si="559"/>
        <v>-</v>
      </c>
      <c r="AK378" s="50" t="str">
        <f t="shared" si="559"/>
        <v>-</v>
      </c>
      <c r="AL378" s="50" t="str">
        <f t="shared" si="559"/>
        <v>-</v>
      </c>
      <c r="AM378" s="50">
        <f t="shared" si="559"/>
        <v>5277.7200111931443</v>
      </c>
      <c r="AN378" s="50">
        <f t="shared" si="559"/>
        <v>4880.5533169859973</v>
      </c>
      <c r="AO378" s="51">
        <f t="shared" si="559"/>
        <v>4415.3733565307766</v>
      </c>
      <c r="AP378" s="43" t="str">
        <f>IF(AJ378="-","-",(AJ378*W378/2.04/$I378/$D378/$A378+((AJ378*W378/2.04/$I378/$D378/$A378)^2+4)^0.5)/2)</f>
        <v>-</v>
      </c>
      <c r="AQ378" s="43" t="str">
        <f>IF(AK378="-","-",(2*AK378*X378/2.04/$I378/$D378/$A378+((2*AK378*X378/2.04/$I378/$D378/$A378)^2+4)^0.5)/2)</f>
        <v>-</v>
      </c>
      <c r="AR378" s="43" t="str">
        <f>IF(AL378="-","-",(3*AL378*Y378/2.04/$I378/$D378/$A378+((3*AL378*Y378/2.04/$I378/$D378/$A378)^2+4)^0.5)/2)</f>
        <v>-</v>
      </c>
      <c r="AS378" s="43">
        <f>IF(AM378="-","-",(4*AM378*Z378/2.04/$I378/$D378/$A378+((4*AM378*Z378/2.04/$I378/$D378/$A378)^2+4)^0.5)/2)</f>
        <v>1.3469418626323806</v>
      </c>
      <c r="AT378" s="43">
        <f>IF(AN378="-","-",(5*AN378*AA378/2.04/$I378/$D378/$A378+((5*AN378*AA378/2.04/$I378/$D378/$A378)^2+4)^0.5)/2)</f>
        <v>1.4204701456401452</v>
      </c>
      <c r="AU378" s="44">
        <f>IF(AO378="-","-",(6*AO378*AB378/2.04/$I378/$D378/$A378+((6*AO378*AB378/2.04/$I378/$D378/$A378)^2+4)^0.5)/2)</f>
        <v>1.4515419746871538</v>
      </c>
      <c r="AV378" s="67" t="str">
        <f>IF(AP378="-","-",C378*AP378)</f>
        <v>-</v>
      </c>
      <c r="AW378" s="68" t="str">
        <f>IF(AQ378="-","-",C378*AQ378)</f>
        <v>-</v>
      </c>
      <c r="AX378" s="68" t="str">
        <f>IF(AR378="-","-",C378*AR378)</f>
        <v>-</v>
      </c>
      <c r="AY378" s="41">
        <f>IF(AS378="-","-",C378*AS378)</f>
        <v>3.5140390099468459</v>
      </c>
      <c r="AZ378" s="41">
        <f>IF(AT378="-","-",C378*AT378)</f>
        <v>3.7058670776547809</v>
      </c>
      <c r="BA378" s="45">
        <f>IF(AU378="-","-",C378*AU378)</f>
        <v>3.7869304274627664</v>
      </c>
      <c r="BB378" s="58" t="str">
        <f>IF(W378="-","-",D378*AP378^(0.312/(1.312*W378))-273)</f>
        <v>-</v>
      </c>
      <c r="BC378" s="59" t="str">
        <f>IF(X378="-","-",D378*AQ378^(0.312/(1.312*X378))-273)</f>
        <v>-</v>
      </c>
      <c r="BD378" s="59" t="str">
        <f>IF(Y378="-","-",D378*AR378^(0.312/(1.312*Y378))-273)</f>
        <v>-</v>
      </c>
      <c r="BE378" s="59">
        <f>IF(Z378="-","-",D378*AS378^(0.312/(1.312*Z378))-273)</f>
        <v>40.475024281441677</v>
      </c>
      <c r="BF378" s="59">
        <f>IF(AA378="-","-",D378*AT378^(0.312/(1.312*AA378))-273)</f>
        <v>44.468583089119534</v>
      </c>
      <c r="BG378" s="60">
        <f>IF(AB378="-","-",D378*AU378^(0.312/(1.312*AB378))-273)</f>
        <v>47.040322685157207</v>
      </c>
      <c r="BM378" s="121"/>
      <c r="BP378" s="1">
        <v>376</v>
      </c>
    </row>
    <row r="379" spans="1:75" s="89" customFormat="1" hidden="1" x14ac:dyDescent="0.2">
      <c r="A379" s="70">
        <f>A377</f>
        <v>52.578127566107781</v>
      </c>
      <c r="B379" s="71">
        <f>B377</f>
        <v>2.6689017703252786</v>
      </c>
      <c r="C379" s="71">
        <f>C377</f>
        <v>2.6089017703252786</v>
      </c>
      <c r="D379" s="72">
        <f>D377</f>
        <v>288</v>
      </c>
      <c r="E379" s="73">
        <v>5350</v>
      </c>
      <c r="F379" s="71">
        <f>PI()*0.805*E379/60</f>
        <v>225.5009026807974</v>
      </c>
      <c r="G379" s="74">
        <f t="shared" ref="G379:P379" si="570">G377</f>
        <v>0.56274844053608253</v>
      </c>
      <c r="H379" s="75">
        <f t="shared" si="570"/>
        <v>1.4891416752843847</v>
      </c>
      <c r="I379" s="76">
        <f t="shared" si="570"/>
        <v>0.94467083185793155</v>
      </c>
      <c r="J379" s="75">
        <f t="shared" si="570"/>
        <v>18.765659571535235</v>
      </c>
      <c r="K379" s="70">
        <f t="shared" si="570"/>
        <v>22.116271588004043</v>
      </c>
      <c r="L379" s="77">
        <f t="shared" si="570"/>
        <v>11.058135794002022</v>
      </c>
      <c r="M379" s="77">
        <f t="shared" si="570"/>
        <v>7.3720905293346801</v>
      </c>
      <c r="N379" s="77">
        <f t="shared" si="570"/>
        <v>5.5290678970010108</v>
      </c>
      <c r="O379" s="77">
        <f t="shared" si="570"/>
        <v>4.4232543176008088</v>
      </c>
      <c r="P379" s="78">
        <f t="shared" si="570"/>
        <v>3.6860452646673401</v>
      </c>
      <c r="Q379" s="74">
        <f t="shared" si="562"/>
        <v>0.19270012112457247</v>
      </c>
      <c r="R379" s="76">
        <f t="shared" si="563"/>
        <v>9.6350060562286233E-2</v>
      </c>
      <c r="S379" s="76">
        <f t="shared" si="564"/>
        <v>6.4233373708190808E-2</v>
      </c>
      <c r="T379" s="76">
        <f t="shared" si="565"/>
        <v>4.8175030281143116E-2</v>
      </c>
      <c r="U379" s="76">
        <f t="shared" si="566"/>
        <v>3.8540024224914496E-2</v>
      </c>
      <c r="V379" s="79">
        <f t="shared" si="567"/>
        <v>3.2116686854095404E-2</v>
      </c>
      <c r="W379" s="80" t="str">
        <f t="shared" si="568"/>
        <v>-</v>
      </c>
      <c r="X379" s="81" t="str">
        <f t="shared" si="557"/>
        <v>-</v>
      </c>
      <c r="Y379" s="81">
        <f t="shared" si="557"/>
        <v>0.83655912483506079</v>
      </c>
      <c r="Z379" s="81">
        <f t="shared" si="557"/>
        <v>0.85402280588602331</v>
      </c>
      <c r="AA379" s="81">
        <f t="shared" si="557"/>
        <v>0.81749332009637321</v>
      </c>
      <c r="AB379" s="82" t="str">
        <f t="shared" si="557"/>
        <v>-</v>
      </c>
      <c r="AC379" s="80" t="str">
        <f t="shared" si="569"/>
        <v>-</v>
      </c>
      <c r="AD379" s="81" t="str">
        <f t="shared" si="558"/>
        <v>-</v>
      </c>
      <c r="AE379" s="81">
        <f t="shared" si="558"/>
        <v>0.75013749208950031</v>
      </c>
      <c r="AF379" s="81">
        <f t="shared" si="558"/>
        <v>0.91619654493458569</v>
      </c>
      <c r="AG379" s="81">
        <f t="shared" si="558"/>
        <v>0.94052438179652853</v>
      </c>
      <c r="AH379" s="82" t="str">
        <f t="shared" si="558"/>
        <v>-</v>
      </c>
      <c r="AI379" s="83">
        <f>(F379^2)/2</f>
        <v>25425.32855492723</v>
      </c>
      <c r="AJ379" s="83" t="str">
        <f t="shared" si="559"/>
        <v>-</v>
      </c>
      <c r="AK379" s="84" t="str">
        <f t="shared" si="559"/>
        <v>-</v>
      </c>
      <c r="AL379" s="84">
        <f t="shared" si="559"/>
        <v>12616.10485333452</v>
      </c>
      <c r="AM379" s="84">
        <f t="shared" si="559"/>
        <v>11320.392972848391</v>
      </c>
      <c r="AN379" s="84">
        <f t="shared" si="559"/>
        <v>9712.2120192082766</v>
      </c>
      <c r="AO379" s="85" t="str">
        <f t="shared" si="559"/>
        <v>-</v>
      </c>
      <c r="AP379" s="77" t="str">
        <f>IF(AJ379="-","-",(AJ379*W379/2.04/$I379/$D379/$A379+((AJ379*W379/2.04/$I379/$D379/$A379)^2+4)^0.5)/2)</f>
        <v>-</v>
      </c>
      <c r="AQ379" s="77" t="str">
        <f>IF(AK379="-","-",(2*AK379*X379/2.04/$I379/$D379/$A379+((2*AK379*X379/2.04/$I379/$D379/$A379)^2+4)^0.5)/2)</f>
        <v>-</v>
      </c>
      <c r="AR379" s="77">
        <f>IF(AL379="-","-",(3*AL379*Y379/2.04/$I379/$D379/$A379+((3*AL379*Y379/2.04/$I379/$D379/$A379)^2+4)^0.5)/2)</f>
        <v>1.6801853482847136</v>
      </c>
      <c r="AS379" s="77">
        <f>IF(AM379="-","-",(4*AM379*Z379/2.04/$I379/$D379/$A379+((4*AM379*Z379/2.04/$I379/$D379/$A379)^2+4)^0.5)/2)</f>
        <v>1.8622023970252586</v>
      </c>
      <c r="AT379" s="77">
        <f>IF(AN379="-","-",(5*AN379*AA379/2.04/$I379/$D379/$A379+((5*AN379*AA379/2.04/$I379/$D379/$A379)^2+4)^0.5)/2)</f>
        <v>1.8896036018646907</v>
      </c>
      <c r="AU379" s="78" t="str">
        <f>IF(AO379="-","-",(6*AO379*AB379/2.04/$I379/$D379/$A379+((6*AO379*AB379/2.04/$I379/$D379/$A379)^2+4)^0.5)/2)</f>
        <v>-</v>
      </c>
      <c r="AV379" s="74" t="str">
        <f>IF(AP379="-","-",C379*AP379)</f>
        <v>-</v>
      </c>
      <c r="AW379" s="76" t="str">
        <f>IF(AQ379="-","-",C379*AQ379)</f>
        <v>-</v>
      </c>
      <c r="AX379" s="76">
        <f>IF(AR379="-","-",C379*AR379)</f>
        <v>4.3834385296145841</v>
      </c>
      <c r="AY379" s="76">
        <f>IF(AS379="-","-",C379*AS379)</f>
        <v>4.8583031303031747</v>
      </c>
      <c r="AZ379" s="76">
        <f>IF(AT379="-","-",C379*AT379)</f>
        <v>4.9297901821178147</v>
      </c>
      <c r="BA379" s="79" t="str">
        <f>IF(AU379="-","-",C379*AU379)</f>
        <v>-</v>
      </c>
      <c r="BB379" s="86" t="str">
        <f>IF(W379="-","-",D379*AP379^(0.312/(1.312*W379))-273)</f>
        <v>-</v>
      </c>
      <c r="BC379" s="87" t="str">
        <f>IF(X379="-","-",D379*AQ379^(0.312/(1.312*X379))-273)</f>
        <v>-</v>
      </c>
      <c r="BD379" s="87">
        <f>IF(Y379="-","-",D379*AR379^(0.312/(1.312*Y379))-273)</f>
        <v>60.774963910891699</v>
      </c>
      <c r="BE379" s="87">
        <f>IF(Z379="-","-",D379*AS379^(0.312/(1.312*Z379))-273)</f>
        <v>69.438177680331364</v>
      </c>
      <c r="BF379" s="87">
        <f>IF(AA379="-","-",D379*AT379^(0.312/(1.312*AA379))-273)</f>
        <v>73.567152880902881</v>
      </c>
      <c r="BG379" s="88" t="str">
        <f>IF(AB379="-","-",D379*AU379^(0.312/(1.312*AB379))-273)</f>
        <v>-</v>
      </c>
      <c r="BM379" s="1"/>
      <c r="BP379" s="121">
        <v>377</v>
      </c>
    </row>
    <row r="380" spans="1:75" s="89" customFormat="1" hidden="1" x14ac:dyDescent="0.2">
      <c r="A380" s="42">
        <f>A377</f>
        <v>52.578127566107781</v>
      </c>
      <c r="B380" s="62">
        <f>B377</f>
        <v>2.6689017703252786</v>
      </c>
      <c r="C380" s="62">
        <f>C377</f>
        <v>2.6089017703252786</v>
      </c>
      <c r="D380" s="63">
        <f>D377</f>
        <v>288</v>
      </c>
      <c r="E380" s="37">
        <v>5300</v>
      </c>
      <c r="F380" s="62">
        <f>PI()*0.805*E380/60</f>
        <v>223.39341760901425</v>
      </c>
      <c r="G380" s="39">
        <f t="shared" ref="G380:P380" si="571">G377</f>
        <v>0.56274844053608253</v>
      </c>
      <c r="H380" s="40">
        <f t="shared" si="571"/>
        <v>1.4891416752843847</v>
      </c>
      <c r="I380" s="41">
        <f t="shared" si="571"/>
        <v>0.94467083185793155</v>
      </c>
      <c r="J380" s="40">
        <f t="shared" si="571"/>
        <v>18.765659571535235</v>
      </c>
      <c r="K380" s="42">
        <f t="shared" si="571"/>
        <v>22.116271588004043</v>
      </c>
      <c r="L380" s="43">
        <f t="shared" si="571"/>
        <v>11.058135794002022</v>
      </c>
      <c r="M380" s="43">
        <f t="shared" si="571"/>
        <v>7.3720905293346801</v>
      </c>
      <c r="N380" s="43">
        <f t="shared" si="571"/>
        <v>5.5290678970010108</v>
      </c>
      <c r="O380" s="43">
        <f t="shared" si="571"/>
        <v>4.4232543176008088</v>
      </c>
      <c r="P380" s="44">
        <f t="shared" si="571"/>
        <v>3.6860452646673401</v>
      </c>
      <c r="Q380" s="39">
        <f t="shared" si="562"/>
        <v>0.19451804679555898</v>
      </c>
      <c r="R380" s="41">
        <f t="shared" si="563"/>
        <v>9.725902339777949E-2</v>
      </c>
      <c r="S380" s="41">
        <f t="shared" si="564"/>
        <v>6.4839348931852989E-2</v>
      </c>
      <c r="T380" s="41">
        <f t="shared" si="565"/>
        <v>4.8629511698889745E-2</v>
      </c>
      <c r="U380" s="41">
        <f t="shared" si="566"/>
        <v>3.8903609359111802E-2</v>
      </c>
      <c r="V380" s="45">
        <f t="shared" si="567"/>
        <v>3.2419674465926494E-2</v>
      </c>
      <c r="W380" s="64" t="str">
        <f t="shared" si="568"/>
        <v>-</v>
      </c>
      <c r="X380" s="65" t="str">
        <f t="shared" si="557"/>
        <v>-</v>
      </c>
      <c r="Y380" s="65">
        <f t="shared" si="557"/>
        <v>0.83363673077265155</v>
      </c>
      <c r="Z380" s="65">
        <f t="shared" si="557"/>
        <v>0.85463655612128342</v>
      </c>
      <c r="AA380" s="65">
        <f t="shared" si="557"/>
        <v>0.81965153302651395</v>
      </c>
      <c r="AB380" s="66" t="str">
        <f t="shared" si="557"/>
        <v>-</v>
      </c>
      <c r="AC380" s="64" t="str">
        <f t="shared" si="569"/>
        <v>-</v>
      </c>
      <c r="AD380" s="65" t="str">
        <f t="shared" si="558"/>
        <v>-</v>
      </c>
      <c r="AE380" s="65">
        <f t="shared" si="558"/>
        <v>0.74256766078730863</v>
      </c>
      <c r="AF380" s="65">
        <f t="shared" si="558"/>
        <v>0.91256567371205932</v>
      </c>
      <c r="AG380" s="65">
        <f t="shared" si="558"/>
        <v>0.94154988839351716</v>
      </c>
      <c r="AH380" s="66" t="str">
        <f t="shared" si="558"/>
        <v>-</v>
      </c>
      <c r="AI380" s="49">
        <f>(F380^2)/2</f>
        <v>24952.309515517718</v>
      </c>
      <c r="AJ380" s="49" t="str">
        <f t="shared" si="559"/>
        <v>-</v>
      </c>
      <c r="AK380" s="50" t="str">
        <f t="shared" si="559"/>
        <v>-</v>
      </c>
      <c r="AL380" s="50">
        <f t="shared" si="559"/>
        <v>12299.414086536714</v>
      </c>
      <c r="AM380" s="50">
        <f t="shared" si="559"/>
        <v>11057.810936131864</v>
      </c>
      <c r="AN380" s="50">
        <f t="shared" si="559"/>
        <v>9516.7917181727098</v>
      </c>
      <c r="AO380" s="51" t="str">
        <f t="shared" si="559"/>
        <v>-</v>
      </c>
      <c r="AP380" s="43" t="str">
        <f>IF(AJ380="-","-",(AJ380*W380/2.04/$I380/$D380/$A380+((AJ380*W380/2.04/$I380/$D380/$A380)^2+4)^0.5)/2)</f>
        <v>-</v>
      </c>
      <c r="AQ380" s="43" t="str">
        <f>IF(AK380="-","-",(2*AK380*X380/2.04/$I380/$D380/$A380+((2*AK380*X380/2.04/$I380/$D380/$A380)^2+4)^0.5)/2)</f>
        <v>-</v>
      </c>
      <c r="AR380" s="43">
        <f>IF(AL380="-","-",(3*AL380*Y380/2.04/$I380/$D380/$A380+((3*AL380*Y380/2.04/$I380/$D380/$A380)^2+4)^0.5)/2)</f>
        <v>1.6574265953830567</v>
      </c>
      <c r="AS380" s="43">
        <f>IF(AM380="-","-",(4*AM380*Z380/2.04/$I380/$D380/$A380+((4*AM380*Z380/2.04/$I380/$D380/$A380)^2+4)^0.5)/2)</f>
        <v>1.8391305566943341</v>
      </c>
      <c r="AT380" s="43">
        <f>IF(AN380="-","-",(5*AN380*AA380/2.04/$I380/$D380/$A380+((5*AN380*AA380/2.04/$I380/$D380/$A380)^2+4)^0.5)/2)</f>
        <v>1.8710095445607124</v>
      </c>
      <c r="AU380" s="44" t="str">
        <f>IF(AO380="-","-",(6*AO380*AB380/2.04/$I380/$D380/$A380+((6*AO380*AB380/2.04/$I380/$D380/$A380)^2+4)^0.5)/2)</f>
        <v>-</v>
      </c>
      <c r="AV380" s="39" t="str">
        <f>IF(AP380="-","-",C380*AP380)</f>
        <v>-</v>
      </c>
      <c r="AW380" s="41" t="str">
        <f>IF(AQ380="-","-",C380*AQ380)</f>
        <v>-</v>
      </c>
      <c r="AX380" s="41">
        <f>IF(AR380="-","-",C380*AR380)</f>
        <v>4.3240631788790562</v>
      </c>
      <c r="AY380" s="41">
        <f>IF(AS380="-","-",C380*AS380)</f>
        <v>4.7981109652191636</v>
      </c>
      <c r="AZ380" s="41">
        <f>IF(AT380="-","-",C380*AT380)</f>
        <v>4.8812801130999359</v>
      </c>
      <c r="BA380" s="45" t="str">
        <f>IF(AU380="-","-",C380*AU380)</f>
        <v>-</v>
      </c>
      <c r="BB380" s="58" t="str">
        <f>IF(W380="-","-",D380*AP380^(0.312/(1.312*W380))-273)</f>
        <v>-</v>
      </c>
      <c r="BC380" s="59" t="str">
        <f>IF(X380="-","-",D380*AQ380^(0.312/(1.312*X380))-273)</f>
        <v>-</v>
      </c>
      <c r="BD380" s="59">
        <f>IF(Y380="-","-",D380*AR380^(0.312/(1.312*Y380))-273)</f>
        <v>59.650940144980325</v>
      </c>
      <c r="BE380" s="59">
        <f>IF(Z380="-","-",D380*AS380^(0.312/(1.312*Z380))-273)</f>
        <v>68.209906086099522</v>
      </c>
      <c r="BF380" s="59">
        <f>IF(AA380="-","-",D380*AT380^(0.312/(1.312*AA380))-273)</f>
        <v>72.405852802939194</v>
      </c>
      <c r="BG380" s="60" t="str">
        <f>IF(AB380="-","-",D380*AU380^(0.312/(1.312*AB380))-273)</f>
        <v>-</v>
      </c>
      <c r="BM380" s="117"/>
      <c r="BP380" s="1">
        <v>378</v>
      </c>
    </row>
    <row r="381" spans="1:75" s="69" customFormat="1" hidden="1" x14ac:dyDescent="0.2">
      <c r="A381" s="90">
        <f>A377</f>
        <v>52.578127566107781</v>
      </c>
      <c r="B381" s="91">
        <f>B377</f>
        <v>2.6689017703252786</v>
      </c>
      <c r="C381" s="91">
        <f>C377</f>
        <v>2.6089017703252786</v>
      </c>
      <c r="D381" s="92">
        <f>D377</f>
        <v>288</v>
      </c>
      <c r="E381" s="93">
        <v>5565</v>
      </c>
      <c r="F381" s="91">
        <f>PI()*0.805*E381/60</f>
        <v>234.56308848946495</v>
      </c>
      <c r="G381" s="94">
        <f t="shared" ref="G381:P381" si="572">G377</f>
        <v>0.56274844053608253</v>
      </c>
      <c r="H381" s="95">
        <f t="shared" si="572"/>
        <v>1.4891416752843847</v>
      </c>
      <c r="I381" s="96">
        <f t="shared" si="572"/>
        <v>0.94467083185793155</v>
      </c>
      <c r="J381" s="95">
        <f t="shared" si="572"/>
        <v>18.765659571535235</v>
      </c>
      <c r="K381" s="90">
        <f t="shared" si="572"/>
        <v>22.116271588004043</v>
      </c>
      <c r="L381" s="97">
        <f t="shared" si="572"/>
        <v>11.058135794002022</v>
      </c>
      <c r="M381" s="97">
        <f t="shared" si="572"/>
        <v>7.3720905293346801</v>
      </c>
      <c r="N381" s="97">
        <f t="shared" si="572"/>
        <v>5.5290678970010108</v>
      </c>
      <c r="O381" s="97">
        <f t="shared" si="572"/>
        <v>4.4232543176008088</v>
      </c>
      <c r="P381" s="98">
        <f t="shared" si="572"/>
        <v>3.6860452646673401</v>
      </c>
      <c r="Q381" s="94">
        <f t="shared" si="562"/>
        <v>0.18525528266243713</v>
      </c>
      <c r="R381" s="96">
        <f t="shared" si="563"/>
        <v>9.2627641331218563E-2</v>
      </c>
      <c r="S381" s="96">
        <f t="shared" si="564"/>
        <v>6.1751760887479037E-2</v>
      </c>
      <c r="T381" s="96">
        <f t="shared" si="565"/>
        <v>4.6313820665609282E-2</v>
      </c>
      <c r="U381" s="96">
        <f t="shared" si="566"/>
        <v>3.7051056532487428E-2</v>
      </c>
      <c r="V381" s="99">
        <f t="shared" si="567"/>
        <v>3.0875880443739519E-2</v>
      </c>
      <c r="W381" s="100" t="str">
        <f t="shared" si="568"/>
        <v>-</v>
      </c>
      <c r="X381" s="101" t="str">
        <f t="shared" si="557"/>
        <v>-</v>
      </c>
      <c r="Y381" s="101">
        <f t="shared" si="557"/>
        <v>0.84563532790361329</v>
      </c>
      <c r="Z381" s="101">
        <f t="shared" si="557"/>
        <v>0.85057700385232771</v>
      </c>
      <c r="AA381" s="101">
        <f t="shared" si="557"/>
        <v>0.80836368096021083</v>
      </c>
      <c r="AB381" s="102" t="str">
        <f t="shared" si="557"/>
        <v>-</v>
      </c>
      <c r="AC381" s="100" t="str">
        <f t="shared" si="569"/>
        <v>-</v>
      </c>
      <c r="AD381" s="101" t="str">
        <f t="shared" si="558"/>
        <v>-</v>
      </c>
      <c r="AE381" s="101">
        <f t="shared" si="558"/>
        <v>0.77894112666459847</v>
      </c>
      <c r="AF381" s="101">
        <f t="shared" si="558"/>
        <v>0.92920108754778852</v>
      </c>
      <c r="AG381" s="101">
        <f t="shared" si="558"/>
        <v>0.93536842529380948</v>
      </c>
      <c r="AH381" s="102" t="str">
        <f t="shared" si="558"/>
        <v>-</v>
      </c>
      <c r="AI381" s="103">
        <f>(F381^2)/2</f>
        <v>27509.921240858283</v>
      </c>
      <c r="AJ381" s="103" t="str">
        <f t="shared" si="559"/>
        <v>-</v>
      </c>
      <c r="AK381" s="104" t="str">
        <f t="shared" si="559"/>
        <v>-</v>
      </c>
      <c r="AL381" s="104">
        <f t="shared" si="559"/>
        <v>14022.49674582739</v>
      </c>
      <c r="AM381" s="104">
        <f t="shared" si="559"/>
        <v>12472.719840849453</v>
      </c>
      <c r="AN381" s="104">
        <f t="shared" si="559"/>
        <v>10568.929348672147</v>
      </c>
      <c r="AO381" s="105" t="str">
        <f t="shared" si="559"/>
        <v>-</v>
      </c>
      <c r="AP381" s="97" t="str">
        <f>IF(AJ381="-","-",(AJ381*W381/2.04/$I381/$D381/$A381+((AJ381*W381/2.04/$I381/$D381/$A381)^2+4)^0.5)/2)</f>
        <v>-</v>
      </c>
      <c r="AQ381" s="97" t="str">
        <f>IF(AK381="-","-",(2*AK381*X381/2.04/$I381/$D381/$A381+((2*AK381*X381/2.04/$I381/$D381/$A381)^2+4)^0.5)/2)</f>
        <v>-</v>
      </c>
      <c r="AR381" s="97">
        <f>IF(AL381="-","-",(3*AL381*Y381/2.04/$I381/$D381/$A381+((3*AL381*Y381/2.04/$I381/$D381/$A381)^2+4)^0.5)/2)</f>
        <v>1.7806442723893745</v>
      </c>
      <c r="AS381" s="97">
        <f>IF(AM381="-","-",(4*AM381*Z381/2.04/$I381/$D381/$A381+((4*AM381*Z381/2.04/$I381/$D381/$A381)^2+4)^0.5)/2)</f>
        <v>1.9635020572761255</v>
      </c>
      <c r="AT381" s="97">
        <f>IF(AN381="-","-",(5*AN381*AA381/2.04/$I381/$D381/$A381+((5*AN381*AA381/2.04/$I381/$D381/$A381)^2+4)^0.5)/2)</f>
        <v>1.971172241225396</v>
      </c>
      <c r="AU381" s="98" t="str">
        <f>IF(AO381="-","-",(6*AO381*AB381/2.04/$I381/$D381/$A381+((6*AO381*AB381/2.04/$I381/$D381/$A381)^2+4)^0.5)/2)</f>
        <v>-</v>
      </c>
      <c r="AV381" s="94" t="str">
        <f>IF(AP381="-","-",C381*AP381)</f>
        <v>-</v>
      </c>
      <c r="AW381" s="96" t="str">
        <f>IF(AQ381="-","-",C381*AQ381)</f>
        <v>-</v>
      </c>
      <c r="AX381" s="96">
        <f>IF(AR381="-","-",C381*AR381)</f>
        <v>4.6455259945562064</v>
      </c>
      <c r="AY381" s="96">
        <f>IF(AS381="-","-",C381*AS381)</f>
        <v>5.1225839932650103</v>
      </c>
      <c r="AZ381" s="96">
        <f>IF(AT381="-","-",C381*AT381)</f>
        <v>5.1425947497489828</v>
      </c>
      <c r="BA381" s="99" t="str">
        <f>IF(AU381="-","-",C381*AU381)</f>
        <v>-</v>
      </c>
      <c r="BB381" s="106" t="str">
        <f>IF(W381="-","-",D381*AP381^(0.312/(1.312*W381))-273)</f>
        <v>-</v>
      </c>
      <c r="BC381" s="107" t="str">
        <f>IF(X381="-","-",D381*AQ381^(0.312/(1.312*X381))-273)</f>
        <v>-</v>
      </c>
      <c r="BD381" s="107">
        <f>IF(Y381="-","-",D381*AR381^(0.312/(1.312*Y381))-273)</f>
        <v>65.733702598048296</v>
      </c>
      <c r="BE381" s="107">
        <f>IF(Z381="-","-",D381*AS381^(0.312/(1.312*Z381))-273)</f>
        <v>74.791039197521172</v>
      </c>
      <c r="BF381" s="107">
        <f>IF(AA381="-","-",D381*AT381^(0.312/(1.312*AA381))-273)</f>
        <v>78.637130461249342</v>
      </c>
      <c r="BG381" s="108" t="str">
        <f>IF(AB381="-","-",D381*AU381^(0.312/(1.312*AB381))-273)</f>
        <v>-</v>
      </c>
      <c r="BM381" s="121"/>
      <c r="BP381" s="121">
        <v>379</v>
      </c>
    </row>
    <row r="382" spans="1:75" s="7" customFormat="1" ht="13.5" hidden="1" customHeight="1" x14ac:dyDescent="0.2">
      <c r="A382" s="8"/>
      <c r="B382" s="8"/>
      <c r="C382" s="8"/>
      <c r="D382" s="3"/>
      <c r="E382" s="4"/>
      <c r="F382" s="5"/>
      <c r="G382" s="6"/>
      <c r="I382" s="6"/>
      <c r="J382" s="6"/>
      <c r="K382" s="6"/>
      <c r="L382" s="8"/>
      <c r="M382" s="8"/>
      <c r="N382" s="8"/>
      <c r="O382" s="8"/>
      <c r="P382" s="8"/>
      <c r="Q382" s="5" t="s">
        <v>60</v>
      </c>
      <c r="R382" s="6"/>
      <c r="S382" s="6"/>
      <c r="T382" s="6"/>
      <c r="U382" s="6"/>
      <c r="V382" s="6"/>
      <c r="W382" s="6"/>
      <c r="X382" s="6"/>
      <c r="Y382" s="6"/>
      <c r="Z382" s="6"/>
      <c r="AA382" s="6"/>
      <c r="AB382" s="6"/>
      <c r="AC382" s="6"/>
      <c r="AD382" s="6"/>
      <c r="AE382" s="6"/>
      <c r="AF382" s="6"/>
      <c r="AG382" s="6"/>
      <c r="AH382" s="6"/>
      <c r="AI382" s="178">
        <f>A370</f>
        <v>35.315879727491065</v>
      </c>
      <c r="AJ382" s="179">
        <f>C370</f>
        <v>1.4853241043939396</v>
      </c>
      <c r="AK382" s="180">
        <v>3</v>
      </c>
      <c r="AL382" s="181">
        <f>E372</f>
        <v>5045</v>
      </c>
      <c r="AM382" s="181">
        <f>$AL372</f>
        <v>8480.2229211737922</v>
      </c>
      <c r="AN382" s="182">
        <f>$AR372</f>
        <v>1.7968480834789098</v>
      </c>
      <c r="AO382" s="113">
        <f>$AX372</f>
        <v>2.6689017703252786</v>
      </c>
      <c r="AP382" s="114">
        <f>$BD372</f>
        <v>67.318149149298449</v>
      </c>
      <c r="AQ382" s="114">
        <f>A377</f>
        <v>52.578127566107781</v>
      </c>
      <c r="AR382" s="109">
        <f>C377</f>
        <v>2.6089017703252786</v>
      </c>
      <c r="AS382" s="110">
        <v>4</v>
      </c>
      <c r="AT382" s="111">
        <f>E379</f>
        <v>5350</v>
      </c>
      <c r="AU382" s="111">
        <f>AM379</f>
        <v>11320.392972848391</v>
      </c>
      <c r="AV382" s="112">
        <f>AS379</f>
        <v>1.8622023970252586</v>
      </c>
      <c r="AW382" s="113">
        <f>AY379</f>
        <v>4.8583031303031747</v>
      </c>
      <c r="AX382" s="114">
        <f>BE379</f>
        <v>69.438177680331364</v>
      </c>
      <c r="AZ382" s="115">
        <v>4.8610168457031246</v>
      </c>
      <c r="BB382" s="183">
        <f>M372*60</f>
        <v>538.15134396011035</v>
      </c>
      <c r="BC382" s="184">
        <f>AN382</f>
        <v>1.7968480834789098</v>
      </c>
      <c r="BD382" s="185">
        <f>N379*60</f>
        <v>331.74407382006063</v>
      </c>
      <c r="BE382" s="186">
        <f>AV382</f>
        <v>1.8622023970252586</v>
      </c>
      <c r="BG382" s="187">
        <f>AL382/5300</f>
        <v>0.95188679245283014</v>
      </c>
      <c r="BH382" s="188">
        <f>AT382/5300</f>
        <v>1.0094339622641511</v>
      </c>
      <c r="BI382" s="115"/>
      <c r="BJ382" s="115"/>
      <c r="BM382" s="161"/>
      <c r="BP382" s="1">
        <v>380</v>
      </c>
    </row>
    <row r="383" spans="1:75" s="7" customFormat="1" hidden="1" x14ac:dyDescent="0.2">
      <c r="A383" s="8"/>
      <c r="B383" s="8"/>
      <c r="C383" s="8"/>
      <c r="D383" s="3"/>
      <c r="E383" s="4"/>
      <c r="F383" s="5"/>
      <c r="G383" s="6"/>
      <c r="I383" s="6"/>
      <c r="J383" s="6"/>
      <c r="K383" s="6"/>
      <c r="L383" s="8"/>
      <c r="M383" s="8"/>
      <c r="N383" s="8"/>
      <c r="O383" s="8"/>
      <c r="P383" s="8"/>
      <c r="Q383" s="5"/>
      <c r="R383" s="6"/>
      <c r="S383" s="6"/>
      <c r="T383" s="6"/>
      <c r="U383" s="6"/>
      <c r="V383" s="6"/>
      <c r="W383" s="6"/>
      <c r="X383" s="6"/>
      <c r="Y383" s="6"/>
      <c r="Z383" s="6"/>
      <c r="AA383" s="6"/>
      <c r="AB383" s="6"/>
      <c r="AC383" s="6"/>
      <c r="AD383" s="6"/>
      <c r="AE383" s="6"/>
      <c r="AF383" s="6"/>
      <c r="AG383" s="6"/>
      <c r="AH383" s="6"/>
      <c r="AI383" s="9"/>
      <c r="AJ383" s="10"/>
      <c r="AK383" s="11"/>
      <c r="AL383" s="11"/>
      <c r="AM383" s="12"/>
      <c r="AN383" s="10"/>
      <c r="AO383" s="13"/>
      <c r="AP383" s="14"/>
      <c r="AQ383" s="15"/>
      <c r="AR383" s="16"/>
      <c r="AX383" s="6"/>
      <c r="AY383" s="6"/>
      <c r="AZ383" s="6"/>
      <c r="BA383" s="6"/>
      <c r="BB383" s="5"/>
      <c r="BC383" s="5"/>
      <c r="BD383" s="5"/>
      <c r="BE383" s="5"/>
      <c r="BF383" s="5"/>
      <c r="BG383" s="8"/>
      <c r="BM383" s="161"/>
      <c r="BP383" s="121">
        <v>381</v>
      </c>
    </row>
    <row r="384" spans="1:75" ht="15.75" hidden="1" x14ac:dyDescent="0.2">
      <c r="A384" s="116" t="s">
        <v>86</v>
      </c>
      <c r="B384" s="1"/>
      <c r="C384" s="2" t="s">
        <v>88</v>
      </c>
      <c r="D384" s="2"/>
      <c r="E384" s="117"/>
      <c r="F384" s="117"/>
      <c r="G384" s="117"/>
      <c r="H384" s="117"/>
      <c r="I384" s="117"/>
      <c r="J384" s="117"/>
      <c r="K384" s="117"/>
      <c r="L384" s="117"/>
      <c r="M384" s="117"/>
      <c r="N384" s="117"/>
      <c r="O384" s="117"/>
      <c r="P384" s="117"/>
      <c r="Q384" s="117"/>
      <c r="R384" s="117"/>
      <c r="S384" s="117"/>
      <c r="T384" s="117"/>
      <c r="U384" s="117"/>
      <c r="V384" s="117"/>
      <c r="W384" s="117"/>
      <c r="X384" s="117"/>
      <c r="Y384" s="117"/>
      <c r="Z384" s="117"/>
      <c r="AA384" s="117"/>
      <c r="AB384" s="117"/>
      <c r="AC384" s="118"/>
      <c r="AD384" s="117"/>
      <c r="AE384" s="117"/>
      <c r="AF384" s="117"/>
      <c r="AG384" s="117"/>
      <c r="AH384" s="117"/>
      <c r="AI384" s="119"/>
      <c r="AJ384" s="117"/>
      <c r="AK384" s="117"/>
      <c r="AL384" s="117"/>
      <c r="AM384" s="117"/>
      <c r="AN384" s="117"/>
      <c r="AO384" s="117"/>
      <c r="AP384" s="117"/>
      <c r="AQ384" s="117"/>
      <c r="AR384" s="117"/>
      <c r="AS384" s="117"/>
      <c r="AT384" s="117"/>
      <c r="AU384" s="117"/>
      <c r="AV384" s="120"/>
      <c r="AW384" s="120"/>
      <c r="AX384" s="120"/>
      <c r="AY384" s="120"/>
      <c r="AZ384" s="120"/>
      <c r="BA384" s="120"/>
      <c r="BB384" s="117"/>
      <c r="BC384" s="117"/>
      <c r="BD384" s="117"/>
      <c r="BE384" s="117"/>
      <c r="BF384" s="117"/>
      <c r="BG384" s="117"/>
      <c r="BM384" s="7"/>
      <c r="BP384" s="1">
        <v>382</v>
      </c>
    </row>
    <row r="385" spans="1:75" ht="14.25" hidden="1" x14ac:dyDescent="0.2">
      <c r="A385" s="17" t="s">
        <v>1</v>
      </c>
      <c r="B385" s="18" t="s">
        <v>2</v>
      </c>
      <c r="C385" s="18" t="s">
        <v>3</v>
      </c>
      <c r="D385" s="18" t="s">
        <v>4</v>
      </c>
      <c r="E385" s="18" t="s">
        <v>5</v>
      </c>
      <c r="F385" s="18" t="s">
        <v>6</v>
      </c>
      <c r="G385" s="18" t="s">
        <v>7</v>
      </c>
      <c r="H385" s="18" t="s">
        <v>8</v>
      </c>
      <c r="I385" s="18" t="s">
        <v>9</v>
      </c>
      <c r="J385" s="24" t="s">
        <v>10</v>
      </c>
      <c r="K385" s="21" t="s">
        <v>11</v>
      </c>
      <c r="L385" s="22" t="s">
        <v>12</v>
      </c>
      <c r="M385" s="22" t="s">
        <v>13</v>
      </c>
      <c r="N385" s="22" t="s">
        <v>14</v>
      </c>
      <c r="O385" s="22" t="s">
        <v>15</v>
      </c>
      <c r="P385" s="23" t="s">
        <v>16</v>
      </c>
      <c r="Q385" s="24" t="s">
        <v>17</v>
      </c>
      <c r="R385" s="25" t="s">
        <v>18</v>
      </c>
      <c r="S385" s="25" t="s">
        <v>19</v>
      </c>
      <c r="T385" s="25" t="s">
        <v>20</v>
      </c>
      <c r="U385" s="25" t="s">
        <v>21</v>
      </c>
      <c r="V385" s="26" t="s">
        <v>22</v>
      </c>
      <c r="W385" s="24" t="s">
        <v>23</v>
      </c>
      <c r="X385" s="25" t="s">
        <v>24</v>
      </c>
      <c r="Y385" s="25" t="s">
        <v>25</v>
      </c>
      <c r="Z385" s="25" t="s">
        <v>26</v>
      </c>
      <c r="AA385" s="25" t="s">
        <v>27</v>
      </c>
      <c r="AB385" s="26" t="s">
        <v>28</v>
      </c>
      <c r="AC385" s="27" t="s">
        <v>29</v>
      </c>
      <c r="AD385" s="28" t="s">
        <v>30</v>
      </c>
      <c r="AE385" s="28" t="s">
        <v>31</v>
      </c>
      <c r="AF385" s="28" t="s">
        <v>32</v>
      </c>
      <c r="AG385" s="28" t="s">
        <v>33</v>
      </c>
      <c r="AH385" s="29" t="s">
        <v>34</v>
      </c>
      <c r="AI385" s="122" t="s">
        <v>35</v>
      </c>
      <c r="AJ385" s="21" t="s">
        <v>36</v>
      </c>
      <c r="AK385" s="22" t="s">
        <v>37</v>
      </c>
      <c r="AL385" s="22" t="s">
        <v>38</v>
      </c>
      <c r="AM385" s="22" t="s">
        <v>39</v>
      </c>
      <c r="AN385" s="22" t="s">
        <v>40</v>
      </c>
      <c r="AO385" s="23" t="s">
        <v>41</v>
      </c>
      <c r="AP385" s="28" t="s">
        <v>42</v>
      </c>
      <c r="AQ385" s="28" t="s">
        <v>43</v>
      </c>
      <c r="AR385" s="28" t="s">
        <v>44</v>
      </c>
      <c r="AS385" s="28" t="s">
        <v>45</v>
      </c>
      <c r="AT385" s="28" t="s">
        <v>46</v>
      </c>
      <c r="AU385" s="29" t="s">
        <v>47</v>
      </c>
      <c r="AV385" s="31" t="s">
        <v>48</v>
      </c>
      <c r="AW385" s="32" t="s">
        <v>49</v>
      </c>
      <c r="AX385" s="32" t="s">
        <v>50</v>
      </c>
      <c r="AY385" s="32" t="s">
        <v>51</v>
      </c>
      <c r="AZ385" s="32" t="s">
        <v>52</v>
      </c>
      <c r="BA385" s="33" t="s">
        <v>53</v>
      </c>
      <c r="BB385" s="21" t="s">
        <v>54</v>
      </c>
      <c r="BC385" s="22" t="s">
        <v>55</v>
      </c>
      <c r="BD385" s="22" t="s">
        <v>56</v>
      </c>
      <c r="BE385" s="22" t="s">
        <v>57</v>
      </c>
      <c r="BF385" s="22" t="s">
        <v>58</v>
      </c>
      <c r="BG385" s="23" t="s">
        <v>59</v>
      </c>
      <c r="BH385" s="207"/>
      <c r="BI385" s="117"/>
      <c r="BM385" s="50"/>
      <c r="BP385" s="121">
        <v>383</v>
      </c>
    </row>
    <row r="386" spans="1:75" s="1" customFormat="1" ht="18" hidden="1" customHeight="1" x14ac:dyDescent="0.2">
      <c r="A386" s="126">
        <v>35.235567727491066</v>
      </c>
      <c r="B386" s="141">
        <v>1.4522137641906738</v>
      </c>
      <c r="C386" s="141">
        <v>1.4166017532359318</v>
      </c>
      <c r="D386" s="142">
        <v>283</v>
      </c>
      <c r="E386" s="123">
        <v>3700</v>
      </c>
      <c r="F386" s="203">
        <f>PI()*0.862*E386/60</f>
        <v>166.99659348932144</v>
      </c>
      <c r="G386" s="124">
        <f>C386/4.636</f>
        <v>0.30556552054269454</v>
      </c>
      <c r="H386" s="125">
        <f>D386/193.4</f>
        <v>1.4632885211995863</v>
      </c>
      <c r="I386" s="120">
        <f>1-0.427*G386*H386^(-3.688)</f>
        <v>0.96795241493984019</v>
      </c>
      <c r="J386" s="124">
        <f>C386*10^6/(I386*514*D386)</f>
        <v>10.061070976208528</v>
      </c>
      <c r="K386" s="126">
        <f>A386*0.682*10^6/(3600*24*J386)</f>
        <v>27.64443338340083</v>
      </c>
      <c r="L386" s="127">
        <f>A386*0.682*10^6/(3600*24*J386*2)</f>
        <v>13.822216691700415</v>
      </c>
      <c r="M386" s="127">
        <f>A386*0.682*10^6/(3600*24*J386*3)</f>
        <v>9.2148111278002762</v>
      </c>
      <c r="N386" s="127">
        <f>A386*0.682*10^6/(3600*24*J386*4)</f>
        <v>6.9111083458502076</v>
      </c>
      <c r="O386" s="127">
        <f>A386*0.682*10^6/(3600*24*J386*5)</f>
        <v>5.5288866766801661</v>
      </c>
      <c r="P386" s="128">
        <f>A386*0.682*10^6/(3600*24*J386*6)</f>
        <v>4.6074055639001381</v>
      </c>
      <c r="Q386" s="124">
        <f>4*K386/(PI()*0.862^2*F386)</f>
        <v>0.28365841221545796</v>
      </c>
      <c r="R386" s="120">
        <f>4*L386/(PI()*0.862^2*F386)</f>
        <v>0.14182920610772898</v>
      </c>
      <c r="S386" s="120">
        <f>4*M386/(PI()*0.862^2*F386)</f>
        <v>9.4552804071819319E-2</v>
      </c>
      <c r="T386" s="120">
        <f>4*N386/(PI()*0.862^2*F386)</f>
        <v>7.0914603053864489E-2</v>
      </c>
      <c r="U386" s="120">
        <f>4*O386/(PI()*0.862^2*$F386)</f>
        <v>5.6731682443091597E-2</v>
      </c>
      <c r="V386" s="129">
        <f>4*P386/(PI()*0.862^2*$F386)</f>
        <v>4.7276402035909659E-2</v>
      </c>
      <c r="W386" s="124" t="str">
        <f>IF(OR(0.0366&gt;Q386,0.0992&lt;Q386),"-",-43518*Q386^4 + 7101.5*Q386^3 - 404.29*Q386^2 + 11.132*Q386 + 0.6449)</f>
        <v>-</v>
      </c>
      <c r="X386" s="120" t="str">
        <f t="shared" ref="X386:AB390" si="573">IF(OR(0.0366&gt;R386,0.0992&lt;R386),"-",-43518*R386^4 + 7101.5*R386^3 - 404.29*R386^2 + 11.132*R386 + 0.6449)</f>
        <v>-</v>
      </c>
      <c r="Y386" s="120">
        <f t="shared" si="573"/>
        <v>0.60778770470203014</v>
      </c>
      <c r="Z386" s="120">
        <f t="shared" si="573"/>
        <v>0.83318509525855278</v>
      </c>
      <c r="AA386" s="120">
        <f t="shared" si="573"/>
        <v>0.82111195957801242</v>
      </c>
      <c r="AB386" s="129">
        <f t="shared" si="573"/>
        <v>0.80055932700599075</v>
      </c>
      <c r="AC386" s="124" t="str">
        <f>IF(W386="-","-",-1957*Q386^3 + 170*Q386^2 - 5.2758*Q386 + 1.1631)</f>
        <v>-</v>
      </c>
      <c r="AD386" s="120" t="str">
        <f t="shared" ref="AD386:AH390" si="574">IF(X386="-","-",-1957*R386^3 + 170*R386^2 - 5.2758*R386 + 1.1631)</f>
        <v>-</v>
      </c>
      <c r="AE386" s="120">
        <f t="shared" si="574"/>
        <v>0.52979866777489071</v>
      </c>
      <c r="AF386" s="120">
        <f t="shared" si="574"/>
        <v>0.94597101236342107</v>
      </c>
      <c r="AG386" s="120">
        <f t="shared" si="574"/>
        <v>1.0536086036021057</v>
      </c>
      <c r="AH386" s="129">
        <f t="shared" si="574"/>
        <v>1.0868516481802541</v>
      </c>
      <c r="AI386" s="119">
        <f>(F386^2)/2</f>
        <v>13943.931118518838</v>
      </c>
      <c r="AJ386" s="130" t="str">
        <f t="shared" ref="AJ386:AO390" si="575">IF(W386="-","-",3*$AI386*$J386*K386*AC386/(W386*1000))</f>
        <v>-</v>
      </c>
      <c r="AK386" s="119" t="str">
        <f t="shared" si="575"/>
        <v>-</v>
      </c>
      <c r="AL386" s="119">
        <f t="shared" si="575"/>
        <v>3380.6178944661438</v>
      </c>
      <c r="AM386" s="119">
        <f t="shared" si="575"/>
        <v>3302.4384629805386</v>
      </c>
      <c r="AN386" s="119">
        <f t="shared" si="575"/>
        <v>2985.8316365766314</v>
      </c>
      <c r="AO386" s="131">
        <f t="shared" si="575"/>
        <v>2632.5939885618309</v>
      </c>
      <c r="AP386" s="132" t="str">
        <f>IF(AJ386="-","-",(AJ386*AC386/2.04/$I386/$D386/$A386+((AJ386*AC386/2.04/$I386/$D386/$A386)^2+4)^0.5)/2)</f>
        <v>-</v>
      </c>
      <c r="AQ386" s="132" t="str">
        <f>IF(AK386="-","-",(2*AK386*AD386/2.04/$I386/$D386/$A386+((2*AK386*AD386/2.04/$I386/$D386/$A386)^2+4)^0.5)/2)</f>
        <v>-</v>
      </c>
      <c r="AR386" s="132">
        <f>IF(AL386="-","-",(3*AL386*AE386/2.04/$I386/$D386/$A386+((3*AL386*AE386/2.04/$I386/$D386/$A386)^2+4)^0.5)/2)</f>
        <v>1.1457066614038165</v>
      </c>
      <c r="AS386" s="132">
        <f>IF(AM386="-","-",(4*AM386*AF386/2.04/$I386/$D386/$A386+((4*AM386*AF386/2.04/$I386/$D386/$A386)^2+4)^0.5)/2)</f>
        <v>1.3664522416862228</v>
      </c>
      <c r="AT386" s="132">
        <f>IF(AN386="-","-",(5*AN386*AG386/2.04/$I386/$D386/$A386+((5*AN386*AG386/2.04/$I386/$D386/$A386)^2+4)^0.5)/2)</f>
        <v>1.4762413976126134</v>
      </c>
      <c r="AU386" s="133">
        <f>IF(AO386="-","-",(6*AO386*AH386/2.04/$I386/$D386/$A386+((6*AO386*AH386/2.04/$I386/$D386/$A386)^2+4)^0.5)/2)</f>
        <v>1.5268267440873056</v>
      </c>
      <c r="AV386" s="134" t="str">
        <f>IF(AP386="-","-",C386*AP386)</f>
        <v>-</v>
      </c>
      <c r="AW386" s="135" t="str">
        <f>IF(AQ386="-","-",C386*AQ386)</f>
        <v>-</v>
      </c>
      <c r="AX386" s="135">
        <f>IF(AR386="-","-",C386*AR386)</f>
        <v>1.6230100652387325</v>
      </c>
      <c r="AY386" s="136">
        <f>IF(AS386="-","-",C386*AS386)</f>
        <v>1.9357186412858725</v>
      </c>
      <c r="AZ386" s="136">
        <f>IF(AT386="-","-",C386*AT386)</f>
        <v>2.0912461520574905</v>
      </c>
      <c r="BA386" s="137">
        <f>IF(AU386="-","-",C386*AU386)</f>
        <v>2.1629054425615863</v>
      </c>
      <c r="BB386" s="138" t="str">
        <f>IF(W386="-","-",D386*AP386^(0.312/(1.312*W386))-273)</f>
        <v>-</v>
      </c>
      <c r="BC386" s="139" t="str">
        <f>IF(X386="-","-",D386*AQ386^(0.312/(1.312*X386))-273)</f>
        <v>-</v>
      </c>
      <c r="BD386" s="139">
        <f>IF(Y386="-","-",D386*AR386^(0.312/(1.312*Y386))-273)</f>
        <v>25.469315644831283</v>
      </c>
      <c r="BE386" s="139">
        <f>IF(Z386="-","-",D386*AS386^(0.312/(1.312*Z386))-273)</f>
        <v>36.376518535897503</v>
      </c>
      <c r="BF386" s="139">
        <f>IF(AA386="-","-",D386*AT386^(0.312/(1.312*AA386))-273)</f>
        <v>43.793782133637364</v>
      </c>
      <c r="BG386" s="140">
        <f>IF(AB386="-","-",D386*AU386^(0.312/(1.312*AB386))-273)</f>
        <v>47.908257027974969</v>
      </c>
      <c r="BH386" s="117"/>
      <c r="BI386" s="117"/>
      <c r="BM386" s="50"/>
      <c r="BP386" s="1">
        <v>384</v>
      </c>
    </row>
    <row r="387" spans="1:75" s="117" customFormat="1" ht="12.75" hidden="1" customHeight="1" x14ac:dyDescent="0.2">
      <c r="A387" s="126">
        <f>A386</f>
        <v>35.235567727491066</v>
      </c>
      <c r="B387" s="141"/>
      <c r="C387" s="141">
        <f>C386</f>
        <v>1.4166017532359318</v>
      </c>
      <c r="D387" s="142">
        <f>D386</f>
        <v>283</v>
      </c>
      <c r="E387" s="123">
        <v>4300</v>
      </c>
      <c r="F387" s="204">
        <f>PI()*0.862*E387/60</f>
        <v>194.07712216326544</v>
      </c>
      <c r="G387" s="124">
        <f t="shared" ref="G387:P387" si="576">G386</f>
        <v>0.30556552054269454</v>
      </c>
      <c r="H387" s="125">
        <f t="shared" si="576"/>
        <v>1.4632885211995863</v>
      </c>
      <c r="I387" s="120">
        <f t="shared" si="576"/>
        <v>0.96795241493984019</v>
      </c>
      <c r="J387" s="124">
        <f t="shared" si="576"/>
        <v>10.061070976208528</v>
      </c>
      <c r="K387" s="126">
        <f t="shared" si="576"/>
        <v>27.64443338340083</v>
      </c>
      <c r="L387" s="127">
        <f t="shared" si="576"/>
        <v>13.822216691700415</v>
      </c>
      <c r="M387" s="127">
        <f t="shared" si="576"/>
        <v>9.2148111278002762</v>
      </c>
      <c r="N387" s="127">
        <f t="shared" si="576"/>
        <v>6.9111083458502076</v>
      </c>
      <c r="O387" s="127">
        <f t="shared" si="576"/>
        <v>5.5288866766801661</v>
      </c>
      <c r="P387" s="128">
        <f t="shared" si="576"/>
        <v>4.6074055639001381</v>
      </c>
      <c r="Q387" s="124">
        <f>4*K387/(PI()*0.862^2*F387)</f>
        <v>0.24407816865051038</v>
      </c>
      <c r="R387" s="120">
        <f>4*L387/(PI()*0.862^2*F387)</f>
        <v>0.12203908432525519</v>
      </c>
      <c r="S387" s="120">
        <f>4*M387/(PI()*0.862^2*F387)</f>
        <v>8.1359389550170122E-2</v>
      </c>
      <c r="T387" s="120">
        <f>4*N387/(PI()*0.862^2*F387)</f>
        <v>6.1019542162627595E-2</v>
      </c>
      <c r="U387" s="120">
        <f>4*O387/(PI()*0.862^2*F387)</f>
        <v>4.881563373010208E-2</v>
      </c>
      <c r="V387" s="129">
        <f>4*P387/(PI()*0.862^2*$F387)</f>
        <v>4.0679694775085061E-2</v>
      </c>
      <c r="W387" s="124" t="str">
        <f>IF(OR(0.0366&gt;Q387,0.0992&lt;Q387),"-",-43518*Q387^4 + 7101.5*Q387^3 - 404.29*Q387^2 + 11.132*Q387 + 0.6449)</f>
        <v>-</v>
      </c>
      <c r="X387" s="120" t="str">
        <f t="shared" si="573"/>
        <v>-</v>
      </c>
      <c r="Y387" s="120">
        <f t="shared" si="573"/>
        <v>0.79216623686382037</v>
      </c>
      <c r="Z387" s="120">
        <f t="shared" si="573"/>
        <v>0.82898185670508251</v>
      </c>
      <c r="AA387" s="120">
        <f t="shared" si="573"/>
        <v>0.8038772055230875</v>
      </c>
      <c r="AB387" s="129">
        <f t="shared" si="573"/>
        <v>0.7875994048092283</v>
      </c>
      <c r="AC387" s="124" t="str">
        <f>IF(W387="-","-",-1957*Q387^3 + 170*Q387^2 - 5.2758*Q387 + 1.1631)</f>
        <v>-</v>
      </c>
      <c r="AD387" s="120" t="str">
        <f t="shared" si="574"/>
        <v>-</v>
      </c>
      <c r="AE387" s="120">
        <f t="shared" si="574"/>
        <v>0.80521857489648663</v>
      </c>
      <c r="AF387" s="120">
        <f t="shared" si="574"/>
        <v>1.0295195971413185</v>
      </c>
      <c r="AG387" s="120">
        <f t="shared" si="574"/>
        <v>1.0830127336604072</v>
      </c>
      <c r="AH387" s="129">
        <f t="shared" si="574"/>
        <v>1.0980625647857625</v>
      </c>
      <c r="AI387" s="119">
        <f>(F387^2)/2</f>
        <v>18832.964673587529</v>
      </c>
      <c r="AJ387" s="130" t="str">
        <f t="shared" si="575"/>
        <v>-</v>
      </c>
      <c r="AK387" s="119" t="str">
        <f t="shared" si="575"/>
        <v>-</v>
      </c>
      <c r="AL387" s="119">
        <f t="shared" si="575"/>
        <v>5324.3678668303246</v>
      </c>
      <c r="AM387" s="119">
        <f t="shared" si="575"/>
        <v>4878.8947913390248</v>
      </c>
      <c r="AN387" s="119">
        <f t="shared" si="575"/>
        <v>4234.1447074402731</v>
      </c>
      <c r="AO387" s="131">
        <f t="shared" si="575"/>
        <v>3651.4243569113069</v>
      </c>
      <c r="AP387" s="127" t="str">
        <f>IF(AJ387="-","-",(AJ387*AC387/2.04/$I387/$D387/$A387+((AJ387*AC387/2.04/$I387/$D387/$A387)^2+4)^0.5)/2)</f>
        <v>-</v>
      </c>
      <c r="AQ387" s="127" t="str">
        <f>IF(AK387="-","-",(2*AK387*AD387/2.04/$I387/$D387/$A387+((2*AK387*AD387/2.04/$I387/$D387/$A387)^2+4)^0.5)/2)</f>
        <v>-</v>
      </c>
      <c r="AR387" s="127">
        <f>IF(AL387="-","-",(3*AL387*AE387/2.04/$I387/$D387/$A387+((3*AL387*AE387/2.04/$I387/$D387/$A387)^2+4)^0.5)/2)</f>
        <v>1.3785876405999493</v>
      </c>
      <c r="AS387" s="127">
        <f>IF(AM387="-","-",(4*AM387*AF387/2.04/$I387/$D387/$A387+((4*AM387*AF387/2.04/$I387/$D387/$A387)^2+4)^0.5)/2)</f>
        <v>1.6328219219375126</v>
      </c>
      <c r="AT387" s="127">
        <f>IF(AN387="-","-",(5*AN387*AG387/2.04/$I387/$D387/$A387+((5*AN387*AG387/2.04/$I387/$D387/$A387)^2+4)^0.5)/2)</f>
        <v>1.7393636213258297</v>
      </c>
      <c r="AU387" s="128">
        <f>IF(AO387="-","-",(6*AO387*AH387/2.04/$I387/$D387/$A387+((6*AO387*AH387/2.04/$I387/$D387/$A387)^2+4)^0.5)/2)</f>
        <v>1.782711347785723</v>
      </c>
      <c r="AV387" s="143" t="str">
        <f>IF(AP387="-","-",C387*AP387)</f>
        <v>-</v>
      </c>
      <c r="AW387" s="144" t="str">
        <f>IF(AQ387="-","-",C387*AQ387)</f>
        <v>-</v>
      </c>
      <c r="AX387" s="144">
        <f>IF(AR387="-","-",C387*AR387)</f>
        <v>1.952909668663275</v>
      </c>
      <c r="AY387" s="120">
        <f>IF(AS387="-","-",C387*AS387)</f>
        <v>2.3130583973387444</v>
      </c>
      <c r="AZ387" s="120">
        <f>IF(AT387="-","-",C387*AT387)</f>
        <v>2.4639855554849697</v>
      </c>
      <c r="BA387" s="129">
        <f>IF(AU387="-","-",C387*AU387)</f>
        <v>2.5253920207868461</v>
      </c>
      <c r="BB387" s="138" t="str">
        <f>IF(W387="-","-",D387*AP387^(0.312/(1.312*W387))-273)</f>
        <v>-</v>
      </c>
      <c r="BC387" s="139" t="str">
        <f>IF(X387="-","-",D387*AQ387^(0.312/(1.312*X387))-273)</f>
        <v>-</v>
      </c>
      <c r="BD387" s="139">
        <f>IF(Y387="-","-",D387*AR387^(0.312/(1.312*Y387))-273)</f>
        <v>38.633425500392434</v>
      </c>
      <c r="BE387" s="139">
        <f>IF(Z387="-","-",D387*AS387^(0.312/(1.312*Z387))-273)</f>
        <v>52.739836001689923</v>
      </c>
      <c r="BF387" s="139">
        <f>IF(AA387="-","-",D387*AT387^(0.312/(1.312*AA387))-273)</f>
        <v>60.349105115158011</v>
      </c>
      <c r="BG387" s="140">
        <f>IF(AB387="-","-",D387*AU387^(0.312/(1.312*AB387))-273)</f>
        <v>63.97440977630248</v>
      </c>
      <c r="BH387" s="121"/>
      <c r="BI387" s="121"/>
      <c r="BM387" s="69"/>
      <c r="BP387" s="121">
        <v>385</v>
      </c>
    </row>
    <row r="388" spans="1:75" hidden="1" x14ac:dyDescent="0.2">
      <c r="A388" s="145">
        <f>A386</f>
        <v>35.235567727491066</v>
      </c>
      <c r="B388" s="146"/>
      <c r="C388" s="146">
        <f>C386</f>
        <v>1.4166017532359318</v>
      </c>
      <c r="D388" s="147">
        <f>D386</f>
        <v>283</v>
      </c>
      <c r="E388" s="148">
        <v>5150</v>
      </c>
      <c r="F388" s="205">
        <f>PI()*0.862*E388/60</f>
        <v>232.4412044513528</v>
      </c>
      <c r="G388" s="149">
        <f t="shared" ref="G388:P388" si="577">G386</f>
        <v>0.30556552054269454</v>
      </c>
      <c r="H388" s="150">
        <f t="shared" si="577"/>
        <v>1.4632885211995863</v>
      </c>
      <c r="I388" s="151">
        <f t="shared" si="577"/>
        <v>0.96795241493984019</v>
      </c>
      <c r="J388" s="149">
        <f t="shared" si="577"/>
        <v>10.061070976208528</v>
      </c>
      <c r="K388" s="145">
        <f t="shared" si="577"/>
        <v>27.64443338340083</v>
      </c>
      <c r="L388" s="152">
        <f t="shared" si="577"/>
        <v>13.822216691700415</v>
      </c>
      <c r="M388" s="152">
        <f t="shared" si="577"/>
        <v>9.2148111278002762</v>
      </c>
      <c r="N388" s="152">
        <f t="shared" si="577"/>
        <v>6.9111083458502076</v>
      </c>
      <c r="O388" s="152">
        <f t="shared" si="577"/>
        <v>5.5288866766801661</v>
      </c>
      <c r="P388" s="153">
        <f t="shared" si="577"/>
        <v>4.6074055639001381</v>
      </c>
      <c r="Q388" s="149">
        <f>4*K388/(PI()*0.862^2*F388)</f>
        <v>0.20379342236838732</v>
      </c>
      <c r="R388" s="151">
        <f>4*L388/(PI()*0.862^2*F388)</f>
        <v>0.10189671118419366</v>
      </c>
      <c r="S388" s="151">
        <f>4*M388/(PI()*0.862^2*F388)</f>
        <v>6.7931140789462441E-2</v>
      </c>
      <c r="T388" s="151">
        <f>4*N388/(PI()*0.862^2*F388)</f>
        <v>5.0948355592096831E-2</v>
      </c>
      <c r="U388" s="151">
        <f>4*O388/(PI()*0.862^2*F388)</f>
        <v>4.0758684473677462E-2</v>
      </c>
      <c r="V388" s="154">
        <f>4*P388/(PI()*0.862^2*$F388)</f>
        <v>3.396557039473122E-2</v>
      </c>
      <c r="W388" s="149" t="str">
        <f>IF(OR(0.0366&gt;Q388,0.0992&lt;Q388),"-",-43518*Q388^4 + 7101.5*Q388^3 - 404.29*Q388^2 + 11.132*Q388 + 0.6449)</f>
        <v>-</v>
      </c>
      <c r="X388" s="151" t="str">
        <f t="shared" si="573"/>
        <v>-</v>
      </c>
      <c r="Y388" s="151">
        <f t="shared" si="573"/>
        <v>0.83490743933415323</v>
      </c>
      <c r="Z388" s="151">
        <f t="shared" si="573"/>
        <v>0.80857230291272608</v>
      </c>
      <c r="AA388" s="151">
        <f t="shared" si="573"/>
        <v>0.78773991660775255</v>
      </c>
      <c r="AB388" s="154" t="str">
        <f t="shared" si="573"/>
        <v>-</v>
      </c>
      <c r="AC388" s="149" t="str">
        <f>IF(W388="-","-",-1957*Q388^3 + 170*Q388^2 - 5.2758*Q388 + 1.1631)</f>
        <v>-</v>
      </c>
      <c r="AD388" s="151" t="str">
        <f t="shared" si="574"/>
        <v>-</v>
      </c>
      <c r="AE388" s="151">
        <f t="shared" si="574"/>
        <v>0.97572170790240231</v>
      </c>
      <c r="AF388" s="151">
        <f t="shared" si="574"/>
        <v>1.0767714340523795</v>
      </c>
      <c r="AG388" s="151">
        <f t="shared" si="574"/>
        <v>1.0979704861590194</v>
      </c>
      <c r="AH388" s="154" t="str">
        <f t="shared" si="574"/>
        <v>-</v>
      </c>
      <c r="AI388" s="155">
        <f>(F388^2)/2</f>
        <v>27014.456763397797</v>
      </c>
      <c r="AJ388" s="156" t="str">
        <f t="shared" si="575"/>
        <v>-</v>
      </c>
      <c r="AK388" s="155" t="str">
        <f t="shared" si="575"/>
        <v>-</v>
      </c>
      <c r="AL388" s="155">
        <f t="shared" si="575"/>
        <v>8780.8342787471756</v>
      </c>
      <c r="AM388" s="155">
        <f t="shared" si="575"/>
        <v>7504.3671274622811</v>
      </c>
      <c r="AN388" s="155">
        <f t="shared" si="575"/>
        <v>6283.5808604544054</v>
      </c>
      <c r="AO388" s="157" t="str">
        <f t="shared" si="575"/>
        <v>-</v>
      </c>
      <c r="AP388" s="152" t="str">
        <f>IF(AJ388="-","-",(AJ388*AC388/2.04/$I388/$D388/$A388+((AJ388*AC388/2.04/$I388/$D388/$A388)^2+4)^0.5)/2)</f>
        <v>-</v>
      </c>
      <c r="AQ388" s="152" t="str">
        <f>IF(AK388="-","-",(2*AK388*AD388/2.04/$I388/$D388/$A388+((2*AK388*AD388/2.04/$I388/$D388/$A388)^2+4)^0.5)/2)</f>
        <v>-</v>
      </c>
      <c r="AR388" s="152">
        <f>IF(AL388="-","-",(3*AL388*AE388/2.04/$I388/$D388/$A388+((3*AL388*AE388/2.04/$I388/$D388/$A388)^2+4)^0.5)/2)</f>
        <v>1.8468306288722531</v>
      </c>
      <c r="AS388" s="152">
        <f>IF(AM388="-","-",(4*AM388*AF388/2.04/$I388/$D388/$A388+((4*AM388*AF388/2.04/$I388/$D388/$A388)^2+4)^0.5)/2)</f>
        <v>2.1144536249475792</v>
      </c>
      <c r="AT388" s="152">
        <f>IF(AN388="-","-",(5*AN388*AG388/2.04/$I388/$D388/$A388+((5*AN388*AG388/2.04/$I388/$D388/$A388)^2+4)^0.5)/2)</f>
        <v>2.2053663564734172</v>
      </c>
      <c r="AU388" s="153" t="str">
        <f>IF(AO388="-","-",(6*AO388*AH388/2.04/$I388/$D388/$A388+((6*AO388*AH388/2.04/$I388/$D388/$A388)^2+4)^0.5)/2)</f>
        <v>-</v>
      </c>
      <c r="AV388" s="149" t="str">
        <f>IF(AP388="-","-",C388*AP388)</f>
        <v>-</v>
      </c>
      <c r="AW388" s="151" t="str">
        <f>IF(AQ388="-","-",C388*AQ388)</f>
        <v>-</v>
      </c>
      <c r="AX388" s="151">
        <f>IF(AR388="-","-",C388*AR388)</f>
        <v>2.6162235067902522</v>
      </c>
      <c r="AY388" s="151">
        <f>IF(AS388="-","-",C388*AS388)</f>
        <v>2.995338712236812</v>
      </c>
      <c r="AZ388" s="151">
        <f>IF(AT388="-","-",C388*AT388)</f>
        <v>3.124125847107782</v>
      </c>
      <c r="BA388" s="154" t="str">
        <f>IF(AU388="-","-",C388*AU388)</f>
        <v>-</v>
      </c>
      <c r="BB388" s="158" t="str">
        <f>IF(W388="-","-",D388*AP388^(0.312/(1.312*W388))-273)</f>
        <v>-</v>
      </c>
      <c r="BC388" s="159" t="str">
        <f>IF(X388="-","-",D388*AQ388^(0.312/(1.312*X388))-273)</f>
        <v>-</v>
      </c>
      <c r="BD388" s="159">
        <f>IF(Y388="-","-",D388*AR388^(0.312/(1.312*Y388))-273)</f>
        <v>64.032887001147913</v>
      </c>
      <c r="BE388" s="159">
        <f>IF(Z388="-","-",D388*AS388^(0.312/(1.312*Z388))-273)</f>
        <v>79.718898389950425</v>
      </c>
      <c r="BF388" s="159">
        <f>IF(AA388="-","-",D388*AT388^(0.312/(1.312*AA388))-273)</f>
        <v>86.316577176032979</v>
      </c>
      <c r="BG388" s="160" t="str">
        <f>IF(AB388="-","-",D388*AU388^(0.312/(1.312*AB388))-273)</f>
        <v>-</v>
      </c>
      <c r="BH388" s="161"/>
      <c r="BI388" s="161"/>
      <c r="BM388" s="89"/>
      <c r="BP388" s="1">
        <v>386</v>
      </c>
    </row>
    <row r="389" spans="1:75" s="161" customFormat="1" hidden="1" x14ac:dyDescent="0.2">
      <c r="A389" s="126">
        <f>A386</f>
        <v>35.235567727491066</v>
      </c>
      <c r="B389" s="141"/>
      <c r="C389" s="141">
        <f>C386</f>
        <v>1.4166017532359318</v>
      </c>
      <c r="D389" s="142">
        <f>D386</f>
        <v>283</v>
      </c>
      <c r="E389" s="123">
        <v>5300</v>
      </c>
      <c r="F389" s="204">
        <f>PI()*0.862*E389/60</f>
        <v>239.21133661983879</v>
      </c>
      <c r="G389" s="124">
        <f t="shared" ref="G389:P389" si="578">G386</f>
        <v>0.30556552054269454</v>
      </c>
      <c r="H389" s="125">
        <f t="shared" si="578"/>
        <v>1.4632885211995863</v>
      </c>
      <c r="I389" s="120">
        <f t="shared" si="578"/>
        <v>0.96795241493984019</v>
      </c>
      <c r="J389" s="124">
        <f t="shared" si="578"/>
        <v>10.061070976208528</v>
      </c>
      <c r="K389" s="126">
        <f t="shared" si="578"/>
        <v>27.64443338340083</v>
      </c>
      <c r="L389" s="127">
        <f t="shared" si="578"/>
        <v>13.822216691700415</v>
      </c>
      <c r="M389" s="127">
        <f t="shared" si="578"/>
        <v>9.2148111278002762</v>
      </c>
      <c r="N389" s="127">
        <f t="shared" si="578"/>
        <v>6.9111083458502076</v>
      </c>
      <c r="O389" s="127">
        <f t="shared" si="578"/>
        <v>5.5288866766801661</v>
      </c>
      <c r="P389" s="128">
        <f t="shared" si="578"/>
        <v>4.6074055639001381</v>
      </c>
      <c r="Q389" s="124">
        <f>4*K389/(PI()*0.862^2*F389)</f>
        <v>0.19802568399947068</v>
      </c>
      <c r="R389" s="120">
        <f>4*L389/(PI()*0.862^2*F389)</f>
        <v>9.901284199973534E-2</v>
      </c>
      <c r="S389" s="120">
        <f>4*M389/(PI()*0.862^2*F389)</f>
        <v>6.6008561333156884E-2</v>
      </c>
      <c r="T389" s="120">
        <f>4*N389/(PI()*0.862^2*F389)</f>
        <v>4.950642099986767E-2</v>
      </c>
      <c r="U389" s="120">
        <f>4*O389/(PI()*0.862^2*F389)</f>
        <v>3.9605136799894136E-2</v>
      </c>
      <c r="V389" s="129">
        <f>4*P389/(PI()*0.862^2*$F389)</f>
        <v>3.3004280666578442E-2</v>
      </c>
      <c r="W389" s="124" t="str">
        <f>IF(OR(0.0366&gt;Q389,0.0992&lt;Q389),"-",-43518*Q389^4 + 7101.5*Q389^3 - 404.29*Q389^2 + 11.132*Q389 + 0.6449)</f>
        <v>-</v>
      </c>
      <c r="X389" s="120">
        <f t="shared" si="573"/>
        <v>0.49440560474291373</v>
      </c>
      <c r="Y389" s="120">
        <f t="shared" si="573"/>
        <v>0.83443951140170158</v>
      </c>
      <c r="Z389" s="120">
        <f t="shared" si="573"/>
        <v>0.80538871413214519</v>
      </c>
      <c r="AA389" s="120">
        <f t="shared" si="573"/>
        <v>0.78572536375112523</v>
      </c>
      <c r="AB389" s="129" t="str">
        <f t="shared" si="573"/>
        <v>-</v>
      </c>
      <c r="AC389" s="124" t="str">
        <f>IF(W389="-","-",-1957*Q389^3 + 170*Q389^2 - 5.2758*Q389 + 1.1631)</f>
        <v>-</v>
      </c>
      <c r="AD389" s="120">
        <f t="shared" si="574"/>
        <v>0.40771614894235453</v>
      </c>
      <c r="AE389" s="120">
        <f t="shared" si="574"/>
        <v>0.99271551230758148</v>
      </c>
      <c r="AF389" s="120">
        <f t="shared" si="574"/>
        <v>1.0811128229028397</v>
      </c>
      <c r="AG389" s="120">
        <f t="shared" si="574"/>
        <v>1.0992322775357597</v>
      </c>
      <c r="AH389" s="129" t="str">
        <f t="shared" si="574"/>
        <v>-</v>
      </c>
      <c r="AI389" s="119">
        <f>(F389^2)/2</f>
        <v>28611.031783724913</v>
      </c>
      <c r="AJ389" s="130" t="str">
        <f t="shared" si="575"/>
        <v>-</v>
      </c>
      <c r="AK389" s="119">
        <f t="shared" si="575"/>
        <v>9843.53778002545</v>
      </c>
      <c r="AL389" s="119">
        <f t="shared" si="575"/>
        <v>9467.0653180648314</v>
      </c>
      <c r="AM389" s="119">
        <f t="shared" si="575"/>
        <v>8011.4692052580695</v>
      </c>
      <c r="AN389" s="119">
        <f t="shared" si="575"/>
        <v>6679.6756629104393</v>
      </c>
      <c r="AO389" s="131" t="str">
        <f t="shared" si="575"/>
        <v>-</v>
      </c>
      <c r="AP389" s="127" t="str">
        <f>IF(AJ389="-","-",(AJ389*AC389/2.04/$I389/$D389/$A389+((AJ389*AC389/2.04/$I389/$D389/$A389)^2+4)^0.5)/2)</f>
        <v>-</v>
      </c>
      <c r="AQ389" s="127">
        <f>IF(AK389="-","-",(2*AK389*AD389/2.04/$I389/$D389/$A389+((2*AK389*AD389/2.04/$I389/$D389/$A389)^2+4)^0.5)/2)</f>
        <v>1.2243858214751098</v>
      </c>
      <c r="AR389" s="127">
        <f>IF(AL389="-","-",(3*AL389*AE389/2.04/$I389/$D389/$A389+((3*AL389*AE389/2.04/$I389/$D389/$A389)^2+4)^0.5)/2)</f>
        <v>1.9458135208671363</v>
      </c>
      <c r="AS389" s="127">
        <f>IF(AM389="-","-",(4*AM389*AF389/2.04/$I389/$D389/$A389+((4*AM389*AF389/2.04/$I389/$D389/$A389)^2+4)^0.5)/2)</f>
        <v>2.2116577230769119</v>
      </c>
      <c r="AT389" s="127">
        <f>IF(AN389="-","-",(5*AN389*AG389/2.04/$I389/$D389/$A389+((5*AN389*AG389/2.04/$I389/$D389/$A389)^2+4)^0.5)/2)</f>
        <v>2.2993987822561923</v>
      </c>
      <c r="AU389" s="128" t="str">
        <f>IF(AO389="-","-",(6*AO389*AH389/2.04/$I389/$D389/$A389+((6*AO389*AH389/2.04/$I389/$D389/$A389)^2+4)^0.5)/2)</f>
        <v>-</v>
      </c>
      <c r="AV389" s="124" t="str">
        <f>IF(AP389="-","-",C389*AP389)</f>
        <v>-</v>
      </c>
      <c r="AW389" s="120">
        <f>IF(AQ389="-","-",C389*AQ389)</f>
        <v>1.7344671013388571</v>
      </c>
      <c r="AX389" s="120">
        <f>IF(AR389="-","-",C389*AR389)</f>
        <v>2.7564428451305667</v>
      </c>
      <c r="AY389" s="120">
        <f>IF(AS389="-","-",C389*AS389)</f>
        <v>3.1330382080685424</v>
      </c>
      <c r="AZ389" s="120">
        <f>IF(AT389="-","-",C389*AT389)</f>
        <v>3.2573323463326886</v>
      </c>
      <c r="BA389" s="129" t="str">
        <f>IF(AU389="-","-",C389*AU389)</f>
        <v>-</v>
      </c>
      <c r="BB389" s="138" t="str">
        <f>IF(W389="-","-",D389*AP389^(0.312/(1.312*W389))-273)</f>
        <v>-</v>
      </c>
      <c r="BC389" s="139">
        <f>IF(X389="-","-",D389*AQ389^(0.312/(1.312*X389))-273)</f>
        <v>38.942381794164305</v>
      </c>
      <c r="BD389" s="139">
        <f>IF(Y389="-","-",D389*AR389^(0.312/(1.312*Y389))-273)</f>
        <v>69.118599177405656</v>
      </c>
      <c r="BE389" s="139">
        <f>IF(Z389="-","-",D389*AS389^(0.312/(1.312*Z389))-273)</f>
        <v>84.742331165109249</v>
      </c>
      <c r="BF389" s="139">
        <f>IF(AA389="-","-",D389*AT389^(0.312/(1.312*AA389))-273)</f>
        <v>91.108944896516221</v>
      </c>
      <c r="BG389" s="140" t="str">
        <f>IF(AB389="-","-",D389*AU389^(0.312/(1.312*AB389))-273)</f>
        <v>-</v>
      </c>
      <c r="BM389" s="89"/>
      <c r="BP389" s="121">
        <v>387</v>
      </c>
    </row>
    <row r="390" spans="1:75" s="161" customFormat="1" hidden="1" x14ac:dyDescent="0.2">
      <c r="A390" s="162">
        <f>A386</f>
        <v>35.235567727491066</v>
      </c>
      <c r="B390" s="163"/>
      <c r="C390" s="163">
        <f>C386</f>
        <v>1.4166017532359318</v>
      </c>
      <c r="D390" s="164">
        <f>D386</f>
        <v>283</v>
      </c>
      <c r="E390" s="165">
        <v>5560</v>
      </c>
      <c r="F390" s="206">
        <f>PI()*0.862*E390/60</f>
        <v>250.94623237854788</v>
      </c>
      <c r="G390" s="166">
        <f t="shared" ref="G390:P390" si="579">G386</f>
        <v>0.30556552054269454</v>
      </c>
      <c r="H390" s="167">
        <f t="shared" si="579"/>
        <v>1.4632885211995863</v>
      </c>
      <c r="I390" s="168">
        <f t="shared" si="579"/>
        <v>0.96795241493984019</v>
      </c>
      <c r="J390" s="166">
        <f t="shared" si="579"/>
        <v>10.061070976208528</v>
      </c>
      <c r="K390" s="162">
        <f t="shared" si="579"/>
        <v>27.64443338340083</v>
      </c>
      <c r="L390" s="169">
        <f t="shared" si="579"/>
        <v>13.822216691700415</v>
      </c>
      <c r="M390" s="169">
        <f t="shared" si="579"/>
        <v>9.2148111278002762</v>
      </c>
      <c r="N390" s="169">
        <f t="shared" si="579"/>
        <v>6.9111083458502076</v>
      </c>
      <c r="O390" s="169">
        <f t="shared" si="579"/>
        <v>5.5288866766801661</v>
      </c>
      <c r="P390" s="170">
        <f t="shared" si="579"/>
        <v>4.6074055639001381</v>
      </c>
      <c r="Q390" s="166">
        <f>4*K390/(PI()*0.862^2*F390)</f>
        <v>0.18876549014338034</v>
      </c>
      <c r="R390" s="168">
        <f>4*L390/(PI()*0.862^2*F390)</f>
        <v>9.4382745071690172E-2</v>
      </c>
      <c r="S390" s="168">
        <f>4*M390/(PI()*0.862^2*F390)</f>
        <v>6.2921830047793434E-2</v>
      </c>
      <c r="T390" s="168">
        <f>4*N390/(PI()*0.862^2*F390)</f>
        <v>4.7191372535845086E-2</v>
      </c>
      <c r="U390" s="168">
        <f>4*O390/(PI()*0.862^2*F390)</f>
        <v>3.7753098028676067E-2</v>
      </c>
      <c r="V390" s="171">
        <f>4*P390/(PI()*0.862^2*$F390)</f>
        <v>3.1460915023896717E-2</v>
      </c>
      <c r="W390" s="166" t="str">
        <f>IF(OR(0.0366&gt;Q390,0.0992&lt;Q390),"-",-43518*Q390^4 + 7101.5*Q390^3 - 404.29*Q390^2 + 11.132*Q390 + 0.6449)</f>
        <v>-</v>
      </c>
      <c r="X390" s="168">
        <f t="shared" si="573"/>
        <v>0.61150837017399828</v>
      </c>
      <c r="Y390" s="168">
        <f t="shared" si="573"/>
        <v>0.83166421472422747</v>
      </c>
      <c r="Z390" s="168">
        <f t="shared" si="573"/>
        <v>0.80037847039119447</v>
      </c>
      <c r="AA390" s="168">
        <f t="shared" si="573"/>
        <v>0.78265603139662498</v>
      </c>
      <c r="AB390" s="171" t="str">
        <f t="shared" si="573"/>
        <v>-</v>
      </c>
      <c r="AC390" s="166" t="str">
        <f>IF(W390="-","-",-1957*Q390^3 + 170*Q390^2 - 5.2758*Q390 + 1.1631)</f>
        <v>-</v>
      </c>
      <c r="AD390" s="168">
        <f t="shared" si="574"/>
        <v>0.53414376309668676</v>
      </c>
      <c r="AE390" s="168">
        <f t="shared" si="574"/>
        <v>1.0166709254082695</v>
      </c>
      <c r="AF390" s="168">
        <f t="shared" si="574"/>
        <v>1.0870484675230649</v>
      </c>
      <c r="AG390" s="168">
        <f t="shared" si="574"/>
        <v>1.1009176872890571</v>
      </c>
      <c r="AH390" s="171" t="str">
        <f t="shared" si="574"/>
        <v>-</v>
      </c>
      <c r="AI390" s="172">
        <f>(F390^2)/2</f>
        <v>31487.005772494074</v>
      </c>
      <c r="AJ390" s="173" t="str">
        <f t="shared" si="575"/>
        <v>-</v>
      </c>
      <c r="AK390" s="172">
        <f t="shared" si="575"/>
        <v>11474.407894556287</v>
      </c>
      <c r="AL390" s="172">
        <f t="shared" si="575"/>
        <v>10705.714522535007</v>
      </c>
      <c r="AM390" s="172">
        <f t="shared" si="575"/>
        <v>8920.6816879985654</v>
      </c>
      <c r="AN390" s="172">
        <f t="shared" si="575"/>
        <v>7391.2591978313776</v>
      </c>
      <c r="AO390" s="174" t="str">
        <f t="shared" si="575"/>
        <v>-</v>
      </c>
      <c r="AP390" s="169" t="str">
        <f>IF(AJ390="-","-",(AJ390*AC390/2.04/$I390/$D390/$A390+((AJ390*AC390/2.04/$I390/$D390/$A390)^2+4)^0.5)/2)</f>
        <v>-</v>
      </c>
      <c r="AQ390" s="169">
        <f>IF(AK390="-","-",(2*AK390*AD390/2.04/$I390/$D390/$A390+((2*AK390*AD390/2.04/$I390/$D390/$A390)^2+4)^0.5)/2)</f>
        <v>1.3585940388507658</v>
      </c>
      <c r="AR390" s="169">
        <f>IF(AL390="-","-",(3*AL390*AE390/2.04/$I390/$D390/$A390+((3*AL390*AE390/2.04/$I390/$D390/$A390)^2+4)^0.5)/2)</f>
        <v>2.1281914443868866</v>
      </c>
      <c r="AS390" s="169">
        <f>IF(AM390="-","-",(4*AM390*AF390/2.04/$I390/$D390/$A390+((4*AM390*AF390/2.04/$I390/$D390/$A390)^2+4)^0.5)/2)</f>
        <v>2.3886039325052595</v>
      </c>
      <c r="AT390" s="169">
        <f>IF(AN390="-","-",(5*AN390*AG390/2.04/$I390/$D390/$A390+((5*AN390*AG390/2.04/$I390/$D390/$A390)^2+4)^0.5)/2)</f>
        <v>2.4709871665488512</v>
      </c>
      <c r="AU390" s="170" t="str">
        <f>IF(AO390="-","-",(6*AO390*AH390/2.04/$I390/$D390/$A390+((6*AO390*AH390/2.04/$I390/$D390/$A390)^2+4)^0.5)/2)</f>
        <v>-</v>
      </c>
      <c r="AV390" s="166" t="str">
        <f>IF(AP390="-","-",C390*AP390)</f>
        <v>-</v>
      </c>
      <c r="AW390" s="168">
        <f>IF(AQ390="-","-",C390*AQ390)</f>
        <v>1.9245866973718806</v>
      </c>
      <c r="AX390" s="168">
        <f>IF(AR390="-","-",C390*AR390)</f>
        <v>3.0147997313401738</v>
      </c>
      <c r="AY390" s="168">
        <f>IF(AS390="-","-",C390*AS390)</f>
        <v>3.3837005185731921</v>
      </c>
      <c r="AZ390" s="168">
        <f>IF(AT390="-","-",C390*AT390)</f>
        <v>3.50040475235659</v>
      </c>
      <c r="BA390" s="171" t="str">
        <f>IF(AU390="-","-",C390*AU390)</f>
        <v>-</v>
      </c>
      <c r="BB390" s="175" t="str">
        <f>IF(W390="-","-",D390*AP390^(0.312/(1.312*W390))-273)</f>
        <v>-</v>
      </c>
      <c r="BC390" s="176">
        <f>IF(X390="-","-",D390*AQ390^(0.312/(1.312*X390))-273)</f>
        <v>45.817892792316968</v>
      </c>
      <c r="BD390" s="176">
        <f>IF(Y390="-","-",D390*AR390^(0.312/(1.312*Y390))-273)</f>
        <v>78.218468415506834</v>
      </c>
      <c r="BE390" s="176">
        <f>IF(Z390="-","-",D390*AS390^(0.312/(1.312*Z390))-273)</f>
        <v>93.554820457595724</v>
      </c>
      <c r="BF390" s="176">
        <f>IF(AA390="-","-",D390*AT390^(0.312/(1.312*AA390))-273)</f>
        <v>99.526819990907086</v>
      </c>
      <c r="BG390" s="177" t="str">
        <f>IF(AB390="-","-",D390*AU390^(0.312/(1.312*AB390))-273)</f>
        <v>-</v>
      </c>
      <c r="BH390" s="121"/>
      <c r="BI390" s="121"/>
      <c r="BM390" s="69"/>
      <c r="BP390" s="1">
        <v>388</v>
      </c>
    </row>
    <row r="391" spans="1:75" s="7" customFormat="1" ht="15.75" hidden="1" x14ac:dyDescent="0.2">
      <c r="B391" s="1"/>
      <c r="C391" s="2" t="s">
        <v>0</v>
      </c>
      <c r="D391" s="3"/>
      <c r="E391" s="4"/>
      <c r="F391" s="5"/>
      <c r="G391" s="6"/>
      <c r="I391" s="6"/>
      <c r="J391" s="6"/>
      <c r="K391" s="6"/>
      <c r="L391" s="8"/>
      <c r="M391" s="8"/>
      <c r="N391" s="8"/>
      <c r="O391" s="8"/>
      <c r="P391" s="8"/>
      <c r="Q391" s="5"/>
      <c r="R391" s="6"/>
      <c r="S391" s="6"/>
      <c r="T391" s="6"/>
      <c r="U391" s="6"/>
      <c r="V391" s="6"/>
      <c r="W391" s="6"/>
      <c r="X391" s="6"/>
      <c r="Y391" s="6"/>
      <c r="Z391" s="6"/>
      <c r="AA391" s="6"/>
      <c r="AB391" s="6"/>
      <c r="AC391" s="6"/>
      <c r="AD391" s="6"/>
      <c r="AE391" s="6"/>
      <c r="AF391" s="6"/>
      <c r="AG391" s="6"/>
      <c r="AH391" s="6"/>
      <c r="AI391" s="9"/>
      <c r="AJ391" s="10"/>
      <c r="AK391" s="11"/>
      <c r="AL391" s="11"/>
      <c r="AM391" s="12"/>
      <c r="AN391" s="10"/>
      <c r="AO391" s="13"/>
      <c r="AP391" s="14"/>
      <c r="AQ391" s="15"/>
      <c r="AR391" s="16"/>
      <c r="AX391" s="6"/>
      <c r="AY391" s="6"/>
      <c r="AZ391" s="6"/>
      <c r="BA391" s="6"/>
      <c r="BB391" s="5"/>
      <c r="BC391" s="5"/>
      <c r="BD391" s="5"/>
      <c r="BE391" s="5"/>
      <c r="BF391" s="5"/>
      <c r="BG391" s="8"/>
      <c r="BP391" s="121">
        <v>389</v>
      </c>
    </row>
    <row r="392" spans="1:75" s="1" customFormat="1" ht="18" hidden="1" customHeight="1" x14ac:dyDescent="0.2">
      <c r="A392" s="17" t="s">
        <v>1</v>
      </c>
      <c r="B392" s="18" t="s">
        <v>2</v>
      </c>
      <c r="C392" s="18" t="s">
        <v>3</v>
      </c>
      <c r="D392" s="18" t="s">
        <v>4</v>
      </c>
      <c r="E392" s="18" t="s">
        <v>5</v>
      </c>
      <c r="F392" s="19" t="s">
        <v>6</v>
      </c>
      <c r="G392" s="18" t="s">
        <v>7</v>
      </c>
      <c r="H392" s="18" t="s">
        <v>8</v>
      </c>
      <c r="I392" s="18" t="s">
        <v>9</v>
      </c>
      <c r="J392" s="20" t="s">
        <v>10</v>
      </c>
      <c r="K392" s="21" t="s">
        <v>11</v>
      </c>
      <c r="L392" s="22" t="s">
        <v>12</v>
      </c>
      <c r="M392" s="22" t="s">
        <v>13</v>
      </c>
      <c r="N392" s="22" t="s">
        <v>14</v>
      </c>
      <c r="O392" s="22" t="s">
        <v>15</v>
      </c>
      <c r="P392" s="23" t="s">
        <v>16</v>
      </c>
      <c r="Q392" s="24" t="s">
        <v>17</v>
      </c>
      <c r="R392" s="25" t="s">
        <v>18</v>
      </c>
      <c r="S392" s="25" t="s">
        <v>19</v>
      </c>
      <c r="T392" s="25" t="s">
        <v>20</v>
      </c>
      <c r="U392" s="25" t="s">
        <v>21</v>
      </c>
      <c r="V392" s="26" t="s">
        <v>22</v>
      </c>
      <c r="W392" s="24" t="s">
        <v>23</v>
      </c>
      <c r="X392" s="25" t="s">
        <v>24</v>
      </c>
      <c r="Y392" s="25" t="s">
        <v>25</v>
      </c>
      <c r="Z392" s="25" t="s">
        <v>26</v>
      </c>
      <c r="AA392" s="25" t="s">
        <v>27</v>
      </c>
      <c r="AB392" s="26" t="s">
        <v>28</v>
      </c>
      <c r="AC392" s="27" t="s">
        <v>29</v>
      </c>
      <c r="AD392" s="28" t="s">
        <v>30</v>
      </c>
      <c r="AE392" s="28" t="s">
        <v>31</v>
      </c>
      <c r="AF392" s="28" t="s">
        <v>32</v>
      </c>
      <c r="AG392" s="28" t="s">
        <v>33</v>
      </c>
      <c r="AH392" s="29" t="s">
        <v>34</v>
      </c>
      <c r="AI392" s="30" t="s">
        <v>35</v>
      </c>
      <c r="AJ392" s="21" t="s">
        <v>36</v>
      </c>
      <c r="AK392" s="22" t="s">
        <v>37</v>
      </c>
      <c r="AL392" s="22" t="s">
        <v>38</v>
      </c>
      <c r="AM392" s="22" t="s">
        <v>39</v>
      </c>
      <c r="AN392" s="22" t="s">
        <v>40</v>
      </c>
      <c r="AO392" s="23" t="s">
        <v>41</v>
      </c>
      <c r="AP392" s="28" t="s">
        <v>42</v>
      </c>
      <c r="AQ392" s="28" t="s">
        <v>43</v>
      </c>
      <c r="AR392" s="28" t="s">
        <v>44</v>
      </c>
      <c r="AS392" s="28" t="s">
        <v>45</v>
      </c>
      <c r="AT392" s="28" t="s">
        <v>46</v>
      </c>
      <c r="AU392" s="29" t="s">
        <v>47</v>
      </c>
      <c r="AV392" s="31" t="s">
        <v>48</v>
      </c>
      <c r="AW392" s="32" t="s">
        <v>49</v>
      </c>
      <c r="AX392" s="32" t="s">
        <v>50</v>
      </c>
      <c r="AY392" s="32" t="s">
        <v>51</v>
      </c>
      <c r="AZ392" s="32" t="s">
        <v>52</v>
      </c>
      <c r="BA392" s="33" t="s">
        <v>53</v>
      </c>
      <c r="BB392" s="21" t="s">
        <v>54</v>
      </c>
      <c r="BC392" s="22" t="s">
        <v>55</v>
      </c>
      <c r="BD392" s="22" t="s">
        <v>56</v>
      </c>
      <c r="BE392" s="22" t="s">
        <v>57</v>
      </c>
      <c r="BF392" s="22" t="s">
        <v>58</v>
      </c>
      <c r="BG392" s="23" t="s">
        <v>59</v>
      </c>
      <c r="BH392" s="34"/>
      <c r="BM392" s="121"/>
      <c r="BP392" s="1">
        <v>390</v>
      </c>
    </row>
    <row r="393" spans="1:75" s="61" customFormat="1" ht="12.75" customHeight="1" x14ac:dyDescent="0.2">
      <c r="A393" s="35">
        <v>52.497815566107782</v>
      </c>
      <c r="B393" s="35">
        <f>AX388</f>
        <v>2.6162235067902522</v>
      </c>
      <c r="C393" s="141">
        <f>B393-0.06</f>
        <v>2.5562235067902521</v>
      </c>
      <c r="D393" s="36">
        <v>298</v>
      </c>
      <c r="E393" s="37">
        <v>3710</v>
      </c>
      <c r="F393" s="38">
        <f>PI()*0.805*E393/60</f>
        <v>156.37539232630996</v>
      </c>
      <c r="G393" s="39">
        <f>C393/4.636</f>
        <v>0.55138557092110696</v>
      </c>
      <c r="H393" s="40">
        <f>D393/193.4</f>
        <v>1.5408479834539814</v>
      </c>
      <c r="I393" s="41">
        <f>1-0.427*G393*H393^(-3.688)</f>
        <v>0.95220030224513652</v>
      </c>
      <c r="J393" s="40">
        <f>C393*10^6/(I393*511*D393)</f>
        <v>17.629230049709605</v>
      </c>
      <c r="K393" s="42">
        <f>A393*0.682*10^6/(3600*24*J393)</f>
        <v>23.505988530660058</v>
      </c>
      <c r="L393" s="43">
        <f>A393*0.682*10^6/(3600*24*J393*2)</f>
        <v>11.752994265330029</v>
      </c>
      <c r="M393" s="43">
        <f>A393*0.682*10^6/(3600*24*J393*3)</f>
        <v>7.8353295102200189</v>
      </c>
      <c r="N393" s="43">
        <f>A393*0.682*10^6/(3600*24*J393*4)</f>
        <v>5.8764971326650146</v>
      </c>
      <c r="O393" s="43">
        <f>A393*0.682*10^6/(3600*24*J393*5)</f>
        <v>4.701197706132012</v>
      </c>
      <c r="P393" s="44">
        <f>A393*0.682*10^6/(3600*24*J393*6)</f>
        <v>3.9176647551100094</v>
      </c>
      <c r="Q393" s="39">
        <f>4*K393/(PI()*0.805^2*F393)</f>
        <v>0.29534421289183699</v>
      </c>
      <c r="R393" s="41">
        <f>4*L393/(PI()*0.805^2*F393)</f>
        <v>0.14767210644591849</v>
      </c>
      <c r="S393" s="41">
        <f>4*M393/(PI()*0.805^2*F393)</f>
        <v>9.8448070963945658E-2</v>
      </c>
      <c r="T393" s="41">
        <f>4*N393/(PI()*0.805^2*F393)</f>
        <v>7.3836053222959247E-2</v>
      </c>
      <c r="U393" s="41">
        <f>4*O393/(PI()*0.805^2*F393)</f>
        <v>5.9068842578367406E-2</v>
      </c>
      <c r="V393" s="45">
        <f>4*P393/(PI()*0.805^2*F393)</f>
        <v>4.9224035481972829E-2</v>
      </c>
      <c r="W393" s="46" t="str">
        <f>IF(OR(0.0344&gt;Q393,0.0739&lt;Q393),"-",296863066.116789*Q393^(6)+-107812010.926391*Q393^(5)+ 15691057.2875856*Q393^(4)+-1178721.4640784*Q393^(3)+ 48205.3447935692*Q393^(2)+-1012.39184418295*Q393+ 9.28608011129995)</f>
        <v>-</v>
      </c>
      <c r="X393" s="47" t="str">
        <f t="shared" ref="X393:AB397" si="580">IF(OR(0.0344&gt;R393,0.0739&lt;R393),"-",296863066.116789*R393^(6)+-107812010.926391*R393^(5)+ 15691057.2875856*R393^(4)+-1178721.4640784*R393^(3)+ 48205.3447935692*R393^(2)+-1012.39184418295*R393+ 9.28608011129995)</f>
        <v>-</v>
      </c>
      <c r="Y393" s="47" t="str">
        <f t="shared" si="580"/>
        <v>-</v>
      </c>
      <c r="Z393" s="47">
        <f t="shared" si="580"/>
        <v>0.73102324781511463</v>
      </c>
      <c r="AA393" s="47">
        <f t="shared" si="580"/>
        <v>0.85163685817639667</v>
      </c>
      <c r="AB393" s="48">
        <f t="shared" si="580"/>
        <v>0.85531641596322139</v>
      </c>
      <c r="AC393" s="46" t="str">
        <f>IF(W393="-","-",798988351.621543*Q393^(6)+-280371531.586419*Q393^(5)+ 39883138.3982318*Q393^(4)+-2943110.23585554*Q393^(3)+ 118497.513034966*Q393^(2)+-2463.54413936218*Q393+ 21.5852365235991)</f>
        <v>-</v>
      </c>
      <c r="AD393" s="47" t="str">
        <f t="shared" ref="AD393:AH397" si="581">IF(X393="-","-",798988351.621543*R393^(6)+-280371531.586419*R393^(5)+ 39883138.3982318*R393^(4)+-2943110.23585554*R393^(3)+ 118497.513034966*R393^(2)+-2463.54413936218*R393+ 21.5852365235991)</f>
        <v>-</v>
      </c>
      <c r="AE393" s="47" t="str">
        <f t="shared" si="581"/>
        <v>-</v>
      </c>
      <c r="AF393" s="47">
        <f t="shared" si="581"/>
        <v>0.57256417586339836</v>
      </c>
      <c r="AG393" s="47">
        <f t="shared" si="581"/>
        <v>0.80792694932546993</v>
      </c>
      <c r="AH393" s="48">
        <f t="shared" si="581"/>
        <v>0.90758587090677878</v>
      </c>
      <c r="AI393" s="49">
        <f>(F393^2)/2</f>
        <v>12226.631662603681</v>
      </c>
      <c r="AJ393" s="49" t="str">
        <f t="shared" ref="AJ393:AO397" si="582">IF(W393="-","-",4*$AI393*$J393*K393*AC393/(W393*1000))</f>
        <v>-</v>
      </c>
      <c r="AK393" s="50" t="str">
        <f t="shared" si="582"/>
        <v>-</v>
      </c>
      <c r="AL393" s="50" t="str">
        <f t="shared" si="582"/>
        <v>-</v>
      </c>
      <c r="AM393" s="50">
        <f t="shared" si="582"/>
        <v>3968.365606964906</v>
      </c>
      <c r="AN393" s="50">
        <f t="shared" si="582"/>
        <v>3845.2654566030824</v>
      </c>
      <c r="AO393" s="51">
        <f t="shared" si="582"/>
        <v>3584.1679634804032</v>
      </c>
      <c r="AP393" s="52" t="str">
        <f>IF(AJ393="-","-",(AJ393*W393/2.04/$I393/$D393/$A393+((AJ393*W393/2.04/$I393/$D393/$A393)^2+4)^0.5)/2)</f>
        <v>-</v>
      </c>
      <c r="AQ393" s="52" t="str">
        <f>IF(AK393="-","-",(2*AK393*X393/2.04/$I393/$D393/$A393+((2*AK393*X393/2.04/$I393/$D393/$A393)^2+4)^0.5)/2)</f>
        <v>-</v>
      </c>
      <c r="AR393" s="52" t="str">
        <f>IF(AL393="-","-",(3*AL393*Y393/2.04/$I393/$D393/$A393+((3*AL393*Y393/2.04/$I393/$D393/$A393)^2+4)^0.5)/2)</f>
        <v>-</v>
      </c>
      <c r="AS393" s="52">
        <f>IF(AM393="-","-",(4*AM393*Z393/2.04/$I393/$D393/$A393+((4*AM393*Z393/2.04/$I393/$D393/$A393)^2+4)^0.5)/2)</f>
        <v>1.208984951854424</v>
      </c>
      <c r="AT393" s="52">
        <f>IF(AN393="-","-",(5*AN393*AA393/2.04/$I393/$D393/$A393+((5*AN393*AA393/2.04/$I393/$D393/$A393)^2+4)^0.5)/2)</f>
        <v>1.3050582639539767</v>
      </c>
      <c r="AU393" s="53">
        <f>IF(AO393="-","-",(6*AO393*AB393/2.04/$I393/$D393/$A393+((6*AO393*AB393/2.04/$I393/$D393/$A393)^2+4)^0.5)/2)</f>
        <v>1.3474270143912861</v>
      </c>
      <c r="AV393" s="54" t="str">
        <f>IF(AP393="-","-",C393*AP393)</f>
        <v>-</v>
      </c>
      <c r="AW393" s="55" t="str">
        <f>IF(AQ393="-","-",C393*AQ393)</f>
        <v>-</v>
      </c>
      <c r="AX393" s="55" t="str">
        <f>IF(AR393="-","-",C393*AR393)</f>
        <v>-</v>
      </c>
      <c r="AY393" s="56">
        <f>IF(AS393="-","-",C393*AS393)</f>
        <v>3.0904357532859597</v>
      </c>
      <c r="AZ393" s="56">
        <f>IF(AT393="-","-",C393*AT393)</f>
        <v>3.3360206120500329</v>
      </c>
      <c r="BA393" s="57">
        <f>IF(AU393="-","-",C393*AU393)</f>
        <v>3.4443246078712129</v>
      </c>
      <c r="BB393" s="58" t="str">
        <f>IF(W393="-","-",D393*AP393^(0.312/(1.312*W393))-273)</f>
        <v>-</v>
      </c>
      <c r="BC393" s="59" t="str">
        <f>IF(X393="-","-",D393*AQ393^(0.312/(1.312*X393))-273)</f>
        <v>-</v>
      </c>
      <c r="BD393" s="59" t="str">
        <f>IF(Y393="-","-",D393*AR393^(0.312/(1.312*Y393))-273)</f>
        <v>-</v>
      </c>
      <c r="BE393" s="59">
        <f>IF(Z393="-","-",D393*AS393^(0.312/(1.312*Z393))-273)</f>
        <v>43.977270451717857</v>
      </c>
      <c r="BF393" s="59">
        <f>IF(AA393="-","-",D393*AT393^(0.312/(1.312*AA393))-273)</f>
        <v>47.999174900828905</v>
      </c>
      <c r="BG393" s="60">
        <f>IF(AB393="-","-",D393*AU393^(0.312/(1.312*AB393))-273)</f>
        <v>50.759707338228452</v>
      </c>
      <c r="BI393" s="43">
        <f>A393</f>
        <v>52.497815566107782</v>
      </c>
      <c r="BJ393" s="43">
        <f>C393</f>
        <v>2.5562235067902521</v>
      </c>
      <c r="BK393" s="43">
        <f>AW398</f>
        <v>4.6844562134112246</v>
      </c>
      <c r="BL393" s="50">
        <f>AT398</f>
        <v>5440</v>
      </c>
      <c r="BM393" s="50">
        <f t="shared" ref="BM393" si="583">AU398</f>
        <v>11418.111515064898</v>
      </c>
      <c r="BN393" s="43">
        <f>AV398</f>
        <v>1.8325691008503828</v>
      </c>
      <c r="BO393" s="61">
        <f>AS398</f>
        <v>4</v>
      </c>
      <c r="BP393" s="121">
        <v>391</v>
      </c>
      <c r="BQ393" s="43">
        <f>AI398</f>
        <v>35.235567727491066</v>
      </c>
      <c r="BR393" s="43">
        <f>AJ398</f>
        <v>1.4166017532359318</v>
      </c>
      <c r="BS393" s="43">
        <f>AO398</f>
        <v>2.6162235067902522</v>
      </c>
      <c r="BT393" s="50">
        <f>AL398</f>
        <v>5150</v>
      </c>
      <c r="BU393" s="50">
        <f>AM398</f>
        <v>8780.8342787471756</v>
      </c>
      <c r="BV393" s="43">
        <f>AN398</f>
        <v>1.8468306288722531</v>
      </c>
      <c r="BW393" s="61">
        <f>AK398</f>
        <v>3</v>
      </c>
    </row>
    <row r="394" spans="1:75" s="69" customFormat="1" hidden="1" x14ac:dyDescent="0.2">
      <c r="A394" s="42">
        <f>A393</f>
        <v>52.497815566107782</v>
      </c>
      <c r="B394" s="62">
        <f>B393</f>
        <v>2.6162235067902522</v>
      </c>
      <c r="C394" s="62">
        <f>C393</f>
        <v>2.5562235067902521</v>
      </c>
      <c r="D394" s="63">
        <f>D393</f>
        <v>298</v>
      </c>
      <c r="E394" s="37">
        <v>4000</v>
      </c>
      <c r="F394" s="62">
        <f>PI()*0.805*E394/60</f>
        <v>168.59880574265225</v>
      </c>
      <c r="G394" s="39">
        <f t="shared" ref="G394:P394" si="584">G393</f>
        <v>0.55138557092110696</v>
      </c>
      <c r="H394" s="40">
        <f t="shared" si="584"/>
        <v>1.5408479834539814</v>
      </c>
      <c r="I394" s="41">
        <f t="shared" si="584"/>
        <v>0.95220030224513652</v>
      </c>
      <c r="J394" s="40">
        <f t="shared" si="584"/>
        <v>17.629230049709605</v>
      </c>
      <c r="K394" s="42">
        <f t="shared" si="584"/>
        <v>23.505988530660058</v>
      </c>
      <c r="L394" s="43">
        <f t="shared" si="584"/>
        <v>11.752994265330029</v>
      </c>
      <c r="M394" s="43">
        <f t="shared" si="584"/>
        <v>7.8353295102200189</v>
      </c>
      <c r="N394" s="43">
        <f t="shared" si="584"/>
        <v>5.8764971326650146</v>
      </c>
      <c r="O394" s="43">
        <f t="shared" si="584"/>
        <v>4.701197706132012</v>
      </c>
      <c r="P394" s="44">
        <f t="shared" si="584"/>
        <v>3.9176647551100094</v>
      </c>
      <c r="Q394" s="39">
        <f t="shared" ref="Q394:Q397" si="585">4*K394/(PI()*0.805^2*F394)</f>
        <v>0.27393175745717885</v>
      </c>
      <c r="R394" s="41">
        <f t="shared" ref="R394:R397" si="586">4*L394/(PI()*0.805^2*F394)</f>
        <v>0.13696587872858942</v>
      </c>
      <c r="S394" s="41">
        <f t="shared" ref="S394:S397" si="587">4*M394/(PI()*0.805^2*F394)</f>
        <v>9.1310585819059598E-2</v>
      </c>
      <c r="T394" s="41">
        <f t="shared" ref="T394:T397" si="588">4*N394/(PI()*0.805^2*F394)</f>
        <v>6.8482939364294712E-2</v>
      </c>
      <c r="U394" s="41">
        <f t="shared" ref="U394:U397" si="589">4*O394/(PI()*0.805^2*F394)</f>
        <v>5.4786351491435771E-2</v>
      </c>
      <c r="V394" s="45">
        <f t="shared" ref="V394:V397" si="590">4*P394/(PI()*0.805^2*F394)</f>
        <v>4.5655292909529799E-2</v>
      </c>
      <c r="W394" s="64" t="str">
        <f t="shared" ref="W394:W397" si="591">IF(OR(0.0344&gt;Q394,0.0739&lt;Q394),"-",296863066.116789*Q394^(6)+-107812010.926391*Q394^(5)+ 15691057.2875856*Q394^(4)+-1178721.4640784*Q394^(3)+ 48205.3447935692*Q394^(2)+-1012.39184418295*Q394+ 9.28608011129995)</f>
        <v>-</v>
      </c>
      <c r="X394" s="65" t="str">
        <f t="shared" si="580"/>
        <v>-</v>
      </c>
      <c r="Y394" s="65" t="str">
        <f t="shared" si="580"/>
        <v>-</v>
      </c>
      <c r="Z394" s="65">
        <f t="shared" si="580"/>
        <v>0.80781182212471769</v>
      </c>
      <c r="AA394" s="65">
        <f t="shared" si="580"/>
        <v>0.8562763377164142</v>
      </c>
      <c r="AB394" s="66">
        <f t="shared" si="580"/>
        <v>0.84896866669392601</v>
      </c>
      <c r="AC394" s="64" t="str">
        <f t="shared" ref="AC394:AC397" si="592">IF(W394="-","-",798988351.621543*Q394^(6)+-280371531.586419*Q394^(5)+ 39883138.3982318*Q394^(4)+-2943110.23585554*Q394^(3)+ 118497.513034966*Q394^(2)+-2463.54413936218*Q394+ 21.5852365235991)</f>
        <v>-</v>
      </c>
      <c r="AD394" s="65" t="str">
        <f t="shared" si="581"/>
        <v>-</v>
      </c>
      <c r="AE394" s="65" t="str">
        <f t="shared" si="581"/>
        <v>-</v>
      </c>
      <c r="AF394" s="65">
        <f t="shared" si="581"/>
        <v>0.68949008878738738</v>
      </c>
      <c r="AG394" s="65">
        <f t="shared" si="581"/>
        <v>0.85309887975493126</v>
      </c>
      <c r="AH394" s="66">
        <f t="shared" si="581"/>
        <v>0.93298196775955233</v>
      </c>
      <c r="AI394" s="49">
        <f>(F394^2)/2</f>
        <v>14212.778648924294</v>
      </c>
      <c r="AJ394" s="49" t="str">
        <f t="shared" si="582"/>
        <v>-</v>
      </c>
      <c r="AK394" s="50" t="str">
        <f t="shared" si="582"/>
        <v>-</v>
      </c>
      <c r="AL394" s="50" t="str">
        <f t="shared" si="582"/>
        <v>-</v>
      </c>
      <c r="AM394" s="50">
        <f t="shared" si="582"/>
        <v>5026.9976285027578</v>
      </c>
      <c r="AN394" s="50">
        <f t="shared" si="582"/>
        <v>4694.2506280455691</v>
      </c>
      <c r="AO394" s="51">
        <f t="shared" si="582"/>
        <v>4315.0038389130905</v>
      </c>
      <c r="AP394" s="43" t="str">
        <f>IF(AJ394="-","-",(AJ394*W394/2.04/$I394/$D394/$A394+((AJ394*W394/2.04/$I394/$D394/$A394)^2+4)^0.5)/2)</f>
        <v>-</v>
      </c>
      <c r="AQ394" s="43" t="str">
        <f>IF(AK394="-","-",(2*AK394*X394/2.04/$I394/$D394/$A394+((2*AK394*X394/2.04/$I394/$D394/$A394)^2+4)^0.5)/2)</f>
        <v>-</v>
      </c>
      <c r="AR394" s="43" t="str">
        <f>IF(AL394="-","-",(3*AL394*Y394/2.04/$I394/$D394/$A394+((3*AL394*Y394/2.04/$I394/$D394/$A394)^2+4)^0.5)/2)</f>
        <v>-</v>
      </c>
      <c r="AS394" s="43">
        <f>IF(AM394="-","-",(4*AM394*Z394/2.04/$I394/$D394/$A394+((4*AM394*Z394/2.04/$I394/$D394/$A394)^2+4)^0.5)/2)</f>
        <v>1.3023571955492401</v>
      </c>
      <c r="AT394" s="43">
        <f>IF(AN394="-","-",(5*AN394*AA394/2.04/$I394/$D394/$A394+((5*AN394*AA394/2.04/$I394/$D394/$A394)^2+4)^0.5)/2)</f>
        <v>1.3839328182907036</v>
      </c>
      <c r="AU394" s="44">
        <f>IF(AO394="-","-",(6*AO394*AB394/2.04/$I394/$D394/$A394+((6*AO394*AB394/2.04/$I394/$D394/$A394)^2+4)^0.5)/2)</f>
        <v>1.4250248957916651</v>
      </c>
      <c r="AV394" s="67" t="str">
        <f>IF(AP394="-","-",C394*AP394)</f>
        <v>-</v>
      </c>
      <c r="AW394" s="68" t="str">
        <f>IF(AQ394="-","-",C394*AQ394)</f>
        <v>-</v>
      </c>
      <c r="AX394" s="68" t="str">
        <f>IF(AR394="-","-",C394*AR394)</f>
        <v>-</v>
      </c>
      <c r="AY394" s="41">
        <f>IF(AS394="-","-",C394*AS394)</f>
        <v>3.3291160775003967</v>
      </c>
      <c r="AZ394" s="41">
        <f>IF(AT394="-","-",C394*AT394)</f>
        <v>3.5376416019331791</v>
      </c>
      <c r="BA394" s="45">
        <f>IF(AU394="-","-",C394*AU394)</f>
        <v>3.6426821363839839</v>
      </c>
      <c r="BB394" s="58" t="str">
        <f>IF(W394="-","-",D394*AP394^(0.312/(1.312*W394))-273)</f>
        <v>-</v>
      </c>
      <c r="BC394" s="59" t="str">
        <f>IF(X394="-","-",D394*AQ394^(0.312/(1.312*X394))-273)</f>
        <v>-</v>
      </c>
      <c r="BD394" s="59" t="str">
        <f>IF(Y394="-","-",D394*AR394^(0.312/(1.312*Y394))-273)</f>
        <v>-</v>
      </c>
      <c r="BE394" s="59">
        <f>IF(Z394="-","-",D394*AS394^(0.312/(1.312*Z394))-273)</f>
        <v>49.099974349318813</v>
      </c>
      <c r="BF394" s="59">
        <f>IF(AA394="-","-",D394*AT394^(0.312/(1.312*AA394))-273)</f>
        <v>53.141972464454909</v>
      </c>
      <c r="BG394" s="60">
        <f>IF(AB394="-","-",D394*AU394^(0.312/(1.312*AB394))-273)</f>
        <v>56.081538489752688</v>
      </c>
      <c r="BM394" s="1"/>
      <c r="BP394" s="1">
        <v>392</v>
      </c>
    </row>
    <row r="395" spans="1:75" s="89" customFormat="1" hidden="1" x14ac:dyDescent="0.2">
      <c r="A395" s="70">
        <f>A393</f>
        <v>52.497815566107782</v>
      </c>
      <c r="B395" s="71">
        <f>B393</f>
        <v>2.6162235067902522</v>
      </c>
      <c r="C395" s="71">
        <f>C393</f>
        <v>2.5562235067902521</v>
      </c>
      <c r="D395" s="72">
        <f>D393</f>
        <v>298</v>
      </c>
      <c r="E395" s="73">
        <v>5440</v>
      </c>
      <c r="F395" s="71">
        <f>PI()*0.805*E395/60</f>
        <v>229.29437581000704</v>
      </c>
      <c r="G395" s="74">
        <f t="shared" ref="G395:P395" si="593">G393</f>
        <v>0.55138557092110696</v>
      </c>
      <c r="H395" s="75">
        <f t="shared" si="593"/>
        <v>1.5408479834539814</v>
      </c>
      <c r="I395" s="76">
        <f t="shared" si="593"/>
        <v>0.95220030224513652</v>
      </c>
      <c r="J395" s="75">
        <f t="shared" si="593"/>
        <v>17.629230049709605</v>
      </c>
      <c r="K395" s="70">
        <f t="shared" si="593"/>
        <v>23.505988530660058</v>
      </c>
      <c r="L395" s="77">
        <f t="shared" si="593"/>
        <v>11.752994265330029</v>
      </c>
      <c r="M395" s="77">
        <f t="shared" si="593"/>
        <v>7.8353295102200189</v>
      </c>
      <c r="N395" s="77">
        <f t="shared" si="593"/>
        <v>5.8764971326650146</v>
      </c>
      <c r="O395" s="77">
        <f t="shared" si="593"/>
        <v>4.701197706132012</v>
      </c>
      <c r="P395" s="78">
        <f t="shared" si="593"/>
        <v>3.9176647551100094</v>
      </c>
      <c r="Q395" s="74">
        <f t="shared" si="585"/>
        <v>0.20142040989498444</v>
      </c>
      <c r="R395" s="76">
        <f t="shared" si="586"/>
        <v>0.10071020494749222</v>
      </c>
      <c r="S395" s="76">
        <f t="shared" si="587"/>
        <v>6.7140136631661476E-2</v>
      </c>
      <c r="T395" s="76">
        <f t="shared" si="588"/>
        <v>5.0355102473746111E-2</v>
      </c>
      <c r="U395" s="76">
        <f t="shared" si="589"/>
        <v>4.028408197899689E-2</v>
      </c>
      <c r="V395" s="79">
        <f t="shared" si="590"/>
        <v>3.3570068315830738E-2</v>
      </c>
      <c r="W395" s="80" t="str">
        <f t="shared" si="591"/>
        <v>-</v>
      </c>
      <c r="X395" s="81" t="str">
        <f t="shared" si="580"/>
        <v>-</v>
      </c>
      <c r="Y395" s="81">
        <f t="shared" si="580"/>
        <v>0.81920878929746088</v>
      </c>
      <c r="Z395" s="81">
        <f t="shared" si="580"/>
        <v>0.85625308716039505</v>
      </c>
      <c r="AA395" s="81">
        <f t="shared" si="580"/>
        <v>0.82743257569587847</v>
      </c>
      <c r="AB395" s="82" t="str">
        <f t="shared" si="580"/>
        <v>-</v>
      </c>
      <c r="AC395" s="80" t="str">
        <f t="shared" si="592"/>
        <v>-</v>
      </c>
      <c r="AD395" s="81" t="str">
        <f t="shared" si="581"/>
        <v>-</v>
      </c>
      <c r="AE395" s="81">
        <f t="shared" si="581"/>
        <v>0.71085550245619089</v>
      </c>
      <c r="AF395" s="81">
        <f t="shared" si="581"/>
        <v>0.89748615252815256</v>
      </c>
      <c r="AG395" s="81">
        <f t="shared" si="581"/>
        <v>0.94427865691054791</v>
      </c>
      <c r="AH395" s="82" t="str">
        <f t="shared" si="581"/>
        <v>-</v>
      </c>
      <c r="AI395" s="83">
        <f>(F395^2)/2</f>
        <v>26287.95538905037</v>
      </c>
      <c r="AJ395" s="83" t="str">
        <f t="shared" si="582"/>
        <v>-</v>
      </c>
      <c r="AK395" s="84" t="str">
        <f t="shared" si="582"/>
        <v>-</v>
      </c>
      <c r="AL395" s="84">
        <f t="shared" si="582"/>
        <v>12603.586226713367</v>
      </c>
      <c r="AM395" s="84">
        <f t="shared" si="582"/>
        <v>11418.111515064898</v>
      </c>
      <c r="AN395" s="84">
        <f t="shared" si="582"/>
        <v>9945.4907955267281</v>
      </c>
      <c r="AO395" s="85" t="str">
        <f t="shared" si="582"/>
        <v>-</v>
      </c>
      <c r="AP395" s="77" t="str">
        <f>IF(AJ395="-","-",(AJ395*W395/2.04/$I395/$D395/$A395+((AJ395*W395/2.04/$I395/$D395/$A395)^2+4)^0.5)/2)</f>
        <v>-</v>
      </c>
      <c r="AQ395" s="77" t="str">
        <f>IF(AK395="-","-",(2*AK395*X395/2.04/$I395/$D395/$A395+((2*AK395*X395/2.04/$I395/$D395/$A395)^2+4)^0.5)/2)</f>
        <v>-</v>
      </c>
      <c r="AR395" s="77">
        <f>IF(AL395="-","-",(3*AL395*Y395/2.04/$I395/$D395/$A395+((3*AL395*Y395/2.04/$I395/$D395/$A395)^2+4)^0.5)/2)</f>
        <v>1.6320191222495888</v>
      </c>
      <c r="AS395" s="77">
        <f>IF(AM395="-","-",(4*AM395*Z395/2.04/$I395/$D395/$A395+((4*AM395*Z395/2.04/$I395/$D395/$A395)^2+4)^0.5)/2)</f>
        <v>1.8325691008503828</v>
      </c>
      <c r="AT395" s="77">
        <f>IF(AN395="-","-",(5*AN395*AA395/2.04/$I395/$D395/$A395+((5*AN395*AA395/2.04/$I395/$D395/$A395)^2+4)^0.5)/2)</f>
        <v>1.8845988135975853</v>
      </c>
      <c r="AU395" s="78" t="str">
        <f>IF(AO395="-","-",(6*AO395*AB395/2.04/$I395/$D395/$A395+((6*AO395*AB395/2.04/$I395/$D395/$A395)^2+4)^0.5)/2)</f>
        <v>-</v>
      </c>
      <c r="AV395" s="74" t="str">
        <f>IF(AP395="-","-",C395*AP395)</f>
        <v>-</v>
      </c>
      <c r="AW395" s="76" t="str">
        <f>IF(AQ395="-","-",C395*AQ395)</f>
        <v>-</v>
      </c>
      <c r="AX395" s="76">
        <f>IF(AR395="-","-",C395*AR395)</f>
        <v>4.1718056438255928</v>
      </c>
      <c r="AY395" s="76">
        <f>IF(AS395="-","-",C395*AS395)</f>
        <v>4.6844562134112246</v>
      </c>
      <c r="AZ395" s="76">
        <f>IF(AT395="-","-",C395*AT395)</f>
        <v>4.8174557881871678</v>
      </c>
      <c r="BA395" s="79" t="str">
        <f>IF(AU395="-","-",C395*AU395)</f>
        <v>-</v>
      </c>
      <c r="BB395" s="86" t="str">
        <f>IF(W395="-","-",D395*AP395^(0.312/(1.312*W395))-273)</f>
        <v>-</v>
      </c>
      <c r="BC395" s="87" t="str">
        <f>IF(X395="-","-",D395*AQ395^(0.312/(1.312*X395))-273)</f>
        <v>-</v>
      </c>
      <c r="BD395" s="87">
        <f>IF(Y395="-","-",D395*AR395^(0.312/(1.312*Y395))-273)</f>
        <v>70.532186186495665</v>
      </c>
      <c r="BE395" s="87">
        <f>IF(Z395="-","-",D395*AS395^(0.312/(1.312*Z395))-273)</f>
        <v>79.594321415048853</v>
      </c>
      <c r="BF395" s="87">
        <f>IF(AA395="-","-",D395*AT395^(0.312/(1.312*AA395))-273)</f>
        <v>84.531598966570868</v>
      </c>
      <c r="BG395" s="88" t="str">
        <f>IF(AB395="-","-",D395*AU395^(0.312/(1.312*AB395))-273)</f>
        <v>-</v>
      </c>
      <c r="BM395" s="117"/>
      <c r="BP395" s="121">
        <v>393</v>
      </c>
    </row>
    <row r="396" spans="1:75" s="89" customFormat="1" hidden="1" x14ac:dyDescent="0.2">
      <c r="A396" s="42">
        <f>A393</f>
        <v>52.497815566107782</v>
      </c>
      <c r="B396" s="62">
        <f>B393</f>
        <v>2.6162235067902522</v>
      </c>
      <c r="C396" s="62">
        <f>C393</f>
        <v>2.5562235067902521</v>
      </c>
      <c r="D396" s="63">
        <f>D393</f>
        <v>298</v>
      </c>
      <c r="E396" s="37">
        <v>5300</v>
      </c>
      <c r="F396" s="62">
        <f>PI()*0.805*E396/60</f>
        <v>223.39341760901425</v>
      </c>
      <c r="G396" s="39">
        <f t="shared" ref="G396:P396" si="594">G393</f>
        <v>0.55138557092110696</v>
      </c>
      <c r="H396" s="40">
        <f t="shared" si="594"/>
        <v>1.5408479834539814</v>
      </c>
      <c r="I396" s="41">
        <f t="shared" si="594"/>
        <v>0.95220030224513652</v>
      </c>
      <c r="J396" s="40">
        <f t="shared" si="594"/>
        <v>17.629230049709605</v>
      </c>
      <c r="K396" s="42">
        <f t="shared" si="594"/>
        <v>23.505988530660058</v>
      </c>
      <c r="L396" s="43">
        <f t="shared" si="594"/>
        <v>11.752994265330029</v>
      </c>
      <c r="M396" s="43">
        <f t="shared" si="594"/>
        <v>7.8353295102200189</v>
      </c>
      <c r="N396" s="43">
        <f t="shared" si="594"/>
        <v>5.8764971326650146</v>
      </c>
      <c r="O396" s="43">
        <f t="shared" si="594"/>
        <v>4.701197706132012</v>
      </c>
      <c r="P396" s="44">
        <f t="shared" si="594"/>
        <v>3.9176647551100094</v>
      </c>
      <c r="Q396" s="39">
        <f t="shared" si="585"/>
        <v>0.20674094902428589</v>
      </c>
      <c r="R396" s="41">
        <f t="shared" si="586"/>
        <v>0.10337047451214294</v>
      </c>
      <c r="S396" s="41">
        <f t="shared" si="587"/>
        <v>6.8913649674761962E-2</v>
      </c>
      <c r="T396" s="41">
        <f t="shared" si="588"/>
        <v>5.1685237256071472E-2</v>
      </c>
      <c r="U396" s="41">
        <f t="shared" si="589"/>
        <v>4.1348189804857181E-2</v>
      </c>
      <c r="V396" s="45">
        <f t="shared" si="590"/>
        <v>3.4456824837380981E-2</v>
      </c>
      <c r="W396" s="64" t="str">
        <f t="shared" si="591"/>
        <v>-</v>
      </c>
      <c r="X396" s="65" t="str">
        <f t="shared" si="580"/>
        <v>-</v>
      </c>
      <c r="Y396" s="65">
        <f t="shared" si="580"/>
        <v>0.80360429332379901</v>
      </c>
      <c r="Z396" s="65">
        <f t="shared" si="580"/>
        <v>0.85681935827736844</v>
      </c>
      <c r="AA396" s="65">
        <f t="shared" si="580"/>
        <v>0.83287843125446948</v>
      </c>
      <c r="AB396" s="66">
        <f t="shared" si="580"/>
        <v>0.79276013997094985</v>
      </c>
      <c r="AC396" s="64" t="str">
        <f t="shared" si="592"/>
        <v>-</v>
      </c>
      <c r="AD396" s="65" t="str">
        <f t="shared" si="581"/>
        <v>-</v>
      </c>
      <c r="AE396" s="65">
        <f t="shared" si="581"/>
        <v>0.68208431075542109</v>
      </c>
      <c r="AF396" s="65">
        <f t="shared" si="581"/>
        <v>0.88477550745248124</v>
      </c>
      <c r="AG396" s="65">
        <f t="shared" si="581"/>
        <v>0.94491834790877505</v>
      </c>
      <c r="AH396" s="66">
        <f t="shared" si="581"/>
        <v>0.92580988052169033</v>
      </c>
      <c r="AI396" s="49">
        <f>(F396^2)/2</f>
        <v>24952.309515517718</v>
      </c>
      <c r="AJ396" s="49" t="str">
        <f t="shared" si="582"/>
        <v>-</v>
      </c>
      <c r="AK396" s="50" t="str">
        <f t="shared" si="582"/>
        <v>-</v>
      </c>
      <c r="AL396" s="50">
        <f t="shared" si="582"/>
        <v>11701.921008747422</v>
      </c>
      <c r="AM396" s="50">
        <f t="shared" si="582"/>
        <v>10677.422693178156</v>
      </c>
      <c r="AN396" s="50">
        <f t="shared" si="582"/>
        <v>9384.8053066059456</v>
      </c>
      <c r="AO396" s="51">
        <f t="shared" si="582"/>
        <v>8050.2869423985503</v>
      </c>
      <c r="AP396" s="43" t="str">
        <f>IF(AJ396="-","-",(AJ396*W396/2.04/$I396/$D396/$A396+((AJ396*W396/2.04/$I396/$D396/$A396)^2+4)^0.5)/2)</f>
        <v>-</v>
      </c>
      <c r="AQ396" s="43" t="str">
        <f>IF(AK396="-","-",(2*AK396*X396/2.04/$I396/$D396/$A396+((2*AK396*X396/2.04/$I396/$D396/$A396)^2+4)^0.5)/2)</f>
        <v>-</v>
      </c>
      <c r="AR396" s="43">
        <f>IF(AL396="-","-",(3*AL396*Y396/2.04/$I396/$D396/$A396+((3*AL396*Y396/2.04/$I396/$D396/$A396)^2+4)^0.5)/2)</f>
        <v>1.5666425967617525</v>
      </c>
      <c r="AS396" s="43">
        <f>IF(AM396="-","-",(4*AM396*Z396/2.04/$I396/$D396/$A396+((4*AM396*Z396/2.04/$I396/$D396/$A396)^2+4)^0.5)/2)</f>
        <v>1.7693745100472009</v>
      </c>
      <c r="AT396" s="43">
        <f>IF(AN396="-","-",(5*AN396*AA396/2.04/$I396/$D396/$A396+((5*AN396*AA396/2.04/$I396/$D396/$A396)^2+4)^0.5)/2)</f>
        <v>1.8319311017199285</v>
      </c>
      <c r="AU396" s="44">
        <f>IF(AO396="-","-",(6*AO396*AB396/2.04/$I396/$D396/$A396+((6*AO396*AB396/2.04/$I396/$D396/$A396)^2+4)^0.5)/2)</f>
        <v>1.8119450324280002</v>
      </c>
      <c r="AV396" s="39" t="str">
        <f>IF(AP396="-","-",C396*AP396)</f>
        <v>-</v>
      </c>
      <c r="AW396" s="41" t="str">
        <f>IF(AQ396="-","-",C396*AQ396)</f>
        <v>-</v>
      </c>
      <c r="AX396" s="41">
        <f>IF(AR396="-","-",C396*AR396)</f>
        <v>4.0046886325813142</v>
      </c>
      <c r="AY396" s="41">
        <f>IF(AS396="-","-",C396*AS396)</f>
        <v>4.5229167148981402</v>
      </c>
      <c r="AZ396" s="41">
        <f>IF(AT396="-","-",C396*AT396)</f>
        <v>4.6828253450366457</v>
      </c>
      <c r="BA396" s="45">
        <f>IF(AU396="-","-",C396*AU396)</f>
        <v>4.6317364849042795</v>
      </c>
      <c r="BB396" s="58" t="str">
        <f>IF(W396="-","-",D396*AP396^(0.312/(1.312*W396))-273)</f>
        <v>-</v>
      </c>
      <c r="BC396" s="59" t="str">
        <f>IF(X396="-","-",D396*AQ396^(0.312/(1.312*X396))-273)</f>
        <v>-</v>
      </c>
      <c r="BD396" s="59">
        <f>IF(Y396="-","-",D396*AR396^(0.312/(1.312*Y396))-273)</f>
        <v>67.339473705528007</v>
      </c>
      <c r="BE396" s="59">
        <f>IF(Z396="-","-",D396*AS396^(0.312/(1.312*Z396))-273)</f>
        <v>76.137981889424282</v>
      </c>
      <c r="BF396" s="59">
        <f>IF(AA396="-","-",D396*AT396^(0.312/(1.312*AA396))-273)</f>
        <v>81.227709945118534</v>
      </c>
      <c r="BG396" s="60">
        <f>IF(AB396="-","-",D396*AU396^(0.312/(1.312*AB396))-273)</f>
        <v>83.165809716139222</v>
      </c>
      <c r="BM396" s="121"/>
      <c r="BP396" s="1">
        <v>394</v>
      </c>
    </row>
    <row r="397" spans="1:75" s="69" customFormat="1" hidden="1" x14ac:dyDescent="0.2">
      <c r="A397" s="90">
        <f>A393</f>
        <v>52.497815566107782</v>
      </c>
      <c r="B397" s="91">
        <f>B393</f>
        <v>2.6162235067902522</v>
      </c>
      <c r="C397" s="91">
        <f>C393</f>
        <v>2.5562235067902521</v>
      </c>
      <c r="D397" s="92">
        <f>D393</f>
        <v>298</v>
      </c>
      <c r="E397" s="93">
        <v>5565</v>
      </c>
      <c r="F397" s="91">
        <f>PI()*0.805*E397/60</f>
        <v>234.56308848946495</v>
      </c>
      <c r="G397" s="94">
        <f t="shared" ref="G397:P397" si="595">G393</f>
        <v>0.55138557092110696</v>
      </c>
      <c r="H397" s="95">
        <f t="shared" si="595"/>
        <v>1.5408479834539814</v>
      </c>
      <c r="I397" s="96">
        <f t="shared" si="595"/>
        <v>0.95220030224513652</v>
      </c>
      <c r="J397" s="95">
        <f t="shared" si="595"/>
        <v>17.629230049709605</v>
      </c>
      <c r="K397" s="90">
        <f t="shared" si="595"/>
        <v>23.505988530660058</v>
      </c>
      <c r="L397" s="97">
        <f t="shared" si="595"/>
        <v>11.752994265330029</v>
      </c>
      <c r="M397" s="97">
        <f t="shared" si="595"/>
        <v>7.8353295102200189</v>
      </c>
      <c r="N397" s="97">
        <f t="shared" si="595"/>
        <v>5.8764971326650146</v>
      </c>
      <c r="O397" s="97">
        <f t="shared" si="595"/>
        <v>4.701197706132012</v>
      </c>
      <c r="P397" s="98">
        <f t="shared" si="595"/>
        <v>3.9176647551100094</v>
      </c>
      <c r="Q397" s="94">
        <f t="shared" si="585"/>
        <v>0.19689614192789132</v>
      </c>
      <c r="R397" s="96">
        <f t="shared" si="586"/>
        <v>9.8448070963945658E-2</v>
      </c>
      <c r="S397" s="96">
        <f t="shared" si="587"/>
        <v>6.5632047309297101E-2</v>
      </c>
      <c r="T397" s="96">
        <f t="shared" si="588"/>
        <v>4.9224035481972829E-2</v>
      </c>
      <c r="U397" s="96">
        <f t="shared" si="589"/>
        <v>3.9379228385578266E-2</v>
      </c>
      <c r="V397" s="99">
        <f t="shared" si="590"/>
        <v>3.281602365464855E-2</v>
      </c>
      <c r="W397" s="100" t="str">
        <f t="shared" si="591"/>
        <v>-</v>
      </c>
      <c r="X397" s="101" t="str">
        <f t="shared" si="580"/>
        <v>-</v>
      </c>
      <c r="Y397" s="101">
        <f t="shared" si="580"/>
        <v>0.82930245414706683</v>
      </c>
      <c r="Z397" s="101">
        <f t="shared" si="580"/>
        <v>0.85531641596322139</v>
      </c>
      <c r="AA397" s="101">
        <f t="shared" si="580"/>
        <v>0.82241239075599815</v>
      </c>
      <c r="AB397" s="102" t="str">
        <f t="shared" si="580"/>
        <v>-</v>
      </c>
      <c r="AC397" s="100" t="str">
        <f t="shared" si="592"/>
        <v>-</v>
      </c>
      <c r="AD397" s="101" t="str">
        <f t="shared" si="581"/>
        <v>-</v>
      </c>
      <c r="AE397" s="101">
        <f t="shared" si="581"/>
        <v>0.73222580873488852</v>
      </c>
      <c r="AF397" s="101">
        <f t="shared" si="581"/>
        <v>0.90758587090677878</v>
      </c>
      <c r="AG397" s="101">
        <f t="shared" si="581"/>
        <v>0.9427106322556611</v>
      </c>
      <c r="AH397" s="102" t="str">
        <f t="shared" si="581"/>
        <v>-</v>
      </c>
      <c r="AI397" s="103">
        <f>(F397^2)/2</f>
        <v>27509.921240858283</v>
      </c>
      <c r="AJ397" s="103" t="str">
        <f t="shared" si="582"/>
        <v>-</v>
      </c>
      <c r="AK397" s="104" t="str">
        <f t="shared" si="582"/>
        <v>-</v>
      </c>
      <c r="AL397" s="104">
        <f t="shared" si="582"/>
        <v>13420.60302713147</v>
      </c>
      <c r="AM397" s="104">
        <f t="shared" si="582"/>
        <v>12096.566876746363</v>
      </c>
      <c r="AN397" s="104">
        <f t="shared" si="582"/>
        <v>10453.938944670788</v>
      </c>
      <c r="AO397" s="105" t="str">
        <f t="shared" si="582"/>
        <v>-</v>
      </c>
      <c r="AP397" s="97" t="str">
        <f>IF(AJ397="-","-",(AJ397*W397/2.04/$I397/$D397/$A397+((AJ397*W397/2.04/$I397/$D397/$A397)^2+4)^0.5)/2)</f>
        <v>-</v>
      </c>
      <c r="AQ397" s="97" t="str">
        <f>IF(AK397="-","-",(2*AK397*X397/2.04/$I397/$D397/$A397+((2*AK397*X397/2.04/$I397/$D397/$A397)^2+4)^0.5)/2)</f>
        <v>-</v>
      </c>
      <c r="AR397" s="97">
        <f>IF(AL397="-","-",(3*AL397*Y397/2.04/$I397/$D397/$A397+((3*AL397*Y397/2.04/$I397/$D397/$A397)^2+4)^0.5)/2)</f>
        <v>1.6903289771293073</v>
      </c>
      <c r="AS397" s="97">
        <f>IF(AM397="-","-",(4*AM397*Z397/2.04/$I397/$D397/$A397+((4*AM397*Z397/2.04/$I397/$D397/$A397)^2+4)^0.5)/2)</f>
        <v>1.8907517006617374</v>
      </c>
      <c r="AT397" s="97">
        <f>IF(AN397="-","-",(5*AN397*AA397/2.04/$I397/$D397/$A397+((5*AN397*AA397/2.04/$I397/$D397/$A397)^2+4)^0.5)/2)</f>
        <v>1.9321306833124006</v>
      </c>
      <c r="AU397" s="98" t="str">
        <f>IF(AO397="-","-",(6*AO397*AB397/2.04/$I397/$D397/$A397+((6*AO397*AB397/2.04/$I397/$D397/$A397)^2+4)^0.5)/2)</f>
        <v>-</v>
      </c>
      <c r="AV397" s="94" t="str">
        <f>IF(AP397="-","-",C397*AP397)</f>
        <v>-</v>
      </c>
      <c r="AW397" s="96" t="str">
        <f>IF(AQ397="-","-",C397*AQ397)</f>
        <v>-</v>
      </c>
      <c r="AX397" s="96">
        <f>IF(AR397="-","-",C397*AR397)</f>
        <v>4.3208586655466581</v>
      </c>
      <c r="AY397" s="96">
        <f>IF(AS397="-","-",C397*AS397)</f>
        <v>4.8331839427351797</v>
      </c>
      <c r="AZ397" s="96">
        <f>IF(AT397="-","-",C397*AT397)</f>
        <v>4.9389578708738711</v>
      </c>
      <c r="BA397" s="99" t="str">
        <f>IF(AU397="-","-",C397*AU397)</f>
        <v>-</v>
      </c>
      <c r="BB397" s="106" t="str">
        <f>IF(W397="-","-",D397*AP397^(0.312/(1.312*W397))-273)</f>
        <v>-</v>
      </c>
      <c r="BC397" s="107" t="str">
        <f>IF(X397="-","-",D397*AQ397^(0.312/(1.312*X397))-273)</f>
        <v>-</v>
      </c>
      <c r="BD397" s="107">
        <f>IF(Y397="-","-",D397*AR397^(0.312/(1.312*Y397))-273)</f>
        <v>73.407810647086876</v>
      </c>
      <c r="BE397" s="107">
        <f>IF(Z397="-","-",D397*AS397^(0.312/(1.312*Z397))-273)</f>
        <v>82.737263470087328</v>
      </c>
      <c r="BF397" s="107">
        <f>IF(AA397="-","-",D397*AT397^(0.312/(1.312*AA397))-273)</f>
        <v>87.516565542149294</v>
      </c>
      <c r="BG397" s="108" t="str">
        <f>IF(AB397="-","-",D397*AU397^(0.312/(1.312*AB397))-273)</f>
        <v>-</v>
      </c>
      <c r="BM397" s="161"/>
      <c r="BP397" s="121">
        <v>395</v>
      </c>
    </row>
    <row r="398" spans="1:75" s="7" customFormat="1" ht="13.5" hidden="1" customHeight="1" x14ac:dyDescent="0.2">
      <c r="A398" s="8"/>
      <c r="B398" s="8"/>
      <c r="C398" s="8"/>
      <c r="D398" s="3"/>
      <c r="E398" s="4"/>
      <c r="F398" s="5"/>
      <c r="G398" s="6"/>
      <c r="I398" s="6"/>
      <c r="J398" s="6"/>
      <c r="K398" s="6"/>
      <c r="L398" s="8"/>
      <c r="M398" s="8"/>
      <c r="N398" s="8"/>
      <c r="O398" s="8"/>
      <c r="P398" s="8"/>
      <c r="Q398" s="5" t="s">
        <v>60</v>
      </c>
      <c r="R398" s="6"/>
      <c r="S398" s="6"/>
      <c r="T398" s="6"/>
      <c r="U398" s="6"/>
      <c r="V398" s="6"/>
      <c r="W398" s="6"/>
      <c r="X398" s="6"/>
      <c r="Y398" s="6"/>
      <c r="Z398" s="6"/>
      <c r="AA398" s="6"/>
      <c r="AB398" s="6"/>
      <c r="AC398" s="6"/>
      <c r="AD398" s="6"/>
      <c r="AE398" s="6"/>
      <c r="AF398" s="6"/>
      <c r="AG398" s="6"/>
      <c r="AH398" s="6"/>
      <c r="AI398" s="178">
        <f>A386</f>
        <v>35.235567727491066</v>
      </c>
      <c r="AJ398" s="179">
        <f>C386</f>
        <v>1.4166017532359318</v>
      </c>
      <c r="AK398" s="180">
        <v>3</v>
      </c>
      <c r="AL398" s="181">
        <f>E388</f>
        <v>5150</v>
      </c>
      <c r="AM398" s="181">
        <f>$AL388</f>
        <v>8780.8342787471756</v>
      </c>
      <c r="AN398" s="182">
        <f>$AR388</f>
        <v>1.8468306288722531</v>
      </c>
      <c r="AO398" s="113">
        <f>$AX388</f>
        <v>2.6162235067902522</v>
      </c>
      <c r="AP398" s="114">
        <f>$BD388</f>
        <v>64.032887001147913</v>
      </c>
      <c r="AQ398" s="114">
        <f>A393</f>
        <v>52.497815566107782</v>
      </c>
      <c r="AR398" s="109">
        <f>C393</f>
        <v>2.5562235067902521</v>
      </c>
      <c r="AS398" s="110">
        <v>4</v>
      </c>
      <c r="AT398" s="111">
        <f>E395</f>
        <v>5440</v>
      </c>
      <c r="AU398" s="111">
        <f>AM395</f>
        <v>11418.111515064898</v>
      </c>
      <c r="AV398" s="112">
        <f>AS395</f>
        <v>1.8325691008503828</v>
      </c>
      <c r="AW398" s="113">
        <f>AY395</f>
        <v>4.6844562134112246</v>
      </c>
      <c r="AX398" s="114">
        <f>BE395</f>
        <v>79.594321415048853</v>
      </c>
      <c r="AZ398" s="115">
        <v>4.831126022338867</v>
      </c>
      <c r="BB398" s="183">
        <f>M388*60</f>
        <v>552.88866766801652</v>
      </c>
      <c r="BC398" s="184">
        <f>AN398</f>
        <v>1.8468306288722531</v>
      </c>
      <c r="BD398" s="185">
        <f>N395*60</f>
        <v>352.5898279599009</v>
      </c>
      <c r="BE398" s="186">
        <f>AV398</f>
        <v>1.8325691008503828</v>
      </c>
      <c r="BG398" s="187">
        <f>AL398/5300</f>
        <v>0.97169811320754718</v>
      </c>
      <c r="BH398" s="188">
        <f>AT398/5300</f>
        <v>1.0264150943396226</v>
      </c>
      <c r="BI398" s="115"/>
      <c r="BJ398" s="115"/>
      <c r="BM398" s="161"/>
      <c r="BP398" s="1">
        <v>396</v>
      </c>
    </row>
    <row r="399" spans="1:75" s="7" customFormat="1" hidden="1" x14ac:dyDescent="0.2">
      <c r="A399" s="8"/>
      <c r="B399" s="8"/>
      <c r="C399" s="8"/>
      <c r="D399" s="3"/>
      <c r="E399" s="4"/>
      <c r="F399" s="5"/>
      <c r="G399" s="6"/>
      <c r="I399" s="6"/>
      <c r="J399" s="6"/>
      <c r="K399" s="6"/>
      <c r="L399" s="8"/>
      <c r="M399" s="8"/>
      <c r="N399" s="8"/>
      <c r="O399" s="8"/>
      <c r="P399" s="8"/>
      <c r="Q399" s="5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9"/>
      <c r="AJ399" s="10"/>
      <c r="AK399" s="11"/>
      <c r="AL399" s="11"/>
      <c r="AM399" s="12"/>
      <c r="AN399" s="10"/>
      <c r="AO399" s="13"/>
      <c r="AP399" s="14"/>
      <c r="AQ399" s="15"/>
      <c r="AR399" s="16"/>
      <c r="AX399" s="6"/>
      <c r="AY399" s="6"/>
      <c r="AZ399" s="6"/>
      <c r="BA399" s="6"/>
      <c r="BB399" s="5"/>
      <c r="BC399" s="5"/>
      <c r="BD399" s="5"/>
      <c r="BE399" s="5"/>
      <c r="BF399" s="5"/>
      <c r="BG399" s="8"/>
      <c r="BP399" s="121">
        <v>397</v>
      </c>
    </row>
    <row r="400" spans="1:75" ht="15.75" hidden="1" x14ac:dyDescent="0.2">
      <c r="A400" s="116" t="s">
        <v>87</v>
      </c>
      <c r="B400" s="1"/>
      <c r="C400" s="2" t="s">
        <v>88</v>
      </c>
      <c r="D400" s="2"/>
      <c r="E400" s="117"/>
      <c r="F400" s="117"/>
      <c r="G400" s="117"/>
      <c r="H400" s="117"/>
      <c r="I400" s="117"/>
      <c r="J400" s="117"/>
      <c r="K400" s="117"/>
      <c r="L400" s="117"/>
      <c r="M400" s="117"/>
      <c r="N400" s="117"/>
      <c r="O400" s="117"/>
      <c r="P400" s="117"/>
      <c r="Q400" s="117"/>
      <c r="R400" s="117"/>
      <c r="S400" s="117"/>
      <c r="T400" s="117"/>
      <c r="U400" s="117"/>
      <c r="V400" s="117"/>
      <c r="W400" s="117"/>
      <c r="X400" s="117"/>
      <c r="Y400" s="117"/>
      <c r="Z400" s="117"/>
      <c r="AA400" s="117"/>
      <c r="AB400" s="117"/>
      <c r="AC400" s="118"/>
      <c r="AD400" s="117"/>
      <c r="AE400" s="117"/>
      <c r="AF400" s="117"/>
      <c r="AG400" s="117"/>
      <c r="AH400" s="117"/>
      <c r="AI400" s="119"/>
      <c r="AJ400" s="117"/>
      <c r="AK400" s="117"/>
      <c r="AL400" s="117"/>
      <c r="AM400" s="117"/>
      <c r="AN400" s="117"/>
      <c r="AO400" s="117"/>
      <c r="AP400" s="117"/>
      <c r="AQ400" s="117"/>
      <c r="AR400" s="117"/>
      <c r="AS400" s="117"/>
      <c r="AT400" s="117"/>
      <c r="AU400" s="117"/>
      <c r="AV400" s="120"/>
      <c r="AW400" s="120"/>
      <c r="AX400" s="120"/>
      <c r="AY400" s="120"/>
      <c r="AZ400" s="120"/>
      <c r="BA400" s="120"/>
      <c r="BB400" s="117"/>
      <c r="BC400" s="117"/>
      <c r="BD400" s="117"/>
      <c r="BE400" s="117"/>
      <c r="BF400" s="117"/>
      <c r="BG400" s="117"/>
      <c r="BM400" s="50"/>
      <c r="BP400" s="1">
        <v>398</v>
      </c>
    </row>
    <row r="401" spans="1:75" ht="14.25" hidden="1" x14ac:dyDescent="0.2">
      <c r="A401" s="17" t="s">
        <v>1</v>
      </c>
      <c r="B401" s="18" t="s">
        <v>2</v>
      </c>
      <c r="C401" s="18" t="s">
        <v>3</v>
      </c>
      <c r="D401" s="18" t="s">
        <v>4</v>
      </c>
      <c r="E401" s="18" t="s">
        <v>5</v>
      </c>
      <c r="F401" s="18" t="s">
        <v>6</v>
      </c>
      <c r="G401" s="18" t="s">
        <v>7</v>
      </c>
      <c r="H401" s="18" t="s">
        <v>8</v>
      </c>
      <c r="I401" s="18" t="s">
        <v>9</v>
      </c>
      <c r="J401" s="24" t="s">
        <v>10</v>
      </c>
      <c r="K401" s="21" t="s">
        <v>11</v>
      </c>
      <c r="L401" s="22" t="s">
        <v>12</v>
      </c>
      <c r="M401" s="22" t="s">
        <v>13</v>
      </c>
      <c r="N401" s="22" t="s">
        <v>14</v>
      </c>
      <c r="O401" s="22" t="s">
        <v>15</v>
      </c>
      <c r="P401" s="23" t="s">
        <v>16</v>
      </c>
      <c r="Q401" s="24" t="s">
        <v>17</v>
      </c>
      <c r="R401" s="25" t="s">
        <v>18</v>
      </c>
      <c r="S401" s="25" t="s">
        <v>19</v>
      </c>
      <c r="T401" s="25" t="s">
        <v>20</v>
      </c>
      <c r="U401" s="25" t="s">
        <v>21</v>
      </c>
      <c r="V401" s="26" t="s">
        <v>22</v>
      </c>
      <c r="W401" s="24" t="s">
        <v>23</v>
      </c>
      <c r="X401" s="25" t="s">
        <v>24</v>
      </c>
      <c r="Y401" s="25" t="s">
        <v>25</v>
      </c>
      <c r="Z401" s="25" t="s">
        <v>26</v>
      </c>
      <c r="AA401" s="25" t="s">
        <v>27</v>
      </c>
      <c r="AB401" s="26" t="s">
        <v>28</v>
      </c>
      <c r="AC401" s="27" t="s">
        <v>29</v>
      </c>
      <c r="AD401" s="28" t="s">
        <v>30</v>
      </c>
      <c r="AE401" s="28" t="s">
        <v>31</v>
      </c>
      <c r="AF401" s="28" t="s">
        <v>32</v>
      </c>
      <c r="AG401" s="28" t="s">
        <v>33</v>
      </c>
      <c r="AH401" s="29" t="s">
        <v>34</v>
      </c>
      <c r="AI401" s="122" t="s">
        <v>35</v>
      </c>
      <c r="AJ401" s="21" t="s">
        <v>36</v>
      </c>
      <c r="AK401" s="22" t="s">
        <v>37</v>
      </c>
      <c r="AL401" s="22" t="s">
        <v>38</v>
      </c>
      <c r="AM401" s="22" t="s">
        <v>39</v>
      </c>
      <c r="AN401" s="22" t="s">
        <v>40</v>
      </c>
      <c r="AO401" s="23" t="s">
        <v>41</v>
      </c>
      <c r="AP401" s="28" t="s">
        <v>42</v>
      </c>
      <c r="AQ401" s="28" t="s">
        <v>43</v>
      </c>
      <c r="AR401" s="28" t="s">
        <v>44</v>
      </c>
      <c r="AS401" s="28" t="s">
        <v>45</v>
      </c>
      <c r="AT401" s="28" t="s">
        <v>46</v>
      </c>
      <c r="AU401" s="29" t="s">
        <v>47</v>
      </c>
      <c r="AV401" s="31" t="s">
        <v>48</v>
      </c>
      <c r="AW401" s="32" t="s">
        <v>49</v>
      </c>
      <c r="AX401" s="32" t="s">
        <v>50</v>
      </c>
      <c r="AY401" s="32" t="s">
        <v>51</v>
      </c>
      <c r="AZ401" s="32" t="s">
        <v>52</v>
      </c>
      <c r="BA401" s="33" t="s">
        <v>53</v>
      </c>
      <c r="BB401" s="21" t="s">
        <v>54</v>
      </c>
      <c r="BC401" s="22" t="s">
        <v>55</v>
      </c>
      <c r="BD401" s="22" t="s">
        <v>56</v>
      </c>
      <c r="BE401" s="22" t="s">
        <v>57</v>
      </c>
      <c r="BF401" s="22" t="s">
        <v>58</v>
      </c>
      <c r="BG401" s="23" t="s">
        <v>59</v>
      </c>
      <c r="BH401" s="207"/>
      <c r="BI401" s="117"/>
      <c r="BM401" s="50"/>
      <c r="BP401" s="121">
        <v>399</v>
      </c>
    </row>
    <row r="402" spans="1:75" s="1" customFormat="1" ht="18" hidden="1" customHeight="1" x14ac:dyDescent="0.2">
      <c r="A402" s="126">
        <v>33.763260000000002</v>
      </c>
      <c r="B402" s="141"/>
      <c r="C402" s="141">
        <v>1.3896487654628906</v>
      </c>
      <c r="D402" s="142">
        <v>283</v>
      </c>
      <c r="E402" s="123">
        <v>3700</v>
      </c>
      <c r="F402" s="203">
        <f>PI()*0.862*E402/60</f>
        <v>166.99659348932144</v>
      </c>
      <c r="G402" s="124">
        <f>C402/4.636</f>
        <v>0.299751675035136</v>
      </c>
      <c r="H402" s="125">
        <f>D402/193.4</f>
        <v>1.4632885211995863</v>
      </c>
      <c r="I402" s="120">
        <f>1-0.427*G402*H402^(-3.688)</f>
        <v>0.96856216864536038</v>
      </c>
      <c r="J402" s="124">
        <f>C402*10^6/(I402*514*D402)</f>
        <v>9.863430518821545</v>
      </c>
      <c r="K402" s="126">
        <f>A402*0.682*10^6/(3600*24*J402)</f>
        <v>27.0201039635242</v>
      </c>
      <c r="L402" s="127">
        <f>A402*0.682*10^6/(3600*24*J402*2)</f>
        <v>13.5100519817621</v>
      </c>
      <c r="M402" s="127">
        <f>A402*0.682*10^6/(3600*24*J402*3)</f>
        <v>9.0067013211747327</v>
      </c>
      <c r="N402" s="127">
        <f>A402*0.682*10^6/(3600*24*J402*4)</f>
        <v>6.7550259908810499</v>
      </c>
      <c r="O402" s="127">
        <f>A402*0.682*10^6/(3600*24*J402*5)</f>
        <v>5.4040207927048405</v>
      </c>
      <c r="P402" s="128">
        <f>A402*0.682*10^6/(3600*24*J402*6)</f>
        <v>4.5033506605873663</v>
      </c>
      <c r="Q402" s="124">
        <f>4*K402/(PI()*0.862^2*F402)</f>
        <v>0.27725219330384371</v>
      </c>
      <c r="R402" s="120">
        <f>4*L402/(PI()*0.862^2*F402)</f>
        <v>0.13862609665192185</v>
      </c>
      <c r="S402" s="120">
        <f>4*M402/(PI()*0.862^2*F402)</f>
        <v>9.2417397767947898E-2</v>
      </c>
      <c r="T402" s="120">
        <f>4*N402/(PI()*0.862^2*F402)</f>
        <v>6.9313048325960927E-2</v>
      </c>
      <c r="U402" s="120">
        <f>4*O402/(PI()*0.862^2*$F402)</f>
        <v>5.545043866076875E-2</v>
      </c>
      <c r="V402" s="129">
        <f>4*P402/(PI()*0.862^2*$F402)</f>
        <v>4.6208698883973949E-2</v>
      </c>
      <c r="W402" s="124" t="str">
        <f>IF(OR(0.0366&gt;Q402,0.0992&lt;Q402),"-",-43518*Q402^4 + 7101.5*Q402^3 - 404.29*Q402^2 + 11.132*Q402 + 0.6449)</f>
        <v>-</v>
      </c>
      <c r="X402" s="120" t="str">
        <f t="shared" ref="X402:AB406" si="596">IF(OR(0.0366&gt;R402,0.0992&lt;R402),"-",-43518*R402^4 + 7101.5*R402^3 - 404.29*R402^2 + 11.132*R402 + 0.6449)</f>
        <v>-</v>
      </c>
      <c r="Y402" s="120">
        <f t="shared" si="596"/>
        <v>0.65155762994765087</v>
      </c>
      <c r="Z402" s="120">
        <f t="shared" si="596"/>
        <v>0.83451521436999931</v>
      </c>
      <c r="AA402" s="120">
        <f t="shared" si="596"/>
        <v>0.81843932582027523</v>
      </c>
      <c r="AB402" s="129">
        <f t="shared" si="596"/>
        <v>0.79830991342420277</v>
      </c>
      <c r="AC402" s="124" t="str">
        <f>IF(W402="-","-",-1957*Q402^3 + 170*Q402^2 - 5.2758*Q402 + 1.1631)</f>
        <v>-</v>
      </c>
      <c r="AD402" s="120" t="str">
        <f t="shared" ref="AD402:AH406" si="597">IF(X402="-","-",-1957*R402^3 + 170*R402^2 - 5.2758*R402 + 1.1631)</f>
        <v>-</v>
      </c>
      <c r="AE402" s="120">
        <f t="shared" si="597"/>
        <v>0.5827620620063001</v>
      </c>
      <c r="AF402" s="120">
        <f t="shared" si="597"/>
        <v>0.96246684690230944</v>
      </c>
      <c r="AG402" s="120">
        <f t="shared" si="597"/>
        <v>1.0596010118916852</v>
      </c>
      <c r="AH402" s="129">
        <f t="shared" si="597"/>
        <v>1.0892125950384661</v>
      </c>
      <c r="AI402" s="119">
        <f>(F402^2)/2</f>
        <v>13943.931118518838</v>
      </c>
      <c r="AJ402" s="130" t="str">
        <f t="shared" ref="AJ402:AO406" si="598">IF(W402="-","-",3*$AI402*$J402*K402*AC402/(W402*1000))</f>
        <v>-</v>
      </c>
      <c r="AK402" s="119" t="str">
        <f t="shared" si="598"/>
        <v>-</v>
      </c>
      <c r="AL402" s="119">
        <f t="shared" si="598"/>
        <v>3323.8289832430282</v>
      </c>
      <c r="AM402" s="119">
        <f t="shared" si="598"/>
        <v>3214.4969446950172</v>
      </c>
      <c r="AN402" s="119">
        <f t="shared" si="598"/>
        <v>2886.7379381290716</v>
      </c>
      <c r="AO402" s="131">
        <f t="shared" si="598"/>
        <v>2535.1950057655581</v>
      </c>
      <c r="AP402" s="132" t="str">
        <f>IF(AJ402="-","-",(AJ402*AC402/2.04/$I402/$D402/$A402+((AJ402*AC402/2.04/$I402/$D402/$A402)^2+4)^0.5)/2)</f>
        <v>-</v>
      </c>
      <c r="AQ402" s="132" t="str">
        <f>IF(AK402="-","-",(2*AK402*AD402/2.04/$I402/$D402/$A402+((2*AK402*AD402/2.04/$I402/$D402/$A402)^2+4)^0.5)/2)</f>
        <v>-</v>
      </c>
      <c r="AR402" s="132">
        <f>IF(AL402="-","-",(3*AL402*AE402/2.04/$I402/$D402/$A402+((3*AL402*AE402/2.04/$I402/$D402/$A402)^2+4)^0.5)/2)</f>
        <v>1.1656708922075201</v>
      </c>
      <c r="AS402" s="132">
        <f>IF(AM402="-","-",(4*AM402*AF402/2.04/$I402/$D402/$A402+((4*AM402*AF402/2.04/$I402/$D402/$A402)^2+4)^0.5)/2)</f>
        <v>1.3800879168805265</v>
      </c>
      <c r="AT402" s="132">
        <f>IF(AN402="-","-",(5*AN402*AG402/2.04/$I402/$D402/$A402+((5*AN402*AG402/2.04/$I402/$D402/$A402)^2+4)^0.5)/2)</f>
        <v>1.4839592038546165</v>
      </c>
      <c r="AU402" s="133">
        <f>IF(AO402="-","-",(6*AO402*AH402/2.04/$I402/$D402/$A402+((6*AO402*AH402/2.04/$I402/$D402/$A402)^2+4)^0.5)/2)</f>
        <v>1.5308233848066131</v>
      </c>
      <c r="AV402" s="134" t="str">
        <f>IF(AP402="-","-",C402*AP402)</f>
        <v>-</v>
      </c>
      <c r="AW402" s="135" t="str">
        <f>IF(AQ402="-","-",C402*AQ402)</f>
        <v>-</v>
      </c>
      <c r="AX402" s="135">
        <f>IF(AR402="-","-",C402*AR402)</f>
        <v>1.6198731162922064</v>
      </c>
      <c r="AY402" s="136">
        <f>IF(AS402="-","-",C402*AS402)</f>
        <v>1.9178374699232761</v>
      </c>
      <c r="AZ402" s="136">
        <f>IF(AT402="-","-",C402*AT402)</f>
        <v>2.0621820756338618</v>
      </c>
      <c r="BA402" s="137">
        <f>IF(AU402="-","-",C402*AU402)</f>
        <v>2.1273068268382334</v>
      </c>
      <c r="BB402" s="138" t="str">
        <f>IF(W402="-","-",D402*AP402^(0.312/(1.312*W402))-273)</f>
        <v>-</v>
      </c>
      <c r="BC402" s="139" t="str">
        <f>IF(X402="-","-",D402*AQ402^(0.312/(1.312*X402))-273)</f>
        <v>-</v>
      </c>
      <c r="BD402" s="139">
        <f>IF(Y402="-","-",D402*AR402^(0.312/(1.312*Y402))-273)</f>
        <v>26.285214821533316</v>
      </c>
      <c r="BE402" s="139">
        <f>IF(Z402="-","-",D402*AS402^(0.312/(1.312*Z402))-273)</f>
        <v>37.209077699958868</v>
      </c>
      <c r="BF402" s="139">
        <f>IF(AA402="-","-",D402*AT402^(0.312/(1.312*AA402))-273)</f>
        <v>44.391010613157505</v>
      </c>
      <c r="BG402" s="140">
        <f>IF(AB402="-","-",D402*AU402^(0.312/(1.312*AB402))-273)</f>
        <v>48.272033112006056</v>
      </c>
      <c r="BH402" s="117"/>
      <c r="BI402" s="117"/>
      <c r="BM402" s="69"/>
      <c r="BP402" s="1">
        <v>400</v>
      </c>
    </row>
    <row r="403" spans="1:75" s="117" customFormat="1" ht="12.75" hidden="1" customHeight="1" x14ac:dyDescent="0.2">
      <c r="A403" s="126">
        <f>A402</f>
        <v>33.763260000000002</v>
      </c>
      <c r="B403" s="141"/>
      <c r="C403" s="141">
        <f>C402</f>
        <v>1.3896487654628906</v>
      </c>
      <c r="D403" s="142">
        <f>D402</f>
        <v>283</v>
      </c>
      <c r="E403" s="123">
        <v>4300</v>
      </c>
      <c r="F403" s="204">
        <f>PI()*0.862*E403/60</f>
        <v>194.07712216326544</v>
      </c>
      <c r="G403" s="124">
        <f t="shared" ref="G403:P403" si="599">G402</f>
        <v>0.299751675035136</v>
      </c>
      <c r="H403" s="125">
        <f t="shared" si="599"/>
        <v>1.4632885211995863</v>
      </c>
      <c r="I403" s="120">
        <f t="shared" si="599"/>
        <v>0.96856216864536038</v>
      </c>
      <c r="J403" s="124">
        <f t="shared" si="599"/>
        <v>9.863430518821545</v>
      </c>
      <c r="K403" s="126">
        <f t="shared" si="599"/>
        <v>27.0201039635242</v>
      </c>
      <c r="L403" s="127">
        <f t="shared" si="599"/>
        <v>13.5100519817621</v>
      </c>
      <c r="M403" s="127">
        <f t="shared" si="599"/>
        <v>9.0067013211747327</v>
      </c>
      <c r="N403" s="127">
        <f t="shared" si="599"/>
        <v>6.7550259908810499</v>
      </c>
      <c r="O403" s="127">
        <f t="shared" si="599"/>
        <v>5.4040207927048405</v>
      </c>
      <c r="P403" s="128">
        <f t="shared" si="599"/>
        <v>4.5033506605873663</v>
      </c>
      <c r="Q403" s="124">
        <f>4*K403/(PI()*0.862^2*F403)</f>
        <v>0.23856584074981904</v>
      </c>
      <c r="R403" s="120">
        <f>4*L403/(PI()*0.862^2*F403)</f>
        <v>0.11928292037490952</v>
      </c>
      <c r="S403" s="120">
        <f>4*M403/(PI()*0.862^2*F403)</f>
        <v>7.9521946916606343E-2</v>
      </c>
      <c r="T403" s="120">
        <f>4*N403/(PI()*0.862^2*F403)</f>
        <v>5.964146018745476E-2</v>
      </c>
      <c r="U403" s="120">
        <f>4*O403/(PI()*0.862^2*F403)</f>
        <v>4.7713168149963812E-2</v>
      </c>
      <c r="V403" s="129">
        <f>4*P403/(PI()*0.862^2*$F403)</f>
        <v>3.9760973458303171E-2</v>
      </c>
      <c r="W403" s="124" t="str">
        <f>IF(OR(0.0366&gt;Q403,0.0992&lt;Q403),"-",-43518*Q403^4 + 7101.5*Q403^3 - 404.29*Q403^2 + 11.132*Q403 + 0.6449)</f>
        <v>-</v>
      </c>
      <c r="X403" s="120" t="str">
        <f t="shared" si="596"/>
        <v>-</v>
      </c>
      <c r="Y403" s="120">
        <f t="shared" si="596"/>
        <v>0.8044169698865542</v>
      </c>
      <c r="Z403" s="120">
        <f t="shared" si="596"/>
        <v>0.82668390512884804</v>
      </c>
      <c r="AA403" s="120">
        <f t="shared" si="596"/>
        <v>0.80149263344396005</v>
      </c>
      <c r="AB403" s="129">
        <f t="shared" si="596"/>
        <v>0.7859928339233353</v>
      </c>
      <c r="AC403" s="124" t="str">
        <f>IF(W403="-","-",-1957*Q403^3 + 170*Q403^2 - 5.2758*Q403 + 1.1631)</f>
        <v>-</v>
      </c>
      <c r="AD403" s="120" t="str">
        <f t="shared" si="597"/>
        <v>-</v>
      </c>
      <c r="AE403" s="120">
        <f t="shared" si="597"/>
        <v>0.83446535287734447</v>
      </c>
      <c r="AF403" s="120">
        <f t="shared" si="597"/>
        <v>1.0379719867601029</v>
      </c>
      <c r="AG403" s="120">
        <f t="shared" si="597"/>
        <v>1.0858159876187927</v>
      </c>
      <c r="AH403" s="129">
        <f t="shared" si="597"/>
        <v>1.0990719371610917</v>
      </c>
      <c r="AI403" s="119">
        <f>(F403^2)/2</f>
        <v>18832.964673587529</v>
      </c>
      <c r="AJ403" s="130" t="str">
        <f t="shared" si="598"/>
        <v>-</v>
      </c>
      <c r="AK403" s="119" t="str">
        <f t="shared" si="598"/>
        <v>-</v>
      </c>
      <c r="AL403" s="119">
        <f t="shared" si="598"/>
        <v>5206.6787493121692</v>
      </c>
      <c r="AM403" s="119">
        <f t="shared" si="598"/>
        <v>4726.5157657616846</v>
      </c>
      <c r="AN403" s="119">
        <f t="shared" si="598"/>
        <v>4079.8260282190054</v>
      </c>
      <c r="AO403" s="131">
        <f t="shared" si="598"/>
        <v>3509.225156317209</v>
      </c>
      <c r="AP403" s="127" t="str">
        <f>IF(AJ403="-","-",(AJ403*AC403/2.04/$I403/$D403/$A403+((AJ403*AC403/2.04/$I403/$D403/$A403)^2+4)^0.5)/2)</f>
        <v>-</v>
      </c>
      <c r="AQ403" s="127" t="str">
        <f>IF(AK403="-","-",(2*AK403*AD403/2.04/$I403/$D403/$A403+((2*AK403*AD403/2.04/$I403/$D403/$A403)^2+4)^0.5)/2)</f>
        <v>-</v>
      </c>
      <c r="AR403" s="127">
        <f>IF(AL403="-","-",(3*AL403*AE403/2.04/$I403/$D403/$A403+((3*AL403*AE403/2.04/$I403/$D403/$A403)^2+4)^0.5)/2)</f>
        <v>1.403106169175943</v>
      </c>
      <c r="AS403" s="127">
        <f>IF(AM403="-","-",(4*AM403*AF403/2.04/$I403/$D403/$A403+((4*AM403*AF403/2.04/$I403/$D403/$A403)^2+4)^0.5)/2)</f>
        <v>1.6467090298871156</v>
      </c>
      <c r="AT403" s="127">
        <f>IF(AN403="-","-",(5*AN403*AG403/2.04/$I403/$D403/$A403+((5*AN403*AG403/2.04/$I403/$D403/$A403)^2+4)^0.5)/2)</f>
        <v>1.7459680258454058</v>
      </c>
      <c r="AU403" s="128">
        <f>IF(AO403="-","-",(6*AO403*AH403/2.04/$I403/$D403/$A403+((6*AO403*AH403/2.04/$I403/$D403/$A403)^2+4)^0.5)/2)</f>
        <v>1.7857376572217944</v>
      </c>
      <c r="AV403" s="143" t="str">
        <f>IF(AP403="-","-",C403*AP403)</f>
        <v>-</v>
      </c>
      <c r="AW403" s="144" t="str">
        <f>IF(AQ403="-","-",C403*AQ403)</f>
        <v>-</v>
      </c>
      <c r="AX403" s="144">
        <f>IF(AR403="-","-",C403*AR403)</f>
        <v>1.9498247558087149</v>
      </c>
      <c r="AY403" s="120">
        <f>IF(AS403="-","-",C403*AS403)</f>
        <v>2.2883471704592244</v>
      </c>
      <c r="AZ403" s="120">
        <f>IF(AT403="-","-",C403*AT403)</f>
        <v>2.4262823116537486</v>
      </c>
      <c r="BA403" s="129">
        <f>IF(AU403="-","-",C403*AU403)</f>
        <v>2.4815481307988612</v>
      </c>
      <c r="BB403" s="138" t="str">
        <f>IF(W403="-","-",D403*AP403^(0.312/(1.312*W403))-273)</f>
        <v>-</v>
      </c>
      <c r="BC403" s="139" t="str">
        <f>IF(X403="-","-",D403*AQ403^(0.312/(1.312*X403))-273)</f>
        <v>-</v>
      </c>
      <c r="BD403" s="139">
        <f>IF(Y403="-","-",D403*AR403^(0.312/(1.312*Y403))-273)</f>
        <v>39.802281607417115</v>
      </c>
      <c r="BE403" s="139">
        <f>IF(Z403="-","-",D403*AS403^(0.312/(1.312*Z403))-273)</f>
        <v>53.662064010255392</v>
      </c>
      <c r="BF403" s="139">
        <f>IF(AA403="-","-",D403*AT403^(0.312/(1.312*AA403))-273)</f>
        <v>60.88676916054817</v>
      </c>
      <c r="BG403" s="140">
        <f>IF(AB403="-","-",D403*AU403^(0.312/(1.312*AB403))-273)</f>
        <v>64.267697288340401</v>
      </c>
      <c r="BH403" s="121"/>
      <c r="BI403" s="121"/>
      <c r="BM403" s="89"/>
      <c r="BP403" s="121">
        <v>401</v>
      </c>
    </row>
    <row r="404" spans="1:75" hidden="1" x14ac:dyDescent="0.2">
      <c r="A404" s="145">
        <f>A402</f>
        <v>33.763260000000002</v>
      </c>
      <c r="B404" s="146"/>
      <c r="C404" s="146">
        <f>C402</f>
        <v>1.3896487654628906</v>
      </c>
      <c r="D404" s="147">
        <f>D402</f>
        <v>283</v>
      </c>
      <c r="E404" s="148">
        <v>5140</v>
      </c>
      <c r="F404" s="205">
        <f>PI()*0.862*E404/60</f>
        <v>231.98986230678707</v>
      </c>
      <c r="G404" s="149">
        <f t="shared" ref="G404:P404" si="600">G402</f>
        <v>0.299751675035136</v>
      </c>
      <c r="H404" s="150">
        <f t="shared" si="600"/>
        <v>1.4632885211995863</v>
      </c>
      <c r="I404" s="151">
        <f t="shared" si="600"/>
        <v>0.96856216864536038</v>
      </c>
      <c r="J404" s="149">
        <f t="shared" si="600"/>
        <v>9.863430518821545</v>
      </c>
      <c r="K404" s="145">
        <f t="shared" si="600"/>
        <v>27.0201039635242</v>
      </c>
      <c r="L404" s="152">
        <f t="shared" si="600"/>
        <v>13.5100519817621</v>
      </c>
      <c r="M404" s="152">
        <f t="shared" si="600"/>
        <v>9.0067013211747327</v>
      </c>
      <c r="N404" s="152">
        <f t="shared" si="600"/>
        <v>6.7550259908810499</v>
      </c>
      <c r="O404" s="152">
        <f t="shared" si="600"/>
        <v>5.4040207927048405</v>
      </c>
      <c r="P404" s="153">
        <f t="shared" si="600"/>
        <v>4.5033506605873663</v>
      </c>
      <c r="Q404" s="149">
        <f>4*K404/(PI()*0.862^2*F404)</f>
        <v>0.19957842708642445</v>
      </c>
      <c r="R404" s="151">
        <f>4*L404/(PI()*0.862^2*F404)</f>
        <v>9.9789213543212227E-2</v>
      </c>
      <c r="S404" s="151">
        <f>4*M404/(PI()*0.862^2*F404)</f>
        <v>6.652614236214148E-2</v>
      </c>
      <c r="T404" s="151">
        <f>4*N404/(PI()*0.862^2*F404)</f>
        <v>4.9894606771606113E-2</v>
      </c>
      <c r="U404" s="151">
        <f>4*O404/(PI()*0.862^2*F404)</f>
        <v>3.9915685417284893E-2</v>
      </c>
      <c r="V404" s="154">
        <f>4*P404/(PI()*0.862^2*$F404)</f>
        <v>3.326307118107074E-2</v>
      </c>
      <c r="W404" s="149" t="str">
        <f>IF(OR(0.0366&gt;Q404,0.0992&lt;Q404),"-",-43518*Q404^4 + 7101.5*Q404^3 - 404.29*Q404^2 + 11.132*Q404 + 0.6449)</f>
        <v>-</v>
      </c>
      <c r="X404" s="151" t="str">
        <f t="shared" si="596"/>
        <v>-</v>
      </c>
      <c r="Y404" s="151">
        <f t="shared" si="596"/>
        <v>0.83467210321942331</v>
      </c>
      <c r="Z404" s="151">
        <f t="shared" si="596"/>
        <v>0.80624267414789785</v>
      </c>
      <c r="AA404" s="151">
        <f t="shared" si="596"/>
        <v>0.78625981516402099</v>
      </c>
      <c r="AB404" s="154" t="str">
        <f t="shared" si="596"/>
        <v>-</v>
      </c>
      <c r="AC404" s="149" t="str">
        <f>IF(W404="-","-",-1957*Q404^3 + 170*Q404^2 - 5.2758*Q404 + 1.1631)</f>
        <v>-</v>
      </c>
      <c r="AD404" s="151" t="str">
        <f t="shared" si="597"/>
        <v>-</v>
      </c>
      <c r="AE404" s="151">
        <f t="shared" si="597"/>
        <v>0.98830224520670951</v>
      </c>
      <c r="AF404" s="151">
        <f t="shared" si="597"/>
        <v>1.0799948877520744</v>
      </c>
      <c r="AG404" s="151">
        <f t="shared" si="597"/>
        <v>1.098909706243514</v>
      </c>
      <c r="AH404" s="154" t="str">
        <f t="shared" si="597"/>
        <v>-</v>
      </c>
      <c r="AI404" s="155">
        <f>(F404^2)/2</f>
        <v>26909.648106561013</v>
      </c>
      <c r="AJ404" s="156" t="str">
        <f t="shared" si="598"/>
        <v>-</v>
      </c>
      <c r="AK404" s="155" t="str">
        <f t="shared" si="598"/>
        <v>-</v>
      </c>
      <c r="AL404" s="155">
        <f t="shared" si="598"/>
        <v>8491.7442793702266</v>
      </c>
      <c r="AM404" s="155">
        <f t="shared" si="598"/>
        <v>7205.1031977562861</v>
      </c>
      <c r="AN404" s="155">
        <f t="shared" si="598"/>
        <v>6014.0938876440823</v>
      </c>
      <c r="AO404" s="157" t="str">
        <f t="shared" si="598"/>
        <v>-</v>
      </c>
      <c r="AP404" s="152" t="str">
        <f>IF(AJ404="-","-",(AJ404*AC404/2.04/$I404/$D404/$A404+((AJ404*AC404/2.04/$I404/$D404/$A404)^2+4)^0.5)/2)</f>
        <v>-</v>
      </c>
      <c r="AQ404" s="152" t="str">
        <f>IF(AK404="-","-",(2*AK404*AD404/2.04/$I404/$D404/$A404+((2*AK404*AD404/2.04/$I404/$D404/$A404)^2+4)^0.5)/2)</f>
        <v>-</v>
      </c>
      <c r="AR404" s="152">
        <f>IF(AL404="-","-",(3*AL404*AE404/2.04/$I404/$D404/$A404+((3*AL404*AE404/2.04/$I404/$D404/$A404)^2+4)^0.5)/2)</f>
        <v>1.8687097794903798</v>
      </c>
      <c r="AS404" s="152">
        <f>IF(AM404="-","-",(4*AM404*AF404/2.04/$I404/$D404/$A404+((4*AM404*AF404/2.04/$I404/$D404/$A404)^2+4)^0.5)/2)</f>
        <v>2.1203001396755758</v>
      </c>
      <c r="AT404" s="152">
        <f>IF(AN404="-","-",(5*AN404*AG404/2.04/$I404/$D404/$A404+((5*AN404*AG404/2.04/$I404/$D404/$A404)^2+4)^0.5)/2)</f>
        <v>2.2040211738667717</v>
      </c>
      <c r="AU404" s="153" t="str">
        <f>IF(AO404="-","-",(6*AO404*AH404/2.04/$I404/$D404/$A404+((6*AO404*AH404/2.04/$I404/$D404/$A404)^2+4)^0.5)/2)</f>
        <v>-</v>
      </c>
      <c r="AV404" s="149" t="str">
        <f>IF(AP404="-","-",C404*AP404)</f>
        <v>-</v>
      </c>
      <c r="AW404" s="151" t="str">
        <f>IF(AQ404="-","-",C404*AQ404)</f>
        <v>-</v>
      </c>
      <c r="AX404" s="151">
        <f>IF(AR404="-","-",C404*AR404)</f>
        <v>2.5968502380772369</v>
      </c>
      <c r="AY404" s="151">
        <f>IF(AS404="-","-",C404*AS404)</f>
        <v>2.9464724715109587</v>
      </c>
      <c r="AZ404" s="151">
        <f>IF(AT404="-","-",C404*AT404)</f>
        <v>3.0628153033180303</v>
      </c>
      <c r="BA404" s="154" t="str">
        <f>IF(AU404="-","-",C404*AU404)</f>
        <v>-</v>
      </c>
      <c r="BB404" s="158" t="str">
        <f>IF(W404="-","-",D404*AP404^(0.312/(1.312*W404))-273)</f>
        <v>-</v>
      </c>
      <c r="BC404" s="159" t="str">
        <f>IF(X404="-","-",D404*AQ404^(0.312/(1.312*X404))-273)</f>
        <v>-</v>
      </c>
      <c r="BD404" s="159">
        <f>IF(Y404="-","-",D404*AR404^(0.312/(1.312*Y404))-273)</f>
        <v>65.182337670997697</v>
      </c>
      <c r="BE404" s="159">
        <f>IF(Z404="-","-",D404*AS404^(0.312/(1.312*Z404))-273)</f>
        <v>80.230982649395287</v>
      </c>
      <c r="BF404" s="159">
        <f>IF(AA404="-","-",D404*AT404^(0.312/(1.312*AA404))-273)</f>
        <v>86.411776778708429</v>
      </c>
      <c r="BG404" s="160" t="str">
        <f>IF(AB404="-","-",D404*AU404^(0.312/(1.312*AB404))-273)</f>
        <v>-</v>
      </c>
      <c r="BH404" s="161"/>
      <c r="BI404" s="161"/>
      <c r="BM404" s="89"/>
      <c r="BP404" s="1">
        <v>402</v>
      </c>
    </row>
    <row r="405" spans="1:75" s="161" customFormat="1" hidden="1" x14ac:dyDescent="0.2">
      <c r="A405" s="126">
        <f>A402</f>
        <v>33.763260000000002</v>
      </c>
      <c r="B405" s="141"/>
      <c r="C405" s="141">
        <f>C402</f>
        <v>1.3896487654628906</v>
      </c>
      <c r="D405" s="142">
        <f>D402</f>
        <v>283</v>
      </c>
      <c r="E405" s="123">
        <v>5300</v>
      </c>
      <c r="F405" s="204">
        <f>PI()*0.862*E405/60</f>
        <v>239.21133661983879</v>
      </c>
      <c r="G405" s="124">
        <f t="shared" ref="G405:P405" si="601">G402</f>
        <v>0.299751675035136</v>
      </c>
      <c r="H405" s="125">
        <f t="shared" si="601"/>
        <v>1.4632885211995863</v>
      </c>
      <c r="I405" s="120">
        <f t="shared" si="601"/>
        <v>0.96856216864536038</v>
      </c>
      <c r="J405" s="124">
        <f t="shared" si="601"/>
        <v>9.863430518821545</v>
      </c>
      <c r="K405" s="126">
        <f t="shared" si="601"/>
        <v>27.0201039635242</v>
      </c>
      <c r="L405" s="127">
        <f t="shared" si="601"/>
        <v>13.5100519817621</v>
      </c>
      <c r="M405" s="127">
        <f t="shared" si="601"/>
        <v>9.0067013211747327</v>
      </c>
      <c r="N405" s="127">
        <f t="shared" si="601"/>
        <v>6.7550259908810499</v>
      </c>
      <c r="O405" s="127">
        <f t="shared" si="601"/>
        <v>5.4040207927048405</v>
      </c>
      <c r="P405" s="128">
        <f t="shared" si="601"/>
        <v>4.5033506605873663</v>
      </c>
      <c r="Q405" s="124">
        <f>4*K405/(PI()*0.862^2*F405)</f>
        <v>0.19355341796683431</v>
      </c>
      <c r="R405" s="120">
        <f>4*L405/(PI()*0.862^2*F405)</f>
        <v>9.6776708983417156E-2</v>
      </c>
      <c r="S405" s="120">
        <f>4*M405/(PI()*0.862^2*F405)</f>
        <v>6.4517805988944771E-2</v>
      </c>
      <c r="T405" s="120">
        <f>4*N405/(PI()*0.862^2*F405)</f>
        <v>4.8388354491708578E-2</v>
      </c>
      <c r="U405" s="120">
        <f>4*O405/(PI()*0.862^2*F405)</f>
        <v>3.8710683593366865E-2</v>
      </c>
      <c r="V405" s="129">
        <f>4*P405/(PI()*0.862^2*$F405)</f>
        <v>3.2258902994472385E-2</v>
      </c>
      <c r="W405" s="124" t="str">
        <f>IF(OR(0.0366&gt;Q405,0.0992&lt;Q405),"-",-43518*Q405^4 + 7101.5*Q405^3 - 404.29*Q405^2 + 11.132*Q405 + 0.6449)</f>
        <v>-</v>
      </c>
      <c r="X405" s="120">
        <f t="shared" si="596"/>
        <v>0.55517232659965754</v>
      </c>
      <c r="Y405" s="120">
        <f t="shared" si="596"/>
        <v>0.83337590146374196</v>
      </c>
      <c r="Z405" s="120">
        <f t="shared" si="596"/>
        <v>0.80294853946497557</v>
      </c>
      <c r="AA405" s="120">
        <f t="shared" si="596"/>
        <v>0.78421809819495591</v>
      </c>
      <c r="AB405" s="129" t="str">
        <f t="shared" si="596"/>
        <v>-</v>
      </c>
      <c r="AC405" s="124" t="str">
        <f>IF(W405="-","-",-1957*Q405^3 + 170*Q405^2 - 5.2758*Q405 + 1.1631)</f>
        <v>-</v>
      </c>
      <c r="AD405" s="120">
        <f t="shared" si="597"/>
        <v>0.47090499295470323</v>
      </c>
      <c r="AE405" s="120">
        <f t="shared" si="597"/>
        <v>1.0047811734896293</v>
      </c>
      <c r="AF405" s="120">
        <f t="shared" si="597"/>
        <v>1.0841319559341174</v>
      </c>
      <c r="AG405" s="120">
        <f t="shared" si="597"/>
        <v>1.1000952034426255</v>
      </c>
      <c r="AH405" s="129" t="str">
        <f t="shared" si="597"/>
        <v>-</v>
      </c>
      <c r="AI405" s="119">
        <f>(F405^2)/2</f>
        <v>28611.031783724913</v>
      </c>
      <c r="AJ405" s="130" t="str">
        <f t="shared" si="598"/>
        <v>-</v>
      </c>
      <c r="AK405" s="119">
        <f t="shared" si="598"/>
        <v>9701.6425539292723</v>
      </c>
      <c r="AL405" s="119">
        <f t="shared" si="598"/>
        <v>9193.4618099673316</v>
      </c>
      <c r="AM405" s="119">
        <f t="shared" si="598"/>
        <v>7721.5452692374474</v>
      </c>
      <c r="AN405" s="119">
        <f t="shared" si="598"/>
        <v>6417.9035464587632</v>
      </c>
      <c r="AO405" s="131" t="str">
        <f t="shared" si="598"/>
        <v>-</v>
      </c>
      <c r="AP405" s="127" t="str">
        <f>IF(AJ405="-","-",(AJ405*AC405/2.04/$I405/$D405/$A405+((AJ405*AC405/2.04/$I405/$D405/$A405)^2+4)^0.5)/2)</f>
        <v>-</v>
      </c>
      <c r="AQ405" s="127">
        <f>IF(AK405="-","-",(2*AK405*AD405/2.04/$I405/$D405/$A405+((2*AK405*AD405/2.04/$I405/$D405/$A405)^2+4)^0.5)/2)</f>
        <v>1.270847995701492</v>
      </c>
      <c r="AR405" s="127">
        <f>IF(AL405="-","-",(3*AL405*AE405/2.04/$I405/$D405/$A405+((3*AL405*AE405/2.04/$I405/$D405/$A405)^2+4)^0.5)/2)</f>
        <v>1.974351143301257</v>
      </c>
      <c r="AS405" s="127">
        <f>IF(AM405="-","-",(4*AM405*AF405/2.04/$I405/$D405/$A405+((4*AM405*AF405/2.04/$I405/$D405/$A405)^2+4)^0.5)/2)</f>
        <v>2.2233755596143467</v>
      </c>
      <c r="AT405" s="127">
        <f>IF(AN405="-","-",(5*AN405*AG405/2.04/$I405/$D405/$A405+((5*AN405*AG405/2.04/$I405/$D405/$A405)^2+4)^0.5)/2)</f>
        <v>2.3038906851094763</v>
      </c>
      <c r="AU405" s="128" t="str">
        <f>IF(AO405="-","-",(6*AO405*AH405/2.04/$I405/$D405/$A405+((6*AO405*AH405/2.04/$I405/$D405/$A405)^2+4)^0.5)/2)</f>
        <v>-</v>
      </c>
      <c r="AV405" s="124" t="str">
        <f>IF(AP405="-","-",C405*AP405)</f>
        <v>-</v>
      </c>
      <c r="AW405" s="120">
        <f>IF(AQ405="-","-",C405*AQ405)</f>
        <v>1.7660323483175673</v>
      </c>
      <c r="AX405" s="120">
        <f>IF(AR405="-","-",C405*AR405)</f>
        <v>2.7436546288788386</v>
      </c>
      <c r="AY405" s="120">
        <f>IF(AS405="-","-",C405*AS405)</f>
        <v>3.0897111015784406</v>
      </c>
      <c r="AZ405" s="120">
        <f>IF(AT405="-","-",C405*AT405)</f>
        <v>3.201598846323837</v>
      </c>
      <c r="BA405" s="129" t="str">
        <f>IF(AU405="-","-",C405*AU405)</f>
        <v>-</v>
      </c>
      <c r="BB405" s="138" t="str">
        <f>IF(W405="-","-",D405*AP405^(0.312/(1.312*W405))-273)</f>
        <v>-</v>
      </c>
      <c r="BC405" s="139">
        <f>IF(X405="-","-",D405*AQ405^(0.312/(1.312*X405))-273)</f>
        <v>40.59875864513765</v>
      </c>
      <c r="BD405" s="139">
        <f>IF(Y405="-","-",D405*AR405^(0.312/(1.312*Y405))-273)</f>
        <v>70.626116679922234</v>
      </c>
      <c r="BE405" s="139">
        <f>IF(Z405="-","-",D405*AS405^(0.312/(1.312*Z405))-273)</f>
        <v>85.557925893499487</v>
      </c>
      <c r="BF405" s="139">
        <f>IF(AA405="-","-",D405*AT405^(0.312/(1.312*AA405))-273)</f>
        <v>91.500994199739864</v>
      </c>
      <c r="BG405" s="140" t="str">
        <f>IF(AB405="-","-",D405*AU405^(0.312/(1.312*AB405))-273)</f>
        <v>-</v>
      </c>
      <c r="BM405" s="69"/>
      <c r="BP405" s="121">
        <v>403</v>
      </c>
    </row>
    <row r="406" spans="1:75" s="161" customFormat="1" hidden="1" x14ac:dyDescent="0.2">
      <c r="A406" s="162">
        <f>A402</f>
        <v>33.763260000000002</v>
      </c>
      <c r="B406" s="163"/>
      <c r="C406" s="163">
        <f>C402</f>
        <v>1.3896487654628906</v>
      </c>
      <c r="D406" s="164">
        <f>D402</f>
        <v>283</v>
      </c>
      <c r="E406" s="165">
        <v>5560</v>
      </c>
      <c r="F406" s="206">
        <f>PI()*0.862*E406/60</f>
        <v>250.94623237854788</v>
      </c>
      <c r="G406" s="166">
        <f t="shared" ref="G406:P406" si="602">G402</f>
        <v>0.299751675035136</v>
      </c>
      <c r="H406" s="167">
        <f t="shared" si="602"/>
        <v>1.4632885211995863</v>
      </c>
      <c r="I406" s="168">
        <f t="shared" si="602"/>
        <v>0.96856216864536038</v>
      </c>
      <c r="J406" s="166">
        <f t="shared" si="602"/>
        <v>9.863430518821545</v>
      </c>
      <c r="K406" s="162">
        <f t="shared" si="602"/>
        <v>27.0201039635242</v>
      </c>
      <c r="L406" s="169">
        <f t="shared" si="602"/>
        <v>13.5100519817621</v>
      </c>
      <c r="M406" s="169">
        <f t="shared" si="602"/>
        <v>9.0067013211747327</v>
      </c>
      <c r="N406" s="169">
        <f t="shared" si="602"/>
        <v>6.7550259908810499</v>
      </c>
      <c r="O406" s="169">
        <f t="shared" si="602"/>
        <v>5.4040207927048405</v>
      </c>
      <c r="P406" s="170">
        <f t="shared" si="602"/>
        <v>4.5033506605873663</v>
      </c>
      <c r="Q406" s="166">
        <f>4*K406/(PI()*0.862^2*F406)</f>
        <v>0.18450235885327732</v>
      </c>
      <c r="R406" s="168">
        <f>4*L406/(PI()*0.862^2*F406)</f>
        <v>9.2251179426638658E-2</v>
      </c>
      <c r="S406" s="168">
        <f>4*M406/(PI()*0.862^2*F406)</f>
        <v>6.1500786284425769E-2</v>
      </c>
      <c r="T406" s="168">
        <f>4*N406/(PI()*0.862^2*F406)</f>
        <v>4.6125589713319329E-2</v>
      </c>
      <c r="U406" s="168">
        <f>4*O406/(PI()*0.862^2*F406)</f>
        <v>3.6900471770655467E-2</v>
      </c>
      <c r="V406" s="171">
        <f>4*P406/(PI()*0.862^2*$F406)</f>
        <v>3.0750393142212885E-2</v>
      </c>
      <c r="W406" s="166" t="str">
        <f>IF(OR(0.0366&gt;Q406,0.0992&lt;Q406),"-",-43518*Q406^4 + 7101.5*Q406^3 - 404.29*Q406^2 + 11.132*Q406 + 0.6449)</f>
        <v>-</v>
      </c>
      <c r="X406" s="168">
        <f t="shared" si="596"/>
        <v>0.6547032043841956</v>
      </c>
      <c r="Y406" s="168">
        <f t="shared" si="596"/>
        <v>0.82971864348538082</v>
      </c>
      <c r="Z406" s="168">
        <f t="shared" si="596"/>
        <v>0.79813689250353759</v>
      </c>
      <c r="AA406" s="168">
        <f t="shared" si="596"/>
        <v>0.78130821743751133</v>
      </c>
      <c r="AB406" s="171" t="str">
        <f t="shared" si="596"/>
        <v>-</v>
      </c>
      <c r="AC406" s="166" t="str">
        <f>IF(W406="-","-",-1957*Q406^3 + 170*Q406^2 - 5.2758*Q406 + 1.1631)</f>
        <v>-</v>
      </c>
      <c r="AD406" s="168">
        <f t="shared" si="597"/>
        <v>0.58674067675824426</v>
      </c>
      <c r="AE406" s="168">
        <f t="shared" si="597"/>
        <v>1.0264010430254573</v>
      </c>
      <c r="AF406" s="168">
        <f t="shared" si="597"/>
        <v>1.089386497181758</v>
      </c>
      <c r="AG406" s="168">
        <f t="shared" si="597"/>
        <v>1.1015699871032114</v>
      </c>
      <c r="AH406" s="171" t="str">
        <f t="shared" si="597"/>
        <v>-</v>
      </c>
      <c r="AI406" s="172">
        <f>(F406^2)/2</f>
        <v>31487.005772494074</v>
      </c>
      <c r="AJ406" s="173" t="str">
        <f t="shared" si="598"/>
        <v>-</v>
      </c>
      <c r="AK406" s="172">
        <f t="shared" si="598"/>
        <v>11280.785959208275</v>
      </c>
      <c r="AL406" s="172">
        <f t="shared" si="598"/>
        <v>10380.842577278845</v>
      </c>
      <c r="AM406" s="172">
        <f t="shared" si="598"/>
        <v>8590.3772134787359</v>
      </c>
      <c r="AN406" s="172">
        <f t="shared" si="598"/>
        <v>7098.8389288253838</v>
      </c>
      <c r="AO406" s="174" t="str">
        <f t="shared" si="598"/>
        <v>-</v>
      </c>
      <c r="AP406" s="169" t="str">
        <f>IF(AJ406="-","-",(AJ406*AC406/2.04/$I406/$D406/$A406+((AJ406*AC406/2.04/$I406/$D406/$A406)^2+4)^0.5)/2)</f>
        <v>-</v>
      </c>
      <c r="AQ406" s="169">
        <f>IF(AK406="-","-",(2*AK406*AD406/2.04/$I406/$D406/$A406+((2*AK406*AD406/2.04/$I406/$D406/$A406)^2+4)^0.5)/2)</f>
        <v>1.4102634304494051</v>
      </c>
      <c r="AR406" s="169">
        <f>IF(AL406="-","-",(3*AL406*AE406/2.04/$I406/$D406/$A406+((3*AL406*AE406/2.04/$I406/$D406/$A406)^2+4)^0.5)/2)</f>
        <v>2.1567582657645037</v>
      </c>
      <c r="AS406" s="169">
        <f>IF(AM406="-","-",(4*AM406*AF406/2.04/$I406/$D406/$A406+((4*AM406*AF406/2.04/$I406/$D406/$A406)^2+4)^0.5)/2)</f>
        <v>2.3994943284792445</v>
      </c>
      <c r="AT406" s="169">
        <f>IF(AN406="-","-",(5*AN406*AG406/2.04/$I406/$D406/$A406+((5*AN406*AG406/2.04/$I406/$D406/$A406)^2+4)^0.5)/2)</f>
        <v>2.4750381962566226</v>
      </c>
      <c r="AU406" s="170" t="str">
        <f>IF(AO406="-","-",(6*AO406*AH406/2.04/$I406/$D406/$A406+((6*AO406*AH406/2.04/$I406/$D406/$A406)^2+4)^0.5)/2)</f>
        <v>-</v>
      </c>
      <c r="AV406" s="166" t="str">
        <f>IF(AP406="-","-",C406*AP406)</f>
        <v>-</v>
      </c>
      <c r="AW406" s="168">
        <f>IF(AQ406="-","-",C406*AQ406)</f>
        <v>1.9597708351014769</v>
      </c>
      <c r="AX406" s="168">
        <f>IF(AR406="-","-",C406*AR406)</f>
        <v>2.9971364614215275</v>
      </c>
      <c r="AY406" s="168">
        <f>IF(AS406="-","-",C406*AS406)</f>
        <v>3.3344543313063899</v>
      </c>
      <c r="AZ406" s="168">
        <f>IF(AT406="-","-",C406*AT406)</f>
        <v>3.4394337739015151</v>
      </c>
      <c r="BA406" s="171" t="str">
        <f>IF(AU406="-","-",C406*AU406)</f>
        <v>-</v>
      </c>
      <c r="BB406" s="175" t="str">
        <f>IF(W406="-","-",D406*AP406^(0.312/(1.312*W406))-273)</f>
        <v>-</v>
      </c>
      <c r="BC406" s="176">
        <f>IF(X406="-","-",D406*AQ406^(0.312/(1.312*X406))-273)</f>
        <v>47.638809017495817</v>
      </c>
      <c r="BD406" s="176">
        <f>IF(Y406="-","-",D406*AR406^(0.312/(1.312*Y406))-273)</f>
        <v>79.741827361876631</v>
      </c>
      <c r="BE406" s="176">
        <f>IF(Z406="-","-",D406*AS406^(0.312/(1.312*Z406))-273)</f>
        <v>94.318755381078063</v>
      </c>
      <c r="BF406" s="176">
        <f>IF(AA406="-","-",D406*AT406^(0.312/(1.312*AA406))-273)</f>
        <v>99.889368195559996</v>
      </c>
      <c r="BG406" s="177" t="str">
        <f>IF(AB406="-","-",D406*AU406^(0.312/(1.312*AB406))-273)</f>
        <v>-</v>
      </c>
      <c r="BH406" s="121"/>
      <c r="BI406" s="121"/>
      <c r="BM406" s="7"/>
      <c r="BP406" s="1">
        <v>404</v>
      </c>
    </row>
    <row r="407" spans="1:75" s="7" customFormat="1" ht="15.75" hidden="1" x14ac:dyDescent="0.2">
      <c r="B407" s="1"/>
      <c r="C407" s="2" t="s">
        <v>0</v>
      </c>
      <c r="D407" s="3"/>
      <c r="E407" s="4"/>
      <c r="F407" s="5"/>
      <c r="G407" s="6"/>
      <c r="I407" s="6"/>
      <c r="J407" s="6"/>
      <c r="K407" s="6"/>
      <c r="L407" s="8"/>
      <c r="M407" s="8"/>
      <c r="N407" s="8"/>
      <c r="O407" s="8"/>
      <c r="P407" s="8"/>
      <c r="Q407" s="5"/>
      <c r="R407" s="6"/>
      <c r="S407" s="6"/>
      <c r="T407" s="6"/>
      <c r="U407" s="6"/>
      <c r="V407" s="6"/>
      <c r="W407" s="6"/>
      <c r="X407" s="6"/>
      <c r="Y407" s="6"/>
      <c r="Z407" s="6"/>
      <c r="AA407" s="6"/>
      <c r="AB407" s="6"/>
      <c r="AC407" s="6"/>
      <c r="AD407" s="6"/>
      <c r="AE407" s="6"/>
      <c r="AF407" s="6"/>
      <c r="AG407" s="6"/>
      <c r="AH407" s="6"/>
      <c r="AI407" s="9"/>
      <c r="AJ407" s="10"/>
      <c r="AK407" s="11"/>
      <c r="AL407" s="11"/>
      <c r="AM407" s="12"/>
      <c r="AN407" s="10"/>
      <c r="AO407" s="13"/>
      <c r="AP407" s="14"/>
      <c r="AQ407" s="15"/>
      <c r="AR407" s="16"/>
      <c r="AX407" s="6"/>
      <c r="AY407" s="6"/>
      <c r="AZ407" s="6"/>
      <c r="BA407" s="6"/>
      <c r="BB407" s="5"/>
      <c r="BC407" s="5"/>
      <c r="BD407" s="5"/>
      <c r="BE407" s="5"/>
      <c r="BF407" s="5"/>
      <c r="BG407" s="8"/>
      <c r="BM407" s="121"/>
      <c r="BP407" s="121">
        <v>405</v>
      </c>
    </row>
    <row r="408" spans="1:75" s="1" customFormat="1" ht="18" hidden="1" customHeight="1" x14ac:dyDescent="0.2">
      <c r="A408" s="17" t="s">
        <v>1</v>
      </c>
      <c r="B408" s="18" t="s">
        <v>2</v>
      </c>
      <c r="C408" s="18" t="s">
        <v>3</v>
      </c>
      <c r="D408" s="18" t="s">
        <v>4</v>
      </c>
      <c r="E408" s="18" t="s">
        <v>5</v>
      </c>
      <c r="F408" s="19" t="s">
        <v>6</v>
      </c>
      <c r="G408" s="18" t="s">
        <v>7</v>
      </c>
      <c r="H408" s="18" t="s">
        <v>8</v>
      </c>
      <c r="I408" s="18" t="s">
        <v>9</v>
      </c>
      <c r="J408" s="20" t="s">
        <v>10</v>
      </c>
      <c r="K408" s="21" t="s">
        <v>11</v>
      </c>
      <c r="L408" s="22" t="s">
        <v>12</v>
      </c>
      <c r="M408" s="22" t="s">
        <v>13</v>
      </c>
      <c r="N408" s="22" t="s">
        <v>14</v>
      </c>
      <c r="O408" s="22" t="s">
        <v>15</v>
      </c>
      <c r="P408" s="23" t="s">
        <v>16</v>
      </c>
      <c r="Q408" s="24" t="s">
        <v>17</v>
      </c>
      <c r="R408" s="25" t="s">
        <v>18</v>
      </c>
      <c r="S408" s="25" t="s">
        <v>19</v>
      </c>
      <c r="T408" s="25" t="s">
        <v>20</v>
      </c>
      <c r="U408" s="25" t="s">
        <v>21</v>
      </c>
      <c r="V408" s="26" t="s">
        <v>22</v>
      </c>
      <c r="W408" s="24" t="s">
        <v>23</v>
      </c>
      <c r="X408" s="25" t="s">
        <v>24</v>
      </c>
      <c r="Y408" s="25" t="s">
        <v>25</v>
      </c>
      <c r="Z408" s="25" t="s">
        <v>26</v>
      </c>
      <c r="AA408" s="25" t="s">
        <v>27</v>
      </c>
      <c r="AB408" s="26" t="s">
        <v>28</v>
      </c>
      <c r="AC408" s="27" t="s">
        <v>29</v>
      </c>
      <c r="AD408" s="28" t="s">
        <v>30</v>
      </c>
      <c r="AE408" s="28" t="s">
        <v>31</v>
      </c>
      <c r="AF408" s="28" t="s">
        <v>32</v>
      </c>
      <c r="AG408" s="28" t="s">
        <v>33</v>
      </c>
      <c r="AH408" s="29" t="s">
        <v>34</v>
      </c>
      <c r="AI408" s="30" t="s">
        <v>35</v>
      </c>
      <c r="AJ408" s="21" t="s">
        <v>36</v>
      </c>
      <c r="AK408" s="22" t="s">
        <v>37</v>
      </c>
      <c r="AL408" s="22" t="s">
        <v>38</v>
      </c>
      <c r="AM408" s="22" t="s">
        <v>39</v>
      </c>
      <c r="AN408" s="22" t="s">
        <v>40</v>
      </c>
      <c r="AO408" s="23" t="s">
        <v>41</v>
      </c>
      <c r="AP408" s="28" t="s">
        <v>42</v>
      </c>
      <c r="AQ408" s="28" t="s">
        <v>43</v>
      </c>
      <c r="AR408" s="28" t="s">
        <v>44</v>
      </c>
      <c r="AS408" s="28" t="s">
        <v>45</v>
      </c>
      <c r="AT408" s="28" t="s">
        <v>46</v>
      </c>
      <c r="AU408" s="29" t="s">
        <v>47</v>
      </c>
      <c r="AV408" s="31" t="s">
        <v>48</v>
      </c>
      <c r="AW408" s="32" t="s">
        <v>49</v>
      </c>
      <c r="AX408" s="32" t="s">
        <v>50</v>
      </c>
      <c r="AY408" s="32" t="s">
        <v>51</v>
      </c>
      <c r="AZ408" s="32" t="s">
        <v>52</v>
      </c>
      <c r="BA408" s="33" t="s">
        <v>53</v>
      </c>
      <c r="BB408" s="21" t="s">
        <v>54</v>
      </c>
      <c r="BC408" s="22" t="s">
        <v>55</v>
      </c>
      <c r="BD408" s="22" t="s">
        <v>56</v>
      </c>
      <c r="BE408" s="22" t="s">
        <v>57</v>
      </c>
      <c r="BF408" s="22" t="s">
        <v>58</v>
      </c>
      <c r="BG408" s="23" t="s">
        <v>59</v>
      </c>
      <c r="BH408" s="34"/>
      <c r="BM408" s="121"/>
      <c r="BP408" s="1">
        <v>406</v>
      </c>
    </row>
    <row r="409" spans="1:75" s="61" customFormat="1" ht="12.75" customHeight="1" x14ac:dyDescent="0.2">
      <c r="A409" s="35">
        <v>51.025507838616718</v>
      </c>
      <c r="B409" s="35">
        <f>AX404</f>
        <v>2.5968502380772369</v>
      </c>
      <c r="C409" s="141">
        <f>B409-0.06</f>
        <v>2.5368502380772369</v>
      </c>
      <c r="D409" s="36">
        <v>293</v>
      </c>
      <c r="E409" s="37">
        <v>3710</v>
      </c>
      <c r="F409" s="38">
        <f>PI()*0.805*E409/60</f>
        <v>156.37539232630996</v>
      </c>
      <c r="G409" s="39">
        <f>C409/4.636</f>
        <v>0.5472066950123462</v>
      </c>
      <c r="H409" s="40">
        <f>D409/193.4</f>
        <v>1.5149948293691831</v>
      </c>
      <c r="I409" s="41">
        <f>1-0.427*G409*H409^(-3.688)</f>
        <v>0.94950795578179392</v>
      </c>
      <c r="J409" s="40">
        <f>C409*10^6/(I409*511*D409)</f>
        <v>17.844636312170589</v>
      </c>
      <c r="K409" s="42">
        <f>A409*0.682*10^6/(3600*24*J409)</f>
        <v>22.570972251546024</v>
      </c>
      <c r="L409" s="43">
        <f>A409*0.682*10^6/(3600*24*J409*2)</f>
        <v>11.285486125773012</v>
      </c>
      <c r="M409" s="43">
        <f>A409*0.682*10^6/(3600*24*J409*3)</f>
        <v>7.5236574171820072</v>
      </c>
      <c r="N409" s="43">
        <f>A409*0.682*10^6/(3600*24*J409*4)</f>
        <v>5.6427430628865061</v>
      </c>
      <c r="O409" s="43">
        <f>A409*0.682*10^6/(3600*24*J409*5)</f>
        <v>4.5141944503092049</v>
      </c>
      <c r="P409" s="44">
        <f>A409*0.682*10^6/(3600*24*J409*6)</f>
        <v>3.7618287085910036</v>
      </c>
      <c r="Q409" s="39">
        <f>4*K409/(PI()*0.805^2*F409)</f>
        <v>0.28359607276848969</v>
      </c>
      <c r="R409" s="41">
        <f>4*L409/(PI()*0.805^2*F409)</f>
        <v>0.14179803638424485</v>
      </c>
      <c r="S409" s="41">
        <f>4*M409/(PI()*0.805^2*F409)</f>
        <v>9.4532024256163222E-2</v>
      </c>
      <c r="T409" s="41">
        <f>4*N409/(PI()*0.805^2*F409)</f>
        <v>7.0899018192122423E-2</v>
      </c>
      <c r="U409" s="41">
        <f>4*O409/(PI()*0.805^2*F409)</f>
        <v>5.6719214553697946E-2</v>
      </c>
      <c r="V409" s="45">
        <f>4*P409/(PI()*0.805^2*F409)</f>
        <v>4.7266012128081611E-2</v>
      </c>
      <c r="W409" s="46" t="str">
        <f>IF(OR(0.0344&gt;Q409,0.0739&lt;Q409),"-",296863066.116789*Q409^(6)+-107812010.926391*Q409^(5)+ 15691057.2875856*Q409^(4)+-1178721.4640784*Q409^(3)+ 48205.3447935692*Q409^(2)+-1012.39184418295*Q409+ 9.28608011129995)</f>
        <v>-</v>
      </c>
      <c r="X409" s="47" t="str">
        <f t="shared" ref="X409:AB413" si="603">IF(OR(0.0344&gt;R409,0.0739&lt;R409),"-",296863066.116789*R409^(6)+-107812010.926391*R409^(5)+ 15691057.2875856*R409^(4)+-1178721.4640784*R409^(3)+ 48205.3447935692*R409^(2)+-1012.39184418295*R409+ 9.28608011129995)</f>
        <v>-</v>
      </c>
      <c r="Y409" s="47" t="str">
        <f t="shared" si="603"/>
        <v>-</v>
      </c>
      <c r="Z409" s="47">
        <f t="shared" si="603"/>
        <v>0.78019851946950602</v>
      </c>
      <c r="AA409" s="47">
        <f t="shared" si="603"/>
        <v>0.85477419913222796</v>
      </c>
      <c r="AB409" s="48">
        <f t="shared" si="603"/>
        <v>0.85253465253260252</v>
      </c>
      <c r="AC409" s="46" t="str">
        <f>IF(W409="-","-",798988351.621543*Q409^(6)+-280371531.586419*Q409^(5)+ 39883138.3982318*Q409^(4)+-2943110.23585554*Q409^(3)+ 118497.513034966*Q409^(2)+-2463.54413936218*Q409+ 21.5852365235991)</f>
        <v>-</v>
      </c>
      <c r="AD409" s="47" t="str">
        <f t="shared" ref="AD409:AH413" si="604">IF(X409="-","-",798988351.621543*R409^(6)+-280371531.586419*R409^(5)+ 39883138.3982318*R409^(4)+-2943110.23585554*R409^(3)+ 118497.513034966*R409^(2)+-2463.54413936218*R409+ 21.5852365235991)</f>
        <v>-</v>
      </c>
      <c r="AE409" s="47" t="str">
        <f t="shared" si="604"/>
        <v>-</v>
      </c>
      <c r="AF409" s="47">
        <f t="shared" si="604"/>
        <v>0.64385816409453156</v>
      </c>
      <c r="AG409" s="47">
        <f t="shared" si="604"/>
        <v>0.83277577276746939</v>
      </c>
      <c r="AH409" s="48">
        <f t="shared" si="604"/>
        <v>0.92294776356990127</v>
      </c>
      <c r="AI409" s="49">
        <f>(F409^2)/2</f>
        <v>12226.631662603681</v>
      </c>
      <c r="AJ409" s="49" t="str">
        <f t="shared" ref="AJ409:AO413" si="605">IF(W409="-","-",4*$AI409*$J409*K409*AC409/(W409*1000))</f>
        <v>-</v>
      </c>
      <c r="AK409" s="50" t="str">
        <f t="shared" si="605"/>
        <v>-</v>
      </c>
      <c r="AL409" s="50" t="str">
        <f t="shared" si="605"/>
        <v>-</v>
      </c>
      <c r="AM409" s="50">
        <f t="shared" si="605"/>
        <v>4063.9642786859149</v>
      </c>
      <c r="AN409" s="50">
        <f t="shared" si="605"/>
        <v>3838.2341152846429</v>
      </c>
      <c r="AO409" s="51">
        <f t="shared" si="605"/>
        <v>3554.1734559307815</v>
      </c>
      <c r="AP409" s="52" t="str">
        <f>IF(AJ409="-","-",(AJ409*W409/2.04/$I409/$D409/$A409+((AJ409*W409/2.04/$I409/$D409/$A409)^2+4)^0.5)/2)</f>
        <v>-</v>
      </c>
      <c r="AQ409" s="52" t="str">
        <f>IF(AK409="-","-",(2*AK409*X409/2.04/$I409/$D409/$A409+((2*AK409*X409/2.04/$I409/$D409/$A409)^2+4)^0.5)/2)</f>
        <v>-</v>
      </c>
      <c r="AR409" s="52" t="str">
        <f>IF(AL409="-","-",(3*AL409*Y409/2.04/$I409/$D409/$A409+((3*AL409*Y409/2.04/$I409/$D409/$A409)^2+4)^0.5)/2)</f>
        <v>-</v>
      </c>
      <c r="AS409" s="52">
        <f>IF(AM409="-","-",(4*AM409*Z409/2.04/$I409/$D409/$A409+((4*AM409*Z409/2.04/$I409/$D409/$A409)^2+4)^0.5)/2)</f>
        <v>1.2426734360179461</v>
      </c>
      <c r="AT409" s="52">
        <f>IF(AN409="-","-",(5*AN409*AA409/2.04/$I409/$D409/$A409+((5*AN409*AA409/2.04/$I409/$D409/$A409)^2+4)^0.5)/2)</f>
        <v>1.3225658670319289</v>
      </c>
      <c r="AU409" s="53">
        <f>IF(AO409="-","-",(6*AO409*AB409/2.04/$I409/$D409/$A409+((6*AO409*AB409/2.04/$I409/$D409/$A409)^2+4)^0.5)/2)</f>
        <v>1.3620064076509906</v>
      </c>
      <c r="AV409" s="54" t="str">
        <f>IF(AP409="-","-",C409*AP409)</f>
        <v>-</v>
      </c>
      <c r="AW409" s="55" t="str">
        <f>IF(AQ409="-","-",C409*AQ409)</f>
        <v>-</v>
      </c>
      <c r="AX409" s="55" t="str">
        <f>IF(AR409="-","-",C409*AR409)</f>
        <v>-</v>
      </c>
      <c r="AY409" s="56">
        <f>IF(AS409="-","-",C409*AS409)</f>
        <v>3.1524764020143845</v>
      </c>
      <c r="AZ409" s="56">
        <f>IF(AT409="-","-",C409*AT409)</f>
        <v>3.355151534652776</v>
      </c>
      <c r="BA409" s="57">
        <f>IF(AU409="-","-",C409*AU409)</f>
        <v>3.4552062795121374</v>
      </c>
      <c r="BB409" s="58" t="str">
        <f>IF(W409="-","-",D409*AP409^(0.312/(1.312*W409))-273)</f>
        <v>-</v>
      </c>
      <c r="BC409" s="59" t="str">
        <f>IF(X409="-","-",D409*AQ409^(0.312/(1.312*X409))-273)</f>
        <v>-</v>
      </c>
      <c r="BD409" s="59" t="str">
        <f>IF(Y409="-","-",D409*AR409^(0.312/(1.312*Y409))-273)</f>
        <v>-</v>
      </c>
      <c r="BE409" s="59">
        <f>IF(Z409="-","-",D409*AS409^(0.312/(1.312*Z409))-273)</f>
        <v>40.060073676236868</v>
      </c>
      <c r="BF409" s="59">
        <f>IF(AA409="-","-",D409*AT409^(0.312/(1.312*AA409))-273)</f>
        <v>43.69912769280387</v>
      </c>
      <c r="BG409" s="60">
        <f>IF(AB409="-","-",D409*AU409^(0.312/(1.312*AB409))-273)</f>
        <v>46.370923099347976</v>
      </c>
      <c r="BI409" s="43">
        <f>A409</f>
        <v>51.025507838616718</v>
      </c>
      <c r="BJ409" s="43">
        <f>C409</f>
        <v>2.5368502380772369</v>
      </c>
      <c r="BK409" s="43">
        <f>AW414</f>
        <v>4.760879290641653</v>
      </c>
      <c r="BL409" s="50">
        <f>AT414</f>
        <v>5450</v>
      </c>
      <c r="BM409" s="50">
        <f t="shared" ref="BM409" si="606">AU414</f>
        <v>11390.33458629417</v>
      </c>
      <c r="BN409" s="43">
        <f>AV414</f>
        <v>1.8766891396198782</v>
      </c>
      <c r="BO409" s="61">
        <f>AS414</f>
        <v>4</v>
      </c>
      <c r="BP409" s="121">
        <v>407</v>
      </c>
      <c r="BQ409" s="43">
        <f>AI414</f>
        <v>33.763260000000002</v>
      </c>
      <c r="BR409" s="43">
        <f>AJ414</f>
        <v>1.3896487654628906</v>
      </c>
      <c r="BS409" s="43">
        <f>AO414</f>
        <v>2.5968502380772369</v>
      </c>
      <c r="BT409" s="50">
        <f>AL414</f>
        <v>5140</v>
      </c>
      <c r="BU409" s="50">
        <f>AM414</f>
        <v>8491.7442793702266</v>
      </c>
      <c r="BV409" s="43">
        <f>AN414</f>
        <v>1.8687097794903798</v>
      </c>
      <c r="BW409" s="61">
        <f>AK414</f>
        <v>3</v>
      </c>
    </row>
    <row r="410" spans="1:75" s="69" customFormat="1" hidden="1" x14ac:dyDescent="0.2">
      <c r="A410" s="42">
        <f>A409</f>
        <v>51.025507838616718</v>
      </c>
      <c r="B410" s="62">
        <f>B409</f>
        <v>2.5968502380772369</v>
      </c>
      <c r="C410" s="62">
        <f>C409</f>
        <v>2.5368502380772369</v>
      </c>
      <c r="D410" s="63">
        <f>D409</f>
        <v>293</v>
      </c>
      <c r="E410" s="37">
        <v>4000</v>
      </c>
      <c r="F410" s="62">
        <f>PI()*0.805*E410/60</f>
        <v>168.59880574265225</v>
      </c>
      <c r="G410" s="39">
        <f t="shared" ref="G410:P410" si="607">G409</f>
        <v>0.5472066950123462</v>
      </c>
      <c r="H410" s="40">
        <f t="shared" si="607"/>
        <v>1.5149948293691831</v>
      </c>
      <c r="I410" s="41">
        <f t="shared" si="607"/>
        <v>0.94950795578179392</v>
      </c>
      <c r="J410" s="40">
        <f t="shared" si="607"/>
        <v>17.844636312170589</v>
      </c>
      <c r="K410" s="42">
        <f t="shared" si="607"/>
        <v>22.570972251546024</v>
      </c>
      <c r="L410" s="43">
        <f t="shared" si="607"/>
        <v>11.285486125773012</v>
      </c>
      <c r="M410" s="43">
        <f t="shared" si="607"/>
        <v>7.5236574171820072</v>
      </c>
      <c r="N410" s="43">
        <f t="shared" si="607"/>
        <v>5.6427430628865061</v>
      </c>
      <c r="O410" s="43">
        <f t="shared" si="607"/>
        <v>4.5141944503092049</v>
      </c>
      <c r="P410" s="44">
        <f t="shared" si="607"/>
        <v>3.7618287085910036</v>
      </c>
      <c r="Q410" s="39">
        <f t="shared" ref="Q410:Q413" si="608">4*K410/(PI()*0.805^2*F410)</f>
        <v>0.26303535749277424</v>
      </c>
      <c r="R410" s="41">
        <f t="shared" ref="R410:R413" si="609">4*L410/(PI()*0.805^2*F410)</f>
        <v>0.13151767874638712</v>
      </c>
      <c r="S410" s="41">
        <f t="shared" ref="S410:S413" si="610">4*M410/(PI()*0.805^2*F410)</f>
        <v>8.7678452497591403E-2</v>
      </c>
      <c r="T410" s="41">
        <f t="shared" ref="T410:T413" si="611">4*N410/(PI()*0.805^2*F410)</f>
        <v>6.5758839373193559E-2</v>
      </c>
      <c r="U410" s="41">
        <f t="shared" ref="U410:U413" si="612">4*O410/(PI()*0.805^2*F410)</f>
        <v>5.2607071498554842E-2</v>
      </c>
      <c r="V410" s="45">
        <f t="shared" ref="V410:V413" si="613">4*P410/(PI()*0.805^2*F410)</f>
        <v>4.3839226248795701E-2</v>
      </c>
      <c r="W410" s="64" t="str">
        <f t="shared" ref="W410:W413" si="614">IF(OR(0.0344&gt;Q410,0.0739&lt;Q410),"-",296863066.116789*Q410^(6)+-107812010.926391*Q410^(5)+ 15691057.2875856*Q410^(4)+-1178721.4640784*Q410^(3)+ 48205.3447935692*Q410^(2)+-1012.39184418295*Q410+ 9.28608011129995)</f>
        <v>-</v>
      </c>
      <c r="X410" s="65" t="str">
        <f t="shared" si="603"/>
        <v>-</v>
      </c>
      <c r="Y410" s="65" t="str">
        <f t="shared" si="603"/>
        <v>-</v>
      </c>
      <c r="Z410" s="65">
        <f t="shared" si="603"/>
        <v>0.8285511769216054</v>
      </c>
      <c r="AA410" s="65">
        <f t="shared" si="603"/>
        <v>0.85691185190674979</v>
      </c>
      <c r="AB410" s="66">
        <f t="shared" si="603"/>
        <v>0.84338359629385984</v>
      </c>
      <c r="AC410" s="64" t="str">
        <f t="shared" ref="AC410:AC413" si="615">IF(W410="-","-",798988351.621543*Q410^(6)+-280371531.586419*Q410^(5)+ 39883138.3982318*Q410^(4)+-2943110.23585554*Q410^(3)+ 118497.513034966*Q410^(2)+-2463.54413936218*Q410+ 21.5852365235991)</f>
        <v>-</v>
      </c>
      <c r="AD410" s="65" t="str">
        <f t="shared" si="604"/>
        <v>-</v>
      </c>
      <c r="AE410" s="65" t="str">
        <f t="shared" si="604"/>
        <v>-</v>
      </c>
      <c r="AF410" s="65">
        <f t="shared" si="604"/>
        <v>0.73051990536252021</v>
      </c>
      <c r="AG410" s="65">
        <f t="shared" si="604"/>
        <v>0.87558033470080687</v>
      </c>
      <c r="AH410" s="66">
        <f t="shared" si="604"/>
        <v>0.94083949962310243</v>
      </c>
      <c r="AI410" s="49">
        <f>(F410^2)/2</f>
        <v>14212.778648924294</v>
      </c>
      <c r="AJ410" s="49" t="str">
        <f t="shared" si="605"/>
        <v>-</v>
      </c>
      <c r="AK410" s="50" t="str">
        <f t="shared" si="605"/>
        <v>-</v>
      </c>
      <c r="AL410" s="50" t="str">
        <f t="shared" si="605"/>
        <v>-</v>
      </c>
      <c r="AM410" s="50">
        <f t="shared" si="605"/>
        <v>5047.1902558617257</v>
      </c>
      <c r="AN410" s="50">
        <f t="shared" si="605"/>
        <v>4679.3636448454426</v>
      </c>
      <c r="AO410" s="51">
        <f t="shared" si="605"/>
        <v>4257.3180270401745</v>
      </c>
      <c r="AP410" s="43" t="str">
        <f>IF(AJ410="-","-",(AJ410*W410/2.04/$I410/$D410/$A410+((AJ410*W410/2.04/$I410/$D410/$A410)^2+4)^0.5)/2)</f>
        <v>-</v>
      </c>
      <c r="AQ410" s="43" t="str">
        <f>IF(AK410="-","-",(2*AK410*X410/2.04/$I410/$D410/$A410+((2*AK410*X410/2.04/$I410/$D410/$A410)^2+4)^0.5)/2)</f>
        <v>-</v>
      </c>
      <c r="AR410" s="43" t="str">
        <f>IF(AL410="-","-",(3*AL410*Y410/2.04/$I410/$D410/$A410+((3*AL410*Y410/2.04/$I410/$D410/$A410)^2+4)^0.5)/2)</f>
        <v>-</v>
      </c>
      <c r="AS410" s="43">
        <f>IF(AM410="-","-",(4*AM410*Z410/2.04/$I410/$D410/$A410+((4*AM410*Z410/2.04/$I410/$D410/$A410)^2+4)^0.5)/2)</f>
        <v>1.3296830055753217</v>
      </c>
      <c r="AT410" s="43">
        <f>IF(AN410="-","-",(5*AN410*AA410/2.04/$I410/$D410/$A410+((5*AN410*AA410/2.04/$I410/$D410/$A410)^2+4)^0.5)/2)</f>
        <v>1.4043811426742878</v>
      </c>
      <c r="AU410" s="44">
        <f>IF(AO410="-","-",(6*AO410*AB410/2.04/$I410/$D410/$A410+((6*AO410*AB410/2.04/$I410/$D410/$A410)^2+4)^0.5)/2)</f>
        <v>1.4388997694641343</v>
      </c>
      <c r="AV410" s="67" t="str">
        <f>IF(AP410="-","-",C410*AP410)</f>
        <v>-</v>
      </c>
      <c r="AW410" s="68" t="str">
        <f>IF(AQ410="-","-",C410*AQ410)</f>
        <v>-</v>
      </c>
      <c r="AX410" s="68" t="str">
        <f>IF(AR410="-","-",C410*AR410)</f>
        <v>-</v>
      </c>
      <c r="AY410" s="41">
        <f>IF(AS410="-","-",C410*AS410)</f>
        <v>3.3732066492610109</v>
      </c>
      <c r="AZ410" s="41">
        <f>IF(AT410="-","-",C410*AT410)</f>
        <v>3.5627046361444492</v>
      </c>
      <c r="BA410" s="45">
        <f>IF(AU410="-","-",C410*AU410)</f>
        <v>3.6502732227343704</v>
      </c>
      <c r="BB410" s="58" t="str">
        <f>IF(W410="-","-",D410*AP410^(0.312/(1.312*W410))-273)</f>
        <v>-</v>
      </c>
      <c r="BC410" s="59" t="str">
        <f>IF(X410="-","-",D410*AQ410^(0.312/(1.312*X410))-273)</f>
        <v>-</v>
      </c>
      <c r="BD410" s="59" t="str">
        <f>IF(Y410="-","-",D410*AR410^(0.312/(1.312*Y410))-273)</f>
        <v>-</v>
      </c>
      <c r="BE410" s="59">
        <f>IF(Z410="-","-",D410*AS410^(0.312/(1.312*Z410))-273)</f>
        <v>44.969106799956251</v>
      </c>
      <c r="BF410" s="59">
        <f>IF(AA410="-","-",D410*AT410^(0.312/(1.312*AA410))-273)</f>
        <v>48.956162725987554</v>
      </c>
      <c r="BG410" s="60">
        <f>IF(AB410="-","-",D410*AU410^(0.312/(1.312*AB410))-273)</f>
        <v>51.658474803600484</v>
      </c>
      <c r="BM410" s="117"/>
      <c r="BP410" s="1">
        <v>408</v>
      </c>
    </row>
    <row r="411" spans="1:75" s="89" customFormat="1" hidden="1" x14ac:dyDescent="0.2">
      <c r="A411" s="70">
        <f>A409</f>
        <v>51.025507838616718</v>
      </c>
      <c r="B411" s="71">
        <f>B409</f>
        <v>2.5968502380772369</v>
      </c>
      <c r="C411" s="71">
        <f>C409</f>
        <v>2.5368502380772369</v>
      </c>
      <c r="D411" s="72">
        <f>D409</f>
        <v>293</v>
      </c>
      <c r="E411" s="73">
        <v>5450</v>
      </c>
      <c r="F411" s="71">
        <f>PI()*0.805*E411/60</f>
        <v>229.71587282436369</v>
      </c>
      <c r="G411" s="74">
        <f t="shared" ref="G411:P411" si="616">G409</f>
        <v>0.5472066950123462</v>
      </c>
      <c r="H411" s="75">
        <f t="shared" si="616"/>
        <v>1.5149948293691831</v>
      </c>
      <c r="I411" s="76">
        <f t="shared" si="616"/>
        <v>0.94950795578179392</v>
      </c>
      <c r="J411" s="75">
        <f t="shared" si="616"/>
        <v>17.844636312170589</v>
      </c>
      <c r="K411" s="70">
        <f t="shared" si="616"/>
        <v>22.570972251546024</v>
      </c>
      <c r="L411" s="77">
        <f t="shared" si="616"/>
        <v>11.285486125773012</v>
      </c>
      <c r="M411" s="77">
        <f t="shared" si="616"/>
        <v>7.5236574171820072</v>
      </c>
      <c r="N411" s="77">
        <f t="shared" si="616"/>
        <v>5.6427430628865061</v>
      </c>
      <c r="O411" s="77">
        <f t="shared" si="616"/>
        <v>4.5141944503092049</v>
      </c>
      <c r="P411" s="78">
        <f t="shared" si="616"/>
        <v>3.7618287085910036</v>
      </c>
      <c r="Q411" s="74">
        <f t="shared" si="608"/>
        <v>0.19305347338919207</v>
      </c>
      <c r="R411" s="76">
        <f t="shared" si="609"/>
        <v>9.6526736694596035E-2</v>
      </c>
      <c r="S411" s="76">
        <f t="shared" si="610"/>
        <v>6.4351157796397357E-2</v>
      </c>
      <c r="T411" s="76">
        <f t="shared" si="611"/>
        <v>4.8263368347298018E-2</v>
      </c>
      <c r="U411" s="76">
        <f t="shared" si="612"/>
        <v>3.8610694677838418E-2</v>
      </c>
      <c r="V411" s="79">
        <f t="shared" si="613"/>
        <v>3.2175578898198678E-2</v>
      </c>
      <c r="W411" s="80" t="str">
        <f t="shared" si="614"/>
        <v>-</v>
      </c>
      <c r="X411" s="81" t="str">
        <f t="shared" si="603"/>
        <v>-</v>
      </c>
      <c r="Y411" s="81">
        <f t="shared" si="603"/>
        <v>0.83601591828322164</v>
      </c>
      <c r="Z411" s="81">
        <f t="shared" si="603"/>
        <v>0.85414868834666713</v>
      </c>
      <c r="AA411" s="81">
        <f t="shared" si="603"/>
        <v>0.81791574126597588</v>
      </c>
      <c r="AB411" s="82" t="str">
        <f t="shared" si="603"/>
        <v>-</v>
      </c>
      <c r="AC411" s="80" t="str">
        <f t="shared" si="615"/>
        <v>-</v>
      </c>
      <c r="AD411" s="81" t="str">
        <f t="shared" si="604"/>
        <v>-</v>
      </c>
      <c r="AE411" s="81">
        <f t="shared" si="604"/>
        <v>0.74868670761515688</v>
      </c>
      <c r="AF411" s="81">
        <f t="shared" si="604"/>
        <v>0.9155034338500414</v>
      </c>
      <c r="AG411" s="81">
        <f t="shared" si="604"/>
        <v>0.94073245087317758</v>
      </c>
      <c r="AH411" s="82" t="str">
        <f t="shared" si="604"/>
        <v>-</v>
      </c>
      <c r="AI411" s="83">
        <f>(F411^2)/2</f>
        <v>26384.691113729616</v>
      </c>
      <c r="AJ411" s="83" t="str">
        <f t="shared" si="605"/>
        <v>-</v>
      </c>
      <c r="AK411" s="84" t="str">
        <f t="shared" si="605"/>
        <v>-</v>
      </c>
      <c r="AL411" s="84">
        <f t="shared" si="605"/>
        <v>12689.201523088817</v>
      </c>
      <c r="AM411" s="84">
        <f t="shared" si="605"/>
        <v>11390.33458629417</v>
      </c>
      <c r="AN411" s="84">
        <f t="shared" si="605"/>
        <v>9778.1687526997612</v>
      </c>
      <c r="AO411" s="85" t="str">
        <f t="shared" si="605"/>
        <v>-</v>
      </c>
      <c r="AP411" s="77" t="str">
        <f>IF(AJ411="-","-",(AJ411*W411/2.04/$I411/$D411/$A411+((AJ411*W411/2.04/$I411/$D411/$A411)^2+4)^0.5)/2)</f>
        <v>-</v>
      </c>
      <c r="AQ411" s="77" t="str">
        <f>IF(AK411="-","-",(2*AK411*X411/2.04/$I411/$D411/$A411+((2*AK411*X411/2.04/$I411/$D411/$A411)^2+4)^0.5)/2)</f>
        <v>-</v>
      </c>
      <c r="AR411" s="77">
        <f>IF(AL411="-","-",(3*AL411*Y411/2.04/$I411/$D411/$A411+((3*AL411*Y411/2.04/$I411/$D411/$A411)^2+4)^0.5)/2)</f>
        <v>1.6905091109877257</v>
      </c>
      <c r="AS411" s="77">
        <f>IF(AM411="-","-",(4*AM411*Z411/2.04/$I411/$D411/$A411+((4*AM411*Z411/2.04/$I411/$D411/$A411)^2+4)^0.5)/2)</f>
        <v>1.8766891396198782</v>
      </c>
      <c r="AT411" s="77">
        <f>IF(AN411="-","-",(5*AN411*AA411/2.04/$I411/$D411/$A411+((5*AN411*AA411/2.04/$I411/$D411/$A411)^2+4)^0.5)/2)</f>
        <v>1.9056295941168888</v>
      </c>
      <c r="AU411" s="78" t="str">
        <f>IF(AO411="-","-",(6*AO411*AB411/2.04/$I411/$D411/$A411+((6*AO411*AB411/2.04/$I411/$D411/$A411)^2+4)^0.5)/2)</f>
        <v>-</v>
      </c>
      <c r="AV411" s="74" t="str">
        <f>IF(AP411="-","-",C411*AP411)</f>
        <v>-</v>
      </c>
      <c r="AW411" s="76" t="str">
        <f>IF(AQ411="-","-",C411*AQ411)</f>
        <v>-</v>
      </c>
      <c r="AX411" s="76">
        <f>IF(AR411="-","-",C411*AR411)</f>
        <v>4.2885684406809501</v>
      </c>
      <c r="AY411" s="76">
        <f>IF(AS411="-","-",C411*AS411)</f>
        <v>4.760879290641653</v>
      </c>
      <c r="AZ411" s="76">
        <f>IF(AT411="-","-",C411*AT411)</f>
        <v>4.8342968895224576</v>
      </c>
      <c r="BA411" s="79" t="str">
        <f>IF(AU411="-","-",C411*AU411)</f>
        <v>-</v>
      </c>
      <c r="BB411" s="86" t="str">
        <f>IF(W411="-","-",D411*AP411^(0.312/(1.312*W411))-273)</f>
        <v>-</v>
      </c>
      <c r="BC411" s="87" t="str">
        <f>IF(X411="-","-",D411*AQ411^(0.312/(1.312*X411))-273)</f>
        <v>-</v>
      </c>
      <c r="BD411" s="87">
        <f>IF(Y411="-","-",D411*AR411^(0.312/(1.312*Y411))-273)</f>
        <v>67.194465254656905</v>
      </c>
      <c r="BE411" s="87">
        <f>IF(Z411="-","-",D411*AS411^(0.312/(1.312*Z411))-273)</f>
        <v>76.126818955824774</v>
      </c>
      <c r="BF411" s="87">
        <f>IF(AA411="-","-",D411*AT411^(0.312/(1.312*AA411))-273)</f>
        <v>80.416969920753161</v>
      </c>
      <c r="BG411" s="88" t="str">
        <f>IF(AB411="-","-",D411*AU411^(0.312/(1.312*AB411))-273)</f>
        <v>-</v>
      </c>
      <c r="BM411" s="121"/>
      <c r="BP411" s="121">
        <v>409</v>
      </c>
    </row>
    <row r="412" spans="1:75" s="89" customFormat="1" hidden="1" x14ac:dyDescent="0.2">
      <c r="A412" s="42">
        <f>A409</f>
        <v>51.025507838616718</v>
      </c>
      <c r="B412" s="62">
        <f>B409</f>
        <v>2.5968502380772369</v>
      </c>
      <c r="C412" s="62">
        <f>C409</f>
        <v>2.5368502380772369</v>
      </c>
      <c r="D412" s="63">
        <f>D409</f>
        <v>293</v>
      </c>
      <c r="E412" s="37">
        <v>5300</v>
      </c>
      <c r="F412" s="62">
        <f>PI()*0.805*E412/60</f>
        <v>223.39341760901425</v>
      </c>
      <c r="G412" s="39">
        <f t="shared" ref="G412:P412" si="617">G409</f>
        <v>0.5472066950123462</v>
      </c>
      <c r="H412" s="40">
        <f t="shared" si="617"/>
        <v>1.5149948293691831</v>
      </c>
      <c r="I412" s="41">
        <f t="shared" si="617"/>
        <v>0.94950795578179392</v>
      </c>
      <c r="J412" s="40">
        <f t="shared" si="617"/>
        <v>17.844636312170589</v>
      </c>
      <c r="K412" s="42">
        <f t="shared" si="617"/>
        <v>22.570972251546024</v>
      </c>
      <c r="L412" s="43">
        <f t="shared" si="617"/>
        <v>11.285486125773012</v>
      </c>
      <c r="M412" s="43">
        <f t="shared" si="617"/>
        <v>7.5236574171820072</v>
      </c>
      <c r="N412" s="43">
        <f t="shared" si="617"/>
        <v>5.6427430628865061</v>
      </c>
      <c r="O412" s="43">
        <f t="shared" si="617"/>
        <v>4.5141944503092049</v>
      </c>
      <c r="P412" s="44">
        <f t="shared" si="617"/>
        <v>3.7618287085910036</v>
      </c>
      <c r="Q412" s="39">
        <f t="shared" si="608"/>
        <v>0.19851725093794279</v>
      </c>
      <c r="R412" s="41">
        <f t="shared" si="609"/>
        <v>9.9258625468971393E-2</v>
      </c>
      <c r="S412" s="41">
        <f t="shared" si="610"/>
        <v>6.6172416979314252E-2</v>
      </c>
      <c r="T412" s="41">
        <f t="shared" si="611"/>
        <v>4.9629312734485696E-2</v>
      </c>
      <c r="U412" s="41">
        <f t="shared" si="612"/>
        <v>3.9703450187588557E-2</v>
      </c>
      <c r="V412" s="45">
        <f t="shared" si="613"/>
        <v>3.3086208489657126E-2</v>
      </c>
      <c r="W412" s="64" t="str">
        <f t="shared" si="614"/>
        <v>-</v>
      </c>
      <c r="X412" s="65" t="str">
        <f t="shared" si="603"/>
        <v>-</v>
      </c>
      <c r="Y412" s="65">
        <f t="shared" si="603"/>
        <v>0.82598201814326266</v>
      </c>
      <c r="Z412" s="65">
        <f t="shared" si="603"/>
        <v>0.8557038748198007</v>
      </c>
      <c r="AA412" s="65">
        <f t="shared" si="603"/>
        <v>0.82424852136384708</v>
      </c>
      <c r="AB412" s="66" t="str">
        <f t="shared" si="603"/>
        <v>-</v>
      </c>
      <c r="AC412" s="64" t="str">
        <f t="shared" si="615"/>
        <v>-</v>
      </c>
      <c r="AD412" s="65" t="str">
        <f t="shared" si="604"/>
        <v>-</v>
      </c>
      <c r="AE412" s="65">
        <f t="shared" si="604"/>
        <v>0.72484678719738582</v>
      </c>
      <c r="AF412" s="65">
        <f t="shared" si="604"/>
        <v>0.90405481383161401</v>
      </c>
      <c r="AG412" s="65">
        <f t="shared" si="604"/>
        <v>0.94337355115415988</v>
      </c>
      <c r="AH412" s="66" t="str">
        <f t="shared" si="604"/>
        <v>-</v>
      </c>
      <c r="AI412" s="49">
        <f>(F412^2)/2</f>
        <v>24952.309515517718</v>
      </c>
      <c r="AJ412" s="49" t="str">
        <f t="shared" si="605"/>
        <v>-</v>
      </c>
      <c r="AK412" s="50" t="str">
        <f t="shared" si="605"/>
        <v>-</v>
      </c>
      <c r="AL412" s="50">
        <f t="shared" si="605"/>
        <v>11759.343564801287</v>
      </c>
      <c r="AM412" s="50">
        <f t="shared" si="605"/>
        <v>10617.933017696483</v>
      </c>
      <c r="AN412" s="50">
        <f t="shared" si="605"/>
        <v>9202.042253994292</v>
      </c>
      <c r="AO412" s="51" t="str">
        <f t="shared" si="605"/>
        <v>-</v>
      </c>
      <c r="AP412" s="43" t="str">
        <f>IF(AJ412="-","-",(AJ412*W412/2.04/$I412/$D412/$A412+((AJ412*W412/2.04/$I412/$D412/$A412)^2+4)^0.5)/2)</f>
        <v>-</v>
      </c>
      <c r="AQ412" s="43" t="str">
        <f>IF(AK412="-","-",(2*AK412*X412/2.04/$I412/$D412/$A412+((2*AK412*X412/2.04/$I412/$D412/$A412)^2+4)^0.5)/2)</f>
        <v>-</v>
      </c>
      <c r="AR412" s="43">
        <f>IF(AL412="-","-",(3*AL412*Y412/2.04/$I412/$D412/$A412+((3*AL412*Y412/2.04/$I412/$D412/$A412)^2+4)^0.5)/2)</f>
        <v>1.6225353401255804</v>
      </c>
      <c r="AS412" s="43">
        <f>IF(AM412="-","-",(4*AM412*Z412/2.04/$I412/$D412/$A412+((4*AM412*Z412/2.04/$I412/$D412/$A412)^2+4)^0.5)/2)</f>
        <v>1.8080657216230276</v>
      </c>
      <c r="AT412" s="43">
        <f>IF(AN412="-","-",(5*AN412*AA412/2.04/$I412/$D412/$A412+((5*AN412*AA412/2.04/$I412/$D412/$A412)^2+4)^0.5)/2)</f>
        <v>1.8500854415562884</v>
      </c>
      <c r="AU412" s="44" t="str">
        <f>IF(AO412="-","-",(6*AO412*AB412/2.04/$I412/$D412/$A412+((6*AO412*AB412/2.04/$I412/$D412/$A412)^2+4)^0.5)/2)</f>
        <v>-</v>
      </c>
      <c r="AV412" s="39" t="str">
        <f>IF(AP412="-","-",C412*AP412)</f>
        <v>-</v>
      </c>
      <c r="AW412" s="41" t="str">
        <f>IF(AQ412="-","-",C412*AQ412)</f>
        <v>-</v>
      </c>
      <c r="AX412" s="41">
        <f>IF(AR412="-","-",C412*AR412)</f>
        <v>4.1161291638863089</v>
      </c>
      <c r="AY412" s="41">
        <f>IF(AS412="-","-",C412*AS412)</f>
        <v>4.5867919563586685</v>
      </c>
      <c r="AZ412" s="41">
        <f>IF(AT412="-","-",C412*AT412)</f>
        <v>4.6933896928753001</v>
      </c>
      <c r="BA412" s="45" t="str">
        <f>IF(AU412="-","-",C412*AU412)</f>
        <v>-</v>
      </c>
      <c r="BB412" s="58" t="str">
        <f>IF(W412="-","-",D412*AP412^(0.312/(1.312*W412))-273)</f>
        <v>-</v>
      </c>
      <c r="BC412" s="59" t="str">
        <f>IF(X412="-","-",D412*AQ412^(0.312/(1.312*X412))-273)</f>
        <v>-</v>
      </c>
      <c r="BD412" s="59">
        <f>IF(Y412="-","-",D412*AR412^(0.312/(1.312*Y412))-273)</f>
        <v>63.80901325312982</v>
      </c>
      <c r="BE412" s="59">
        <f>IF(Z412="-","-",D412*AS412^(0.312/(1.312*Z412))-273)</f>
        <v>72.421116994236911</v>
      </c>
      <c r="BF412" s="59">
        <f>IF(AA412="-","-",D412*AT412^(0.312/(1.312*AA412))-273)</f>
        <v>76.909252282789339</v>
      </c>
      <c r="BG412" s="60" t="str">
        <f>IF(AB412="-","-",D412*AU412^(0.312/(1.312*AB412))-273)</f>
        <v>-</v>
      </c>
      <c r="BM412" s="161"/>
      <c r="BP412" s="1">
        <v>410</v>
      </c>
    </row>
    <row r="413" spans="1:75" s="69" customFormat="1" hidden="1" x14ac:dyDescent="0.2">
      <c r="A413" s="90">
        <f>A409</f>
        <v>51.025507838616718</v>
      </c>
      <c r="B413" s="91">
        <f>B409</f>
        <v>2.5968502380772369</v>
      </c>
      <c r="C413" s="91">
        <f>C409</f>
        <v>2.5368502380772369</v>
      </c>
      <c r="D413" s="92">
        <f>D409</f>
        <v>293</v>
      </c>
      <c r="E413" s="93">
        <v>5565</v>
      </c>
      <c r="F413" s="91">
        <f>PI()*0.805*E413/60</f>
        <v>234.56308848946495</v>
      </c>
      <c r="G413" s="94">
        <f t="shared" ref="G413:P413" si="618">G409</f>
        <v>0.5472066950123462</v>
      </c>
      <c r="H413" s="95">
        <f t="shared" si="618"/>
        <v>1.5149948293691831</v>
      </c>
      <c r="I413" s="96">
        <f t="shared" si="618"/>
        <v>0.94950795578179392</v>
      </c>
      <c r="J413" s="95">
        <f t="shared" si="618"/>
        <v>17.844636312170589</v>
      </c>
      <c r="K413" s="90">
        <f t="shared" si="618"/>
        <v>22.570972251546024</v>
      </c>
      <c r="L413" s="97">
        <f t="shared" si="618"/>
        <v>11.285486125773012</v>
      </c>
      <c r="M413" s="97">
        <f t="shared" si="618"/>
        <v>7.5236574171820072</v>
      </c>
      <c r="N413" s="97">
        <f t="shared" si="618"/>
        <v>5.6427430628865061</v>
      </c>
      <c r="O413" s="97">
        <f t="shared" si="618"/>
        <v>4.5141944503092049</v>
      </c>
      <c r="P413" s="98">
        <f t="shared" si="618"/>
        <v>3.7618287085910036</v>
      </c>
      <c r="Q413" s="94">
        <f t="shared" si="608"/>
        <v>0.18906404851232647</v>
      </c>
      <c r="R413" s="96">
        <f t="shared" si="609"/>
        <v>9.4532024256163236E-2</v>
      </c>
      <c r="S413" s="96">
        <f t="shared" si="610"/>
        <v>6.3021349504108815E-2</v>
      </c>
      <c r="T413" s="96">
        <f t="shared" si="611"/>
        <v>4.7266012128081618E-2</v>
      </c>
      <c r="U413" s="96">
        <f t="shared" si="612"/>
        <v>3.781280970246529E-2</v>
      </c>
      <c r="V413" s="99">
        <f t="shared" si="613"/>
        <v>3.1510674752054407E-2</v>
      </c>
      <c r="W413" s="100" t="str">
        <f t="shared" si="614"/>
        <v>-</v>
      </c>
      <c r="X413" s="101" t="str">
        <f t="shared" si="603"/>
        <v>-</v>
      </c>
      <c r="Y413" s="101">
        <f t="shared" si="603"/>
        <v>0.84151641651332731</v>
      </c>
      <c r="Z413" s="101">
        <f t="shared" si="603"/>
        <v>0.85253465253259542</v>
      </c>
      <c r="AA413" s="101">
        <f t="shared" si="603"/>
        <v>0.81307823220628528</v>
      </c>
      <c r="AB413" s="102" t="str">
        <f t="shared" si="603"/>
        <v>-</v>
      </c>
      <c r="AC413" s="100" t="str">
        <f t="shared" si="615"/>
        <v>-</v>
      </c>
      <c r="AD413" s="101" t="str">
        <f t="shared" si="604"/>
        <v>-</v>
      </c>
      <c r="AE413" s="101">
        <f t="shared" si="604"/>
        <v>0.76457281396466925</v>
      </c>
      <c r="AF413" s="101">
        <f t="shared" si="604"/>
        <v>0.92294776356991548</v>
      </c>
      <c r="AG413" s="101">
        <f t="shared" si="604"/>
        <v>0.93816712928730084</v>
      </c>
      <c r="AH413" s="102" t="str">
        <f t="shared" si="604"/>
        <v>-</v>
      </c>
      <c r="AI413" s="103">
        <f>(F413^2)/2</f>
        <v>27509.921240858283</v>
      </c>
      <c r="AJ413" s="103" t="str">
        <f t="shared" si="605"/>
        <v>-</v>
      </c>
      <c r="AK413" s="104" t="str">
        <f t="shared" si="605"/>
        <v>-</v>
      </c>
      <c r="AL413" s="104">
        <f t="shared" si="605"/>
        <v>13422.775006305827</v>
      </c>
      <c r="AM413" s="104">
        <f t="shared" si="605"/>
        <v>11995.335413766676</v>
      </c>
      <c r="AN413" s="104">
        <f t="shared" si="605"/>
        <v>10227.869548350274</v>
      </c>
      <c r="AO413" s="105" t="str">
        <f t="shared" si="605"/>
        <v>-</v>
      </c>
      <c r="AP413" s="97" t="str">
        <f>IF(AJ413="-","-",(AJ413*W413/2.04/$I413/$D413/$A413+((AJ413*W413/2.04/$I413/$D413/$A413)^2+4)^0.5)/2)</f>
        <v>-</v>
      </c>
      <c r="AQ413" s="97" t="str">
        <f>IF(AK413="-","-",(2*AK413*X413/2.04/$I413/$D413/$A413+((2*AK413*X413/2.04/$I413/$D413/$A413)^2+4)^0.5)/2)</f>
        <v>-</v>
      </c>
      <c r="AR413" s="97">
        <f>IF(AL413="-","-",(3*AL413*Y413/2.04/$I413/$D413/$A413+((3*AL413*Y413/2.04/$I413/$D413/$A413)^2+4)^0.5)/2)</f>
        <v>1.7436590213785175</v>
      </c>
      <c r="AS413" s="97">
        <f>IF(AM413="-","-",(4*AM413*Z413/2.04/$I413/$D413/$A413+((4*AM413*Z413/2.04/$I413/$D413/$A413)^2+4)^0.5)/2)</f>
        <v>1.9305317965650759</v>
      </c>
      <c r="AT413" s="97">
        <f>IF(AN413="-","-",(5*AN413*AA413/2.04/$I413/$D413/$A413+((5*AN413*AA413/2.04/$I413/$D413/$A413)^2+4)^0.5)/2)</f>
        <v>1.9489336311710994</v>
      </c>
      <c r="AU413" s="98" t="str">
        <f>IF(AO413="-","-",(6*AO413*AB413/2.04/$I413/$D413/$A413+((6*AO413*AB413/2.04/$I413/$D413/$A413)^2+4)^0.5)/2)</f>
        <v>-</v>
      </c>
      <c r="AV413" s="94" t="str">
        <f>IF(AP413="-","-",C413*AP413)</f>
        <v>-</v>
      </c>
      <c r="AW413" s="96" t="str">
        <f>IF(AQ413="-","-",C413*AQ413)</f>
        <v>-</v>
      </c>
      <c r="AX413" s="96">
        <f>IF(AR413="-","-",C413*AR413)</f>
        <v>4.4234018035096137</v>
      </c>
      <c r="AY413" s="96">
        <f>IF(AS413="-","-",C413*AS413)</f>
        <v>4.8974700477317885</v>
      </c>
      <c r="AZ413" s="96">
        <f>IF(AT413="-","-",C413*AT413)</f>
        <v>4.9441527462331374</v>
      </c>
      <c r="BA413" s="99" t="str">
        <f>IF(AU413="-","-",C413*AU413)</f>
        <v>-</v>
      </c>
      <c r="BB413" s="106" t="str">
        <f>IF(W413="-","-",D413*AP413^(0.312/(1.312*W413))-273)</f>
        <v>-</v>
      </c>
      <c r="BC413" s="107" t="str">
        <f>IF(X413="-","-",D413*AQ413^(0.312/(1.312*X413))-273)</f>
        <v>-</v>
      </c>
      <c r="BD413" s="107">
        <f>IF(Y413="-","-",D413*AR413^(0.312/(1.312*Y413))-273)</f>
        <v>69.848662235406948</v>
      </c>
      <c r="BE413" s="107">
        <f>IF(Z413="-","-",D413*AS413^(0.312/(1.312*Z413))-273)</f>
        <v>79.009164159519003</v>
      </c>
      <c r="BF413" s="107">
        <f>IF(AA413="-","-",D413*AT413^(0.312/(1.312*AA413))-273)</f>
        <v>83.144259949034904</v>
      </c>
      <c r="BG413" s="108" t="str">
        <f>IF(AB413="-","-",D413*AU413^(0.312/(1.312*AB413))-273)</f>
        <v>-</v>
      </c>
      <c r="BM413" s="161"/>
      <c r="BP413" s="121">
        <v>411</v>
      </c>
    </row>
    <row r="414" spans="1:75" s="7" customFormat="1" ht="13.5" hidden="1" customHeight="1" x14ac:dyDescent="0.2">
      <c r="A414" s="8"/>
      <c r="B414" s="8"/>
      <c r="C414" s="8"/>
      <c r="D414" s="3"/>
      <c r="E414" s="4"/>
      <c r="F414" s="5"/>
      <c r="G414" s="6"/>
      <c r="I414" s="6"/>
      <c r="J414" s="6"/>
      <c r="K414" s="6"/>
      <c r="L414" s="8"/>
      <c r="M414" s="8"/>
      <c r="N414" s="8"/>
      <c r="O414" s="8"/>
      <c r="P414" s="8"/>
      <c r="Q414" s="5" t="s">
        <v>60</v>
      </c>
      <c r="R414" s="6"/>
      <c r="S414" s="6"/>
      <c r="T414" s="6"/>
      <c r="U414" s="6"/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  <c r="AH414" s="6"/>
      <c r="AI414" s="178">
        <f>A402</f>
        <v>33.763260000000002</v>
      </c>
      <c r="AJ414" s="179">
        <f>C402</f>
        <v>1.3896487654628906</v>
      </c>
      <c r="AK414" s="180">
        <v>3</v>
      </c>
      <c r="AL414" s="181">
        <f>E404</f>
        <v>5140</v>
      </c>
      <c r="AM414" s="181">
        <f>$AL404</f>
        <v>8491.7442793702266</v>
      </c>
      <c r="AN414" s="182">
        <f>$AR404</f>
        <v>1.8687097794903798</v>
      </c>
      <c r="AO414" s="113">
        <f>$AX404</f>
        <v>2.5968502380772369</v>
      </c>
      <c r="AP414" s="114">
        <f>$BD404</f>
        <v>65.182337670997697</v>
      </c>
      <c r="AQ414" s="114">
        <f>A409</f>
        <v>51.025507838616718</v>
      </c>
      <c r="AR414" s="109">
        <f>C409</f>
        <v>2.5368502380772369</v>
      </c>
      <c r="AS414" s="110">
        <v>4</v>
      </c>
      <c r="AT414" s="111">
        <f>E411</f>
        <v>5450</v>
      </c>
      <c r="AU414" s="111">
        <f>AM411</f>
        <v>11390.33458629417</v>
      </c>
      <c r="AV414" s="112">
        <f>AS411</f>
        <v>1.8766891396198782</v>
      </c>
      <c r="AW414" s="113">
        <f>AY411</f>
        <v>4.760879290641653</v>
      </c>
      <c r="AX414" s="114">
        <f>BE411</f>
        <v>76.126818955824774</v>
      </c>
      <c r="AZ414" s="115">
        <v>4.8240940093994142</v>
      </c>
      <c r="BB414" s="183">
        <f>M404*60</f>
        <v>540.40207927048391</v>
      </c>
      <c r="BC414" s="184">
        <f>AN414</f>
        <v>1.8687097794903798</v>
      </c>
      <c r="BD414" s="185">
        <f>N411*60</f>
        <v>338.56458377319035</v>
      </c>
      <c r="BE414" s="186">
        <f>AV414</f>
        <v>1.8766891396198782</v>
      </c>
      <c r="BG414" s="187">
        <f>AL414/5300</f>
        <v>0.96981132075471699</v>
      </c>
      <c r="BH414" s="188">
        <f>AT414/5300</f>
        <v>1.0283018867924529</v>
      </c>
      <c r="BI414" s="115"/>
      <c r="BJ414" s="115"/>
      <c r="BP414" s="1">
        <v>412</v>
      </c>
    </row>
    <row r="415" spans="1:75" s="7" customFormat="1" hidden="1" x14ac:dyDescent="0.2">
      <c r="A415" s="8"/>
      <c r="B415" s="8"/>
      <c r="C415" s="8"/>
      <c r="D415" s="3"/>
      <c r="E415" s="4"/>
      <c r="F415" s="5"/>
      <c r="G415" s="6"/>
      <c r="I415" s="6"/>
      <c r="J415" s="6"/>
      <c r="K415" s="6"/>
      <c r="L415" s="8"/>
      <c r="M415" s="8"/>
      <c r="N415" s="8"/>
      <c r="O415" s="8"/>
      <c r="P415" s="8"/>
      <c r="Q415" s="5"/>
      <c r="R415" s="6"/>
      <c r="S415" s="6"/>
      <c r="T415" s="6"/>
      <c r="U415" s="6"/>
      <c r="V415" s="6"/>
      <c r="W415" s="6"/>
      <c r="X415" s="6"/>
      <c r="Y415" s="6"/>
      <c r="Z415" s="6"/>
      <c r="AA415" s="6"/>
      <c r="AB415" s="6"/>
      <c r="AC415" s="6"/>
      <c r="AD415" s="6"/>
      <c r="AE415" s="6"/>
      <c r="AF415" s="6"/>
      <c r="AG415" s="6"/>
      <c r="AH415" s="6"/>
      <c r="AI415" s="189"/>
      <c r="AJ415" s="190"/>
      <c r="AK415" s="191"/>
      <c r="AL415" s="192"/>
      <c r="AM415" s="192"/>
      <c r="AN415" s="190"/>
      <c r="AO415" s="193"/>
      <c r="AP415" s="194"/>
      <c r="AQ415" s="195"/>
      <c r="AR415" s="196"/>
      <c r="AS415" s="197"/>
      <c r="AT415" s="197"/>
      <c r="AU415" s="195"/>
      <c r="AV415" s="198"/>
      <c r="AW415" s="199"/>
      <c r="AX415" s="200"/>
      <c r="AY415" s="201"/>
      <c r="AZ415" s="202"/>
      <c r="BA415" s="6"/>
      <c r="BB415" s="5"/>
      <c r="BC415" s="5"/>
      <c r="BD415" s="5"/>
      <c r="BE415" s="5"/>
      <c r="BF415" s="5"/>
      <c r="BG415" s="8"/>
      <c r="BM415" s="50"/>
      <c r="BP415" s="121">
        <v>413</v>
      </c>
    </row>
    <row r="416" spans="1:75" x14ac:dyDescent="0.2">
      <c r="BM416" s="50"/>
    </row>
  </sheetData>
  <autoFilter ref="BH3:BW415">
    <filterColumn colId="9">
      <customFilters>
        <customFilter operator="notEqual" val=" "/>
      </customFilters>
    </filterColumn>
  </autoFilter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Зпл-3 (45-1,7)+тур</vt:lpstr>
    </vt:vector>
  </TitlesOfParts>
  <Company>ООО "Газпром геологоразведка"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Галлямов Ильдус Рафаилович</dc:creator>
  <cp:lastModifiedBy>A_Korobeynikov</cp:lastModifiedBy>
  <cp:lastPrinted>2020-09-14T11:39:57Z</cp:lastPrinted>
  <dcterms:created xsi:type="dcterms:W3CDTF">2020-09-11T04:42:37Z</dcterms:created>
  <dcterms:modified xsi:type="dcterms:W3CDTF">2021-10-11T13:36:39Z</dcterms:modified>
</cp:coreProperties>
</file>