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amsonov\Desktop\"/>
    </mc:Choice>
  </mc:AlternateContent>
  <bookViews>
    <workbookView xWindow="0" yWindow="0" windowWidth="19200" windowHeight="11580"/>
  </bookViews>
  <sheets>
    <sheet name="Политроп.КПД и Напор" sheetId="1" r:id="rId1"/>
  </sheets>
  <externalReferences>
    <externalReference r:id="rId2"/>
  </externalReferences>
  <definedNames>
    <definedName name="Дата">"Дата"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43" i="1" l="1"/>
  <c r="AS39" i="1"/>
  <c r="AQ39" i="1"/>
  <c r="AP39" i="1"/>
  <c r="AI38" i="1"/>
  <c r="H38" i="1"/>
  <c r="F38" i="1"/>
  <c r="D38" i="1"/>
  <c r="C38" i="1"/>
  <c r="A38" i="1"/>
  <c r="F37" i="1"/>
  <c r="AI37" i="1" s="1"/>
  <c r="D37" i="1"/>
  <c r="H37" i="1" s="1"/>
  <c r="C37" i="1"/>
  <c r="G37" i="1" s="1"/>
  <c r="I37" i="1" s="1"/>
  <c r="J37" i="1" s="1"/>
  <c r="A37" i="1"/>
  <c r="H36" i="1"/>
  <c r="G36" i="1"/>
  <c r="I36" i="1" s="1"/>
  <c r="F36" i="1"/>
  <c r="AI36" i="1" s="1"/>
  <c r="D36" i="1"/>
  <c r="C36" i="1"/>
  <c r="J36" i="1" s="1"/>
  <c r="A36" i="1"/>
  <c r="M36" i="1" s="1"/>
  <c r="S36" i="1" s="1"/>
  <c r="H35" i="1"/>
  <c r="F35" i="1"/>
  <c r="AI35" i="1" s="1"/>
  <c r="D35" i="1"/>
  <c r="C35" i="1"/>
  <c r="G35" i="1" s="1"/>
  <c r="I35" i="1" s="1"/>
  <c r="J35" i="1" s="1"/>
  <c r="A35" i="1"/>
  <c r="AI34" i="1"/>
  <c r="H34" i="1"/>
  <c r="G34" i="1"/>
  <c r="I34" i="1" s="1"/>
  <c r="J34" i="1" s="1"/>
  <c r="F34" i="1"/>
  <c r="M34" i="1" l="1"/>
  <c r="S34" i="1" s="1"/>
  <c r="K34" i="1"/>
  <c r="Q34" i="1" s="1"/>
  <c r="P34" i="1"/>
  <c r="V34" i="1" s="1"/>
  <c r="O34" i="1"/>
  <c r="U34" i="1" s="1"/>
  <c r="L34" i="1"/>
  <c r="R34" i="1" s="1"/>
  <c r="N34" i="1"/>
  <c r="T34" i="1" s="1"/>
  <c r="O36" i="1"/>
  <c r="U36" i="1" s="1"/>
  <c r="N36" i="1"/>
  <c r="T36" i="1" s="1"/>
  <c r="L36" i="1"/>
  <c r="R36" i="1" s="1"/>
  <c r="P36" i="1"/>
  <c r="V36" i="1" s="1"/>
  <c r="K35" i="1"/>
  <c r="Q35" i="1" s="1"/>
  <c r="J38" i="1"/>
  <c r="Y36" i="1"/>
  <c r="AE36" i="1"/>
  <c r="P35" i="1"/>
  <c r="V35" i="1" s="1"/>
  <c r="N35" i="1"/>
  <c r="T35" i="1" s="1"/>
  <c r="O37" i="1"/>
  <c r="U37" i="1" s="1"/>
  <c r="L35" i="1"/>
  <c r="R35" i="1" s="1"/>
  <c r="P37" i="1"/>
  <c r="V37" i="1" s="1"/>
  <c r="N38" i="1"/>
  <c r="T38" i="1" s="1"/>
  <c r="M35" i="1"/>
  <c r="S35" i="1" s="1"/>
  <c r="K36" i="1"/>
  <c r="G38" i="1"/>
  <c r="I38" i="1" s="1"/>
  <c r="O38" i="1"/>
  <c r="U38" i="1" s="1"/>
  <c r="O35" i="1"/>
  <c r="U35" i="1" s="1"/>
  <c r="K37" i="1"/>
  <c r="Q37" i="1" s="1"/>
  <c r="L37" i="1"/>
  <c r="R37" i="1" s="1"/>
  <c r="M37" i="1"/>
  <c r="S37" i="1" s="1"/>
  <c r="N37" i="1"/>
  <c r="T37" i="1" s="1"/>
  <c r="AH35" i="1" l="1"/>
  <c r="AB35" i="1"/>
  <c r="AF36" i="1"/>
  <c r="Z36" i="1"/>
  <c r="Q36" i="1"/>
  <c r="AX39" i="1"/>
  <c r="AG36" i="1"/>
  <c r="AA36" i="1"/>
  <c r="Z37" i="1"/>
  <c r="AF37" i="1"/>
  <c r="Y35" i="1"/>
  <c r="AE35" i="1"/>
  <c r="BD36" i="1"/>
  <c r="AL36" i="1"/>
  <c r="AR36" i="1" s="1"/>
  <c r="AX36" i="1" s="1"/>
  <c r="Z34" i="1"/>
  <c r="AF34" i="1"/>
  <c r="AE37" i="1"/>
  <c r="Y37" i="1"/>
  <c r="Z38" i="1"/>
  <c r="AF38" i="1"/>
  <c r="L38" i="1"/>
  <c r="R38" i="1" s="1"/>
  <c r="K38" i="1"/>
  <c r="Q38" i="1" s="1"/>
  <c r="P38" i="1"/>
  <c r="V38" i="1" s="1"/>
  <c r="X34" i="1"/>
  <c r="AD34" i="1"/>
  <c r="AD37" i="1"/>
  <c r="X37" i="1"/>
  <c r="AB37" i="1"/>
  <c r="AH37" i="1"/>
  <c r="W35" i="1"/>
  <c r="AC35" i="1"/>
  <c r="AA34" i="1"/>
  <c r="AG34" i="1"/>
  <c r="W37" i="1"/>
  <c r="AC37" i="1"/>
  <c r="AD35" i="1"/>
  <c r="X35" i="1"/>
  <c r="M38" i="1"/>
  <c r="S38" i="1" s="1"/>
  <c r="AH34" i="1"/>
  <c r="AB34" i="1"/>
  <c r="AA35" i="1"/>
  <c r="AG35" i="1"/>
  <c r="AA37" i="1"/>
  <c r="AG37" i="1"/>
  <c r="AB36" i="1"/>
  <c r="AH36" i="1"/>
  <c r="AC34" i="1"/>
  <c r="W34" i="1"/>
  <c r="AA38" i="1"/>
  <c r="AG38" i="1"/>
  <c r="Z35" i="1"/>
  <c r="AF35" i="1"/>
  <c r="X36" i="1"/>
  <c r="AD36" i="1"/>
  <c r="Y34" i="1"/>
  <c r="AE34" i="1"/>
  <c r="AJ34" i="1" l="1"/>
  <c r="AP34" i="1" s="1"/>
  <c r="AV34" i="1" s="1"/>
  <c r="AO34" i="1"/>
  <c r="AU34" i="1" s="1"/>
  <c r="BA34" i="1" s="1"/>
  <c r="BG34" i="1"/>
  <c r="BF34" i="1"/>
  <c r="AN34" i="1"/>
  <c r="AT34" i="1" s="1"/>
  <c r="AZ34" i="1" s="1"/>
  <c r="AK34" i="1"/>
  <c r="AQ34" i="1" s="1"/>
  <c r="AW34" i="1" s="1"/>
  <c r="BC34" i="1"/>
  <c r="AN36" i="1"/>
  <c r="AT36" i="1" s="1"/>
  <c r="AZ36" i="1" s="1"/>
  <c r="BF36" i="1"/>
  <c r="BD34" i="1"/>
  <c r="AL34" i="1"/>
  <c r="AR34" i="1" s="1"/>
  <c r="AX34" i="1" s="1"/>
  <c r="AB38" i="1"/>
  <c r="AH38" i="1"/>
  <c r="BE34" i="1"/>
  <c r="AM34" i="1"/>
  <c r="AS34" i="1" s="1"/>
  <c r="AY34" i="1" s="1"/>
  <c r="Y38" i="1"/>
  <c r="AE38" i="1"/>
  <c r="AJ35" i="1"/>
  <c r="AP35" i="1" s="1"/>
  <c r="AV35" i="1" s="1"/>
  <c r="AC38" i="1"/>
  <c r="W38" i="1"/>
  <c r="BC36" i="1"/>
  <c r="AK36" i="1"/>
  <c r="AQ36" i="1" s="1"/>
  <c r="AW36" i="1" s="1"/>
  <c r="AO36" i="1"/>
  <c r="AU36" i="1" s="1"/>
  <c r="BA36" i="1" s="1"/>
  <c r="BG36" i="1"/>
  <c r="BC35" i="1"/>
  <c r="AK35" i="1"/>
  <c r="AQ35" i="1" s="1"/>
  <c r="AW35" i="1" s="1"/>
  <c r="X38" i="1"/>
  <c r="AD38" i="1"/>
  <c r="W36" i="1"/>
  <c r="AC36" i="1"/>
  <c r="BG37" i="1"/>
  <c r="AO37" i="1"/>
  <c r="AU37" i="1" s="1"/>
  <c r="BA37" i="1" s="1"/>
  <c r="BE36" i="1"/>
  <c r="AM36" i="1"/>
  <c r="AS36" i="1" s="1"/>
  <c r="AY36" i="1" s="1"/>
  <c r="BE35" i="1"/>
  <c r="AM35" i="1"/>
  <c r="AS35" i="1" s="1"/>
  <c r="AY35" i="1" s="1"/>
  <c r="BF37" i="1"/>
  <c r="AN37" i="1"/>
  <c r="AT37" i="1" s="1"/>
  <c r="AZ37" i="1" s="1"/>
  <c r="BC37" i="1"/>
  <c r="AK37" i="1"/>
  <c r="AQ37" i="1" s="1"/>
  <c r="AW37" i="1" s="1"/>
  <c r="BE38" i="1"/>
  <c r="AM38" i="1"/>
  <c r="AS38" i="1" s="1"/>
  <c r="AY38" i="1" s="1"/>
  <c r="AL35" i="1"/>
  <c r="AR35" i="1" s="1"/>
  <c r="AX35" i="1" s="1"/>
  <c r="BD35" i="1"/>
  <c r="AJ37" i="1"/>
  <c r="AP37" i="1" s="1"/>
  <c r="AV37" i="1" s="1"/>
  <c r="AL37" i="1"/>
  <c r="AR37" i="1" s="1"/>
  <c r="AX37" i="1" s="1"/>
  <c r="BD37" i="1"/>
  <c r="BG35" i="1"/>
  <c r="AO35" i="1"/>
  <c r="AU35" i="1" s="1"/>
  <c r="BA35" i="1" s="1"/>
  <c r="BF38" i="1"/>
  <c r="AN38" i="1"/>
  <c r="AT38" i="1" s="1"/>
  <c r="AZ38" i="1" s="1"/>
  <c r="BF35" i="1"/>
  <c r="AN35" i="1"/>
  <c r="AT35" i="1" s="1"/>
  <c r="AZ35" i="1" s="1"/>
  <c r="AM37" i="1"/>
  <c r="AS37" i="1" s="1"/>
  <c r="AY37" i="1" s="1"/>
  <c r="BE37" i="1"/>
  <c r="BB37" i="1" l="1"/>
  <c r="AJ36" i="1"/>
  <c r="AJ38" i="1"/>
  <c r="AP38" i="1" s="1"/>
  <c r="AV38" i="1" s="1"/>
  <c r="BB38" i="1"/>
  <c r="AK38" i="1"/>
  <c r="AQ38" i="1" s="1"/>
  <c r="AW38" i="1" s="1"/>
  <c r="BC38" i="1"/>
  <c r="BG38" i="1"/>
  <c r="AO38" i="1"/>
  <c r="AU38" i="1" s="1"/>
  <c r="BA38" i="1" s="1"/>
  <c r="BB35" i="1"/>
  <c r="BB34" i="1"/>
  <c r="BD38" i="1"/>
  <c r="AL38" i="1"/>
  <c r="AR38" i="1" s="1"/>
  <c r="AX38" i="1" s="1"/>
  <c r="AT39" i="1" l="1"/>
  <c r="AN44" i="1" s="1"/>
  <c r="AP36" i="1"/>
  <c r="AV36" i="1" l="1"/>
  <c r="AV39" i="1" s="1"/>
  <c r="AU39" i="1"/>
  <c r="BB36" i="1"/>
  <c r="AW39" i="1" s="1"/>
  <c r="B35" i="1" l="1"/>
  <c r="B38" i="1"/>
  <c r="B37" i="1"/>
  <c r="B34" i="1"/>
  <c r="B36" i="1"/>
</calcChain>
</file>

<file path=xl/sharedStrings.xml><?xml version="1.0" encoding="utf-8"?>
<sst xmlns="http://schemas.openxmlformats.org/spreadsheetml/2006/main" count="81" uniqueCount="80">
  <si>
    <t>Заполярное ГП 65-1,7</t>
  </si>
  <si>
    <t>n, об/мин</t>
  </si>
  <si>
    <r>
      <t>r</t>
    </r>
    <r>
      <rPr>
        <vertAlign val="subscript"/>
        <sz val="11"/>
        <color theme="1"/>
        <rFont val="Times New Roman"/>
        <family val="2"/>
        <charset val="204"/>
      </rPr>
      <t>г</t>
    </r>
    <r>
      <rPr>
        <sz val="11"/>
        <color theme="1"/>
        <rFont val="Calibri"/>
        <family val="2"/>
        <charset val="204"/>
        <scheme val="minor"/>
      </rPr>
      <t>, кг/м</t>
    </r>
    <r>
      <rPr>
        <vertAlign val="superscript"/>
        <sz val="11"/>
        <color theme="1"/>
        <rFont val="Times New Roman"/>
        <family val="2"/>
        <charset val="204"/>
      </rPr>
      <t>3</t>
    </r>
  </si>
  <si>
    <t>R, Дж/(кг·К)</t>
  </si>
  <si>
    <r>
      <t>D</t>
    </r>
    <r>
      <rPr>
        <vertAlign val="subscript"/>
        <sz val="11"/>
        <color theme="1"/>
        <rFont val="Times New Roman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>, м</t>
    </r>
  </si>
  <si>
    <r>
      <t>h</t>
    </r>
    <r>
      <rPr>
        <vertAlign val="subscript"/>
        <sz val="11"/>
        <color theme="1"/>
        <rFont val="Times New Roman"/>
        <family val="2"/>
        <charset val="204"/>
      </rPr>
      <t>п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</si>
  <si>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н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Times New Roman"/>
        <family val="1"/>
        <charset val="204"/>
      </rPr>
      <t>МПа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</si>
  <si>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д</t>
    </r>
    <r>
      <rPr>
        <sz val="11"/>
        <color theme="1"/>
        <rFont val="Calibri"/>
        <family val="2"/>
        <charset val="204"/>
        <scheme val="minor"/>
      </rPr>
      <t>, кВт</t>
    </r>
  </si>
  <si>
    <t>Z</t>
  </si>
  <si>
    <r>
      <t>r</t>
    </r>
    <r>
      <rPr>
        <vertAlign val="subscript"/>
        <sz val="11"/>
        <color theme="1"/>
        <rFont val="Times New Roman"/>
        <family val="2"/>
        <charset val="204"/>
      </rPr>
      <t>вх</t>
    </r>
    <r>
      <rPr>
        <sz val="11"/>
        <color theme="1"/>
        <rFont val="Calibri"/>
        <family val="2"/>
        <charset val="204"/>
        <scheme val="minor"/>
      </rPr>
      <t>, кг/м</t>
    </r>
    <r>
      <rPr>
        <vertAlign val="superscript"/>
        <sz val="11"/>
        <color theme="1"/>
        <rFont val="Times New Roman"/>
        <family val="2"/>
        <charset val="204"/>
      </rPr>
      <t>3</t>
    </r>
  </si>
  <si>
    <r>
      <t>V</t>
    </r>
    <r>
      <rPr>
        <vertAlign val="subscript"/>
        <sz val="11"/>
        <color theme="1"/>
        <rFont val="Times New Roman"/>
        <family val="2"/>
        <charset val="204"/>
      </rPr>
      <t>вх</t>
    </r>
    <r>
      <rPr>
        <sz val="11"/>
        <color theme="1"/>
        <rFont val="Calibri"/>
        <family val="2"/>
        <charset val="204"/>
        <scheme val="minor"/>
      </rPr>
      <t>, м</t>
    </r>
    <r>
      <rPr>
        <vertAlign val="superscript"/>
        <sz val="11"/>
        <color theme="1"/>
        <rFont val="Times New Roman"/>
        <family val="2"/>
        <charset val="204"/>
      </rPr>
      <t>3</t>
    </r>
    <r>
      <rPr>
        <sz val="11"/>
        <color theme="1"/>
        <rFont val="Calibri"/>
        <family val="2"/>
        <charset val="204"/>
        <scheme val="minor"/>
      </rPr>
      <t>/c</t>
    </r>
  </si>
  <si>
    <t>M, кг/c</t>
  </si>
  <si>
    <r>
      <t>u</t>
    </r>
    <r>
      <rPr>
        <vertAlign val="subscript"/>
        <sz val="11"/>
        <color theme="1"/>
        <rFont val="Times New Roman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>, м/c</t>
    </r>
  </si>
  <si>
    <r>
      <t>F</t>
    </r>
    <r>
      <rPr>
        <vertAlign val="subscript"/>
        <sz val="11"/>
        <color theme="1"/>
        <rFont val="Times New Roman"/>
        <family val="2"/>
        <charset val="204"/>
      </rPr>
      <t>max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</si>
  <si>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>, Вт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</si>
  <si>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t</t>
    </r>
    <r>
      <rPr>
        <sz val="11"/>
        <color theme="1"/>
        <rFont val="Calibri"/>
        <family val="2"/>
        <charset val="204"/>
        <scheme val="minor"/>
      </rPr>
      <t>, кВт</t>
    </r>
  </si>
  <si>
    <r>
      <t>y</t>
    </r>
    <r>
      <rPr>
        <vertAlign val="subscript"/>
        <sz val="11"/>
        <color theme="1"/>
        <rFont val="Times New Roman"/>
        <family val="2"/>
        <charset val="204"/>
      </rPr>
      <t>п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</si>
  <si>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ном</t>
    </r>
    <r>
      <rPr>
        <sz val="11"/>
        <color theme="1"/>
        <rFont val="Calibri"/>
        <family val="2"/>
        <charset val="204"/>
        <scheme val="minor"/>
      </rPr>
      <t>, кВт</t>
    </r>
  </si>
  <si>
    <t>Кол-во колес</t>
  </si>
  <si>
    <t>Удельный коэффициент</t>
  </si>
  <si>
    <t>КПД</t>
  </si>
  <si>
    <t>Напор</t>
  </si>
  <si>
    <r>
      <t>Q</t>
    </r>
    <r>
      <rPr>
        <vertAlign val="subscript"/>
        <sz val="11"/>
        <color theme="1"/>
        <rFont val="Times New Roman"/>
        <family val="2"/>
        <charset val="204"/>
      </rPr>
      <t>к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</si>
  <si>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у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</si>
  <si>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вх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</si>
  <si>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вх</t>
    </r>
  </si>
  <si>
    <t>n</t>
  </si>
  <si>
    <r>
      <t>u</t>
    </r>
    <r>
      <rPr>
        <vertAlign val="subscript"/>
        <sz val="11"/>
        <color theme="1"/>
        <rFont val="Times New Roman"/>
        <family val="2"/>
        <charset val="204"/>
      </rPr>
      <t>2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</si>
  <si>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пр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</si>
  <si>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пр</t>
    </r>
  </si>
  <si>
    <r>
      <t>r</t>
    </r>
    <r>
      <rPr>
        <vertAlign val="subscript"/>
        <sz val="11"/>
        <color theme="1"/>
        <rFont val="Times New Roman"/>
        <family val="2"/>
        <charset val="204"/>
      </rPr>
      <t>вх</t>
    </r>
  </si>
  <si>
    <r>
      <t>V</t>
    </r>
    <r>
      <rPr>
        <vertAlign val="subscript"/>
        <sz val="11"/>
        <color theme="1"/>
        <rFont val="Times New Roman"/>
        <family val="2"/>
        <charset val="204"/>
      </rPr>
      <t>п1</t>
    </r>
  </si>
  <si>
    <r>
      <t>V</t>
    </r>
    <r>
      <rPr>
        <vertAlign val="subscript"/>
        <sz val="11"/>
        <color theme="1"/>
        <rFont val="Times New Roman"/>
        <family val="2"/>
        <charset val="204"/>
      </rPr>
      <t>п2</t>
    </r>
  </si>
  <si>
    <r>
      <t>V</t>
    </r>
    <r>
      <rPr>
        <vertAlign val="subscript"/>
        <sz val="11"/>
        <color theme="1"/>
        <rFont val="Times New Roman"/>
        <family val="2"/>
        <charset val="204"/>
      </rPr>
      <t>п3</t>
    </r>
  </si>
  <si>
    <r>
      <t>V</t>
    </r>
    <r>
      <rPr>
        <vertAlign val="subscript"/>
        <sz val="11"/>
        <color theme="1"/>
        <rFont val="Times New Roman"/>
        <family val="2"/>
        <charset val="204"/>
      </rPr>
      <t>п4</t>
    </r>
  </si>
  <si>
    <r>
      <t>V</t>
    </r>
    <r>
      <rPr>
        <vertAlign val="subscript"/>
        <sz val="11"/>
        <color theme="1"/>
        <rFont val="Times New Roman"/>
        <family val="2"/>
        <charset val="204"/>
      </rPr>
      <t>п5</t>
    </r>
  </si>
  <si>
    <r>
      <t>V</t>
    </r>
    <r>
      <rPr>
        <vertAlign val="subscript"/>
        <sz val="11"/>
        <color theme="1"/>
        <rFont val="Times New Roman"/>
        <family val="2"/>
        <charset val="204"/>
      </rPr>
      <t>п6</t>
    </r>
  </si>
  <si>
    <r>
      <t>Ф</t>
    </r>
    <r>
      <rPr>
        <vertAlign val="subscript"/>
        <sz val="11"/>
        <color theme="1"/>
        <rFont val="Times New Roman"/>
        <family val="2"/>
        <charset val="204"/>
      </rPr>
      <t>1</t>
    </r>
  </si>
  <si>
    <r>
      <t>Ф</t>
    </r>
    <r>
      <rPr>
        <vertAlign val="subscript"/>
        <sz val="11"/>
        <color theme="1"/>
        <rFont val="Times New Roman"/>
        <family val="2"/>
        <charset val="204"/>
      </rPr>
      <t>2</t>
    </r>
  </si>
  <si>
    <r>
      <t>Ф</t>
    </r>
    <r>
      <rPr>
        <vertAlign val="subscript"/>
        <sz val="11"/>
        <color theme="1"/>
        <rFont val="Times New Roman"/>
        <family val="2"/>
        <charset val="204"/>
      </rPr>
      <t>3</t>
    </r>
  </si>
  <si>
    <r>
      <t>Ф</t>
    </r>
    <r>
      <rPr>
        <vertAlign val="subscript"/>
        <sz val="11"/>
        <color theme="1"/>
        <rFont val="Times New Roman"/>
        <family val="2"/>
        <charset val="204"/>
      </rPr>
      <t>4</t>
    </r>
  </si>
  <si>
    <r>
      <t>Ф</t>
    </r>
    <r>
      <rPr>
        <vertAlign val="subscript"/>
        <sz val="11"/>
        <color theme="1"/>
        <rFont val="Times New Roman"/>
        <family val="2"/>
        <charset val="204"/>
      </rPr>
      <t>5</t>
    </r>
  </si>
  <si>
    <r>
      <t>Ф</t>
    </r>
    <r>
      <rPr>
        <vertAlign val="subscript"/>
        <sz val="11"/>
        <color theme="1"/>
        <rFont val="Times New Roman"/>
        <family val="2"/>
        <charset val="204"/>
      </rPr>
      <t>6</t>
    </r>
  </si>
  <si>
    <r>
      <t>h</t>
    </r>
    <r>
      <rPr>
        <vertAlign val="subscript"/>
        <sz val="11"/>
        <color theme="1"/>
        <rFont val="Times New Roman"/>
        <family val="2"/>
        <charset val="204"/>
      </rPr>
      <t>п1</t>
    </r>
  </si>
  <si>
    <r>
      <t>h</t>
    </r>
    <r>
      <rPr>
        <vertAlign val="subscript"/>
        <sz val="11"/>
        <color theme="1"/>
        <rFont val="Times New Roman"/>
        <family val="2"/>
        <charset val="204"/>
      </rPr>
      <t>п2</t>
    </r>
  </si>
  <si>
    <r>
      <t>h</t>
    </r>
    <r>
      <rPr>
        <vertAlign val="subscript"/>
        <sz val="11"/>
        <color theme="1"/>
        <rFont val="Times New Roman"/>
        <family val="2"/>
        <charset val="204"/>
      </rPr>
      <t>п3</t>
    </r>
  </si>
  <si>
    <r>
      <t>h</t>
    </r>
    <r>
      <rPr>
        <vertAlign val="subscript"/>
        <sz val="11"/>
        <color theme="1"/>
        <rFont val="Times New Roman"/>
        <family val="2"/>
        <charset val="204"/>
      </rPr>
      <t>п4</t>
    </r>
  </si>
  <si>
    <r>
      <t>h</t>
    </r>
    <r>
      <rPr>
        <vertAlign val="subscript"/>
        <sz val="11"/>
        <color theme="1"/>
        <rFont val="Times New Roman"/>
        <family val="2"/>
        <charset val="204"/>
      </rPr>
      <t>п5</t>
    </r>
  </si>
  <si>
    <r>
      <t>h</t>
    </r>
    <r>
      <rPr>
        <vertAlign val="subscript"/>
        <sz val="11"/>
        <color theme="1"/>
        <rFont val="Times New Roman"/>
        <family val="2"/>
        <charset val="204"/>
      </rPr>
      <t>п6</t>
    </r>
  </si>
  <si>
    <r>
      <t>y</t>
    </r>
    <r>
      <rPr>
        <vertAlign val="subscript"/>
        <sz val="11"/>
        <color theme="1"/>
        <rFont val="Times New Roman"/>
        <family val="2"/>
        <charset val="204"/>
      </rPr>
      <t>п1</t>
    </r>
  </si>
  <si>
    <r>
      <t>y</t>
    </r>
    <r>
      <rPr>
        <vertAlign val="subscript"/>
        <sz val="11"/>
        <color theme="1"/>
        <rFont val="Times New Roman"/>
        <family val="2"/>
        <charset val="204"/>
      </rPr>
      <t>п2</t>
    </r>
  </si>
  <si>
    <r>
      <t>y</t>
    </r>
    <r>
      <rPr>
        <vertAlign val="subscript"/>
        <sz val="11"/>
        <color theme="1"/>
        <rFont val="Times New Roman"/>
        <family val="2"/>
        <charset val="204"/>
      </rPr>
      <t>п3</t>
    </r>
  </si>
  <si>
    <r>
      <t>y</t>
    </r>
    <r>
      <rPr>
        <vertAlign val="subscript"/>
        <sz val="11"/>
        <color theme="1"/>
        <rFont val="Times New Roman"/>
        <family val="2"/>
        <charset val="204"/>
      </rPr>
      <t>п4</t>
    </r>
  </si>
  <si>
    <r>
      <t>y</t>
    </r>
    <r>
      <rPr>
        <vertAlign val="subscript"/>
        <sz val="11"/>
        <color theme="1"/>
        <rFont val="Times New Roman"/>
        <family val="2"/>
        <charset val="204"/>
      </rPr>
      <t>п5</t>
    </r>
  </si>
  <si>
    <r>
      <t>y</t>
    </r>
    <r>
      <rPr>
        <vertAlign val="subscript"/>
        <sz val="11"/>
        <color theme="1"/>
        <rFont val="Times New Roman"/>
        <family val="2"/>
        <charset val="204"/>
      </rPr>
      <t>п6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</si>
  <si>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1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</si>
  <si>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д1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</si>
  <si>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д2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</si>
  <si>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д3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</si>
  <si>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д4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</si>
  <si>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д5</t>
    </r>
  </si>
  <si>
    <r>
      <t>N</t>
    </r>
    <r>
      <rPr>
        <vertAlign val="subscript"/>
        <sz val="11"/>
        <color theme="1"/>
        <rFont val="Times New Roman"/>
        <family val="2"/>
        <charset val="204"/>
      </rPr>
      <t>д6</t>
    </r>
  </si>
  <si>
    <r>
      <t>e</t>
    </r>
    <r>
      <rPr>
        <vertAlign val="subscript"/>
        <sz val="11"/>
        <color theme="1"/>
        <rFont val="Times New Roman"/>
        <family val="2"/>
        <charset val="204"/>
      </rPr>
      <t>1</t>
    </r>
  </si>
  <si>
    <r>
      <t>e</t>
    </r>
    <r>
      <rPr>
        <vertAlign val="subscript"/>
        <sz val="11"/>
        <color theme="1"/>
        <rFont val="Times New Roman"/>
        <family val="2"/>
        <charset val="204"/>
      </rPr>
      <t>2</t>
    </r>
  </si>
  <si>
    <r>
      <t>e</t>
    </r>
    <r>
      <rPr>
        <vertAlign val="subscript"/>
        <sz val="11"/>
        <color theme="1"/>
        <rFont val="Times New Roman"/>
        <family val="2"/>
        <charset val="204"/>
      </rPr>
      <t>3</t>
    </r>
  </si>
  <si>
    <r>
      <t>e</t>
    </r>
    <r>
      <rPr>
        <vertAlign val="subscript"/>
        <sz val="11"/>
        <color theme="1"/>
        <rFont val="Times New Roman"/>
        <family val="2"/>
        <charset val="204"/>
      </rPr>
      <t>4</t>
    </r>
  </si>
  <si>
    <r>
      <t>e</t>
    </r>
    <r>
      <rPr>
        <vertAlign val="subscript"/>
        <sz val="11"/>
        <color theme="1"/>
        <rFont val="Times New Roman"/>
        <family val="2"/>
        <charset val="204"/>
      </rPr>
      <t>5</t>
    </r>
  </si>
  <si>
    <r>
      <t>e</t>
    </r>
    <r>
      <rPr>
        <vertAlign val="subscript"/>
        <sz val="11"/>
        <color theme="1"/>
        <rFont val="Times New Roman"/>
        <family val="2"/>
        <charset val="204"/>
      </rPr>
      <t>6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</si>
  <si>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к1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</si>
  <si>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к2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</si>
  <si>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к3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</si>
  <si>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к4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</si>
  <si>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к5</t>
    </r>
  </si>
  <si>
    <r>
      <t>P</t>
    </r>
    <r>
      <rPr>
        <vertAlign val="subscript"/>
        <sz val="11"/>
        <color theme="1"/>
        <rFont val="Times New Roman"/>
        <family val="2"/>
        <charset val="204"/>
      </rPr>
      <t>к6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</si>
  <si>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к1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</si>
  <si>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к2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</si>
  <si>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к3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</si>
  <si>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к4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</si>
  <si>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к5</t>
    </r>
  </si>
  <si>
    <r>
      <t>T</t>
    </r>
    <r>
      <rPr>
        <vertAlign val="subscript"/>
        <sz val="11"/>
        <color theme="1"/>
        <rFont val="Times New Roman"/>
        <family val="2"/>
        <charset val="204"/>
      </rPr>
      <t>к6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</si>
</sst>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i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vertAlign val="subscript"/>
      <sz val="11"/>
      <color theme="1"/>
      <name val="Times New Roman"/>
      <family val="2"/>
      <charset val="204"/>
    </font>
    <font>
      <vertAlign val="superscript"/>
      <sz val="11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0"/>
      <color indexed="16"/>
      <name val="Times New Roman"/>
      <family val="1"/>
      <charset val="204"/>
    </font>
    <font>
      <b/>
      <sz val="10"/>
      <color indexed="16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0" xfId="1"/>
    <xf numFmtId="0" fontId="1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166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1" fontId="1" fillId="0" borderId="2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/>
    </xf>
    <xf numFmtId="2" fontId="1" fillId="0" borderId="7" xfId="1" applyNumberFormat="1" applyBorder="1" applyAlignment="1">
      <alignment horizontal="center" vertical="center"/>
    </xf>
    <xf numFmtId="2" fontId="1" fillId="0" borderId="8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164" fontId="1" fillId="0" borderId="8" xfId="1" applyNumberFormat="1" applyBorder="1" applyAlignment="1">
      <alignment horizontal="center" vertical="center"/>
    </xf>
    <xf numFmtId="1" fontId="1" fillId="0" borderId="9" xfId="1" applyNumberFormat="1" applyBorder="1" applyAlignment="1">
      <alignment horizontal="center" vertical="center"/>
    </xf>
    <xf numFmtId="1" fontId="1" fillId="0" borderId="7" xfId="1" applyNumberFormat="1" applyBorder="1" applyAlignment="1">
      <alignment horizontal="center" vertical="center"/>
    </xf>
    <xf numFmtId="1" fontId="1" fillId="0" borderId="8" xfId="1" applyNumberFormat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2" fontId="1" fillId="0" borderId="10" xfId="1" applyNumberFormat="1" applyBorder="1" applyAlignment="1">
      <alignment horizontal="center" vertical="center"/>
    </xf>
    <xf numFmtId="1" fontId="1" fillId="0" borderId="10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1" fillId="0" borderId="9" xfId="1" applyNumberFormat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1" fontId="1" fillId="0" borderId="0" xfId="1" applyNumberFormat="1" applyBorder="1" applyAlignment="1">
      <alignment horizontal="center" vertical="center"/>
    </xf>
    <xf numFmtId="2" fontId="1" fillId="2" borderId="10" xfId="1" applyNumberFormat="1" applyFill="1" applyBorder="1" applyAlignment="1">
      <alignment horizontal="center" vertical="center"/>
    </xf>
    <xf numFmtId="1" fontId="1" fillId="2" borderId="10" xfId="1" applyNumberFormat="1" applyFill="1" applyBorder="1" applyAlignment="1">
      <alignment horizontal="center" vertical="center"/>
    </xf>
    <xf numFmtId="164" fontId="1" fillId="2" borderId="10" xfId="1" applyNumberFormat="1" applyFill="1" applyBorder="1" applyAlignment="1">
      <alignment horizontal="center" vertical="center"/>
    </xf>
    <xf numFmtId="164" fontId="1" fillId="2" borderId="11" xfId="1" applyNumberFormat="1" applyFill="1" applyBorder="1" applyAlignment="1">
      <alignment horizontal="center" vertical="center"/>
    </xf>
    <xf numFmtId="2" fontId="1" fillId="2" borderId="0" xfId="1" applyNumberFormat="1" applyFill="1" applyBorder="1" applyAlignment="1">
      <alignment horizontal="center" vertical="center"/>
    </xf>
    <xf numFmtId="2" fontId="1" fillId="2" borderId="9" xfId="1" applyNumberFormat="1" applyFill="1" applyBorder="1" applyAlignment="1">
      <alignment horizontal="center" vertical="center"/>
    </xf>
    <xf numFmtId="164" fontId="1" fillId="2" borderId="0" xfId="1" applyNumberFormat="1" applyFill="1" applyBorder="1" applyAlignment="1">
      <alignment horizontal="center" vertical="center"/>
    </xf>
    <xf numFmtId="164" fontId="1" fillId="2" borderId="9" xfId="1" applyNumberFormat="1" applyFill="1" applyBorder="1" applyAlignment="1">
      <alignment horizontal="center" vertical="center"/>
    </xf>
    <xf numFmtId="1" fontId="1" fillId="2" borderId="9" xfId="1" applyNumberFormat="1" applyFill="1" applyBorder="1" applyAlignment="1">
      <alignment horizontal="center" vertical="center"/>
    </xf>
    <xf numFmtId="1" fontId="1" fillId="2" borderId="0" xfId="1" applyNumberFormat="1" applyFill="1" applyBorder="1" applyAlignment="1">
      <alignment horizontal="center" vertical="center"/>
    </xf>
    <xf numFmtId="2" fontId="1" fillId="2" borderId="0" xfId="1" applyNumberFormat="1" applyFill="1" applyAlignment="1">
      <alignment horizontal="center" vertical="center"/>
    </xf>
    <xf numFmtId="2" fontId="1" fillId="0" borderId="12" xfId="1" applyNumberFormat="1" applyBorder="1" applyAlignment="1">
      <alignment horizontal="center" vertical="center"/>
    </xf>
    <xf numFmtId="1" fontId="1" fillId="0" borderId="12" xfId="1" applyNumberFormat="1" applyBorder="1" applyAlignment="1">
      <alignment horizontal="center" vertical="center"/>
    </xf>
    <xf numFmtId="164" fontId="1" fillId="0" borderId="12" xfId="1" applyNumberFormat="1" applyBorder="1" applyAlignment="1">
      <alignment horizontal="center" vertical="center"/>
    </xf>
    <xf numFmtId="2" fontId="1" fillId="0" borderId="13" xfId="1" applyNumberFormat="1" applyBorder="1" applyAlignment="1">
      <alignment horizontal="center" vertical="center"/>
    </xf>
    <xf numFmtId="2" fontId="1" fillId="0" borderId="14" xfId="1" applyNumberFormat="1" applyBorder="1" applyAlignment="1">
      <alignment horizontal="center" vertical="center"/>
    </xf>
    <xf numFmtId="164" fontId="1" fillId="0" borderId="13" xfId="1" applyNumberFormat="1" applyBorder="1" applyAlignment="1">
      <alignment horizontal="center" vertical="center"/>
    </xf>
    <xf numFmtId="164" fontId="1" fillId="0" borderId="14" xfId="1" applyNumberFormat="1" applyBorder="1" applyAlignment="1">
      <alignment horizontal="center" vertical="center"/>
    </xf>
    <xf numFmtId="1" fontId="1" fillId="0" borderId="13" xfId="1" applyNumberFormat="1" applyBorder="1" applyAlignment="1">
      <alignment horizontal="center" vertical="center"/>
    </xf>
    <xf numFmtId="1" fontId="1" fillId="0" borderId="14" xfId="1" applyNumberFormat="1" applyBorder="1" applyAlignment="1">
      <alignment horizontal="center" vertical="center"/>
    </xf>
    <xf numFmtId="2" fontId="10" fillId="0" borderId="1" xfId="2" applyNumberFormat="1" applyFont="1" applyBorder="1" applyAlignment="1">
      <alignment horizontal="center" vertical="center"/>
    </xf>
    <xf numFmtId="2" fontId="10" fillId="4" borderId="1" xfId="2" applyNumberFormat="1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 vertical="center"/>
    </xf>
    <xf numFmtId="2" fontId="10" fillId="5" borderId="1" xfId="2" applyNumberFormat="1" applyFont="1" applyFill="1" applyBorder="1" applyAlignment="1">
      <alignment horizontal="center" vertical="center"/>
    </xf>
    <xf numFmtId="2" fontId="11" fillId="6" borderId="1" xfId="2" applyNumberFormat="1" applyFont="1" applyFill="1" applyBorder="1" applyAlignment="1">
      <alignment horizontal="center" vertical="center"/>
    </xf>
    <xf numFmtId="165" fontId="10" fillId="0" borderId="1" xfId="2" applyNumberFormat="1" applyFont="1" applyBorder="1" applyAlignment="1">
      <alignment horizontal="center" vertical="center"/>
    </xf>
    <xf numFmtId="2" fontId="9" fillId="0" borderId="1" xfId="2" applyNumberFormat="1" applyFill="1" applyBorder="1" applyAlignment="1">
      <alignment horizontal="center" vertical="center"/>
    </xf>
    <xf numFmtId="1" fontId="1" fillId="0" borderId="0" xfId="1" applyNumberFormat="1" applyAlignment="1">
      <alignment horizontal="center" vertical="center"/>
    </xf>
  </cellXfs>
  <cellStyles count="3">
    <cellStyle name="Обычный" xfId="0" builtinId="0"/>
    <cellStyle name="Обычный 2 2" xfId="2"/>
    <cellStyle name="Обычный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>
                <a:latin typeface="Times New Roman"/>
                <a:ea typeface="Times New Roman"/>
                <a:cs typeface="Times New Roman"/>
              </a:defRPr>
            </a:pPr>
            <a:r>
              <a:rPr lang="ru-RU"/>
              <a:t>КПД СПЧ 65-1,7 (Заполярное ГП)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 cmpd="sng" algn="ctr">
              <a:solidFill>
                <a:srgbClr val="FF0000"/>
              </a:solidFill>
              <a:prstDash val="lg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'Политроп.КПД и Напор'!$M$4:$M$13</c:f>
              <c:numCache>
                <c:formatCode>0.0000</c:formatCode>
                <c:ptCount val="10"/>
                <c:pt idx="0">
                  <c:v>3.4448046237230301E-2</c:v>
                </c:pt>
                <c:pt idx="1">
                  <c:v>3.5767331719398499E-2</c:v>
                </c:pt>
                <c:pt idx="2">
                  <c:v>4.0767591446638107E-2</c:v>
                </c:pt>
                <c:pt idx="3">
                  <c:v>4.5767854899168015E-2</c:v>
                </c:pt>
                <c:pt idx="4">
                  <c:v>4.9986314028501511E-2</c:v>
                </c:pt>
                <c:pt idx="5">
                  <c:v>6.0540605336427689E-2</c:v>
                </c:pt>
                <c:pt idx="6">
                  <c:v>6.5231405198574066E-2</c:v>
                </c:pt>
                <c:pt idx="7">
                  <c:v>6.9335855543613434E-2</c:v>
                </c:pt>
                <c:pt idx="8">
                  <c:v>7.3880061507225037E-2</c:v>
                </c:pt>
              </c:numCache>
            </c:numRef>
          </c:xVal>
          <c:yVal>
            <c:numRef>
              <c:f>'Политроп.КПД и Напор'!$E$4:$E$13</c:f>
              <c:numCache>
                <c:formatCode>0.000</c:formatCode>
                <c:ptCount val="10"/>
                <c:pt idx="0">
                  <c:v>0.7929999828338623</c:v>
                </c:pt>
                <c:pt idx="1">
                  <c:v>0.80000001192092896</c:v>
                </c:pt>
                <c:pt idx="2">
                  <c:v>0.82999998331069946</c:v>
                </c:pt>
                <c:pt idx="3">
                  <c:v>0.85000002384185791</c:v>
                </c:pt>
                <c:pt idx="4">
                  <c:v>0.85500001907348633</c:v>
                </c:pt>
                <c:pt idx="5">
                  <c:v>0.85000002384185791</c:v>
                </c:pt>
                <c:pt idx="6">
                  <c:v>0.82999998331069946</c:v>
                </c:pt>
                <c:pt idx="7">
                  <c:v>0.80000001192092896</c:v>
                </c:pt>
                <c:pt idx="8">
                  <c:v>0.73000001907348633</c:v>
                </c:pt>
              </c:numCache>
            </c:numRef>
          </c:yVal>
          <c:smooth val="1"/>
        </c:ser>
        <c:ser>
          <c:idx val="1"/>
          <c:order val="1"/>
          <c:spPr>
            <a:ln w="22225" cap="rnd" cmpd="sng" algn="ctr">
              <a:solidFill>
                <a:srgbClr val="00B0F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9"/>
              <c:pt idx="0">
                <c:v>3.4448046237230301E-2</c:v>
              </c:pt>
              <c:pt idx="1">
                <c:v>3.5767331719398499E-2</c:v>
              </c:pt>
              <c:pt idx="2">
                <c:v>4.0767591446638107E-2</c:v>
              </c:pt>
              <c:pt idx="3">
                <c:v>4.5767854899168015E-2</c:v>
              </c:pt>
              <c:pt idx="4">
                <c:v>4.9986314028501511E-2</c:v>
              </c:pt>
              <c:pt idx="5">
                <c:v>6.0540605336427689E-2</c:v>
              </c:pt>
              <c:pt idx="6">
                <c:v>6.5231405198574066E-2</c:v>
              </c:pt>
              <c:pt idx="7">
                <c:v>6.9335855543613434E-2</c:v>
              </c:pt>
              <c:pt idx="8">
                <c:v>7.3880061507225037E-2</c:v>
              </c:pt>
            </c:numLit>
          </c:xVal>
          <c:yVal>
            <c:numLit>
              <c:formatCode>General</c:formatCode>
              <c:ptCount val="9"/>
              <c:pt idx="0">
                <c:v>0.79271161142223723</c:v>
              </c:pt>
              <c:pt idx="1">
                <c:v>0.80042640825630773</c:v>
              </c:pt>
              <c:pt idx="2">
                <c:v>0.82997271630966329</c:v>
              </c:pt>
              <c:pt idx="3">
                <c:v>0.84925881122538205</c:v>
              </c:pt>
              <c:pt idx="4">
                <c:v>0.85599657684147756</c:v>
              </c:pt>
              <c:pt idx="5">
                <c:v>0.84873533952499058</c:v>
              </c:pt>
              <c:pt idx="6">
                <c:v>0.83156920467459872</c:v>
              </c:pt>
              <c:pt idx="7">
                <c:v>0.79919612729419798</c:v>
              </c:pt>
              <c:pt idx="8">
                <c:v>0.73013326357911368</c:v>
              </c:pt>
            </c:numLit>
          </c:yVal>
          <c:smooth val="1"/>
        </c:ser>
        <c:ser>
          <c:idx val="2"/>
          <c:order val="2"/>
          <c:marker>
            <c:symbol val="none"/>
          </c:marker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422728"/>
        <c:axId val="917421160"/>
      </c:scatterChart>
      <c:valAx>
        <c:axId val="917422728"/>
        <c:scaling>
          <c:orientation val="minMax"/>
          <c:max val="7.3880061507225037E-2"/>
          <c:min val="3.4448046237230301E-2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>
                    <a:latin typeface="Times New Roman" panose="02020603050405020304" pitchFamily="18" charset="0"/>
                  </a:defRPr>
                </a:pPr>
                <a:r>
                  <a:rPr lang="ru-RU" sz="900" b="0" i="0">
                    <a:latin typeface="Times New Roman" panose="02020603050405020304" pitchFamily="18" charset="0"/>
                  </a:rPr>
                  <a:t>Фмах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917421160"/>
        <c:crosses val="autoZero"/>
        <c:crossBetween val="midCat"/>
      </c:valAx>
      <c:valAx>
        <c:axId val="917421160"/>
        <c:scaling>
          <c:orientation val="minMax"/>
          <c:min val="0.73000001907348633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 b="0" i="0">
                    <a:latin typeface="Times New Roman"/>
                    <a:ea typeface="Times New Roman"/>
                    <a:cs typeface="Times New Roman"/>
                  </a:defRPr>
                </a:pPr>
                <a:r>
                  <a:rPr lang="ru-RU"/>
                  <a:t>кпд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917422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>
                <a:latin typeface="Times New Roman"/>
                <a:ea typeface="Times New Roman"/>
                <a:cs typeface="Times New Roman"/>
              </a:defRPr>
            </a:pPr>
            <a:r>
              <a:rPr lang="ru-RU"/>
              <a:t>Напор СПЧ 65-1,7 (Заполярное ГП)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 cmpd="sng" algn="ctr">
              <a:solidFill>
                <a:srgbClr val="FF0000"/>
              </a:solidFill>
              <a:prstDash val="lg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'Политроп.КПД и Напор'!$M$4:$M$13</c:f>
              <c:numCache>
                <c:formatCode>0.0000</c:formatCode>
                <c:ptCount val="10"/>
                <c:pt idx="0">
                  <c:v>3.4448046237230301E-2</c:v>
                </c:pt>
                <c:pt idx="1">
                  <c:v>3.5767331719398499E-2</c:v>
                </c:pt>
                <c:pt idx="2">
                  <c:v>4.0767591446638107E-2</c:v>
                </c:pt>
                <c:pt idx="3">
                  <c:v>4.5767854899168015E-2</c:v>
                </c:pt>
                <c:pt idx="4">
                  <c:v>4.9986314028501511E-2</c:v>
                </c:pt>
                <c:pt idx="5">
                  <c:v>6.0540605336427689E-2</c:v>
                </c:pt>
                <c:pt idx="6">
                  <c:v>6.5231405198574066E-2</c:v>
                </c:pt>
                <c:pt idx="7">
                  <c:v>6.9335855543613434E-2</c:v>
                </c:pt>
                <c:pt idx="8">
                  <c:v>7.3880061507225037E-2</c:v>
                </c:pt>
              </c:numCache>
            </c:numRef>
          </c:xVal>
          <c:yVal>
            <c:numRef>
              <c:f>'Политроп.КПД и Напор'!$P$4:$P$13</c:f>
              <c:numCache>
                <c:formatCode>0.0000</c:formatCode>
                <c:ptCount val="10"/>
                <c:pt idx="0">
                  <c:v>0.92518943548202515</c:v>
                </c:pt>
                <c:pt idx="1">
                  <c:v>0.93145787715911865</c:v>
                </c:pt>
                <c:pt idx="2">
                  <c:v>0.94329583644866943</c:v>
                </c:pt>
                <c:pt idx="3">
                  <c:v>0.93447846174240112</c:v>
                </c:pt>
                <c:pt idx="4">
                  <c:v>0.89936214685440063</c:v>
                </c:pt>
                <c:pt idx="5">
                  <c:v>0.79305022954940796</c:v>
                </c:pt>
                <c:pt idx="6">
                  <c:v>0.73665142059326172</c:v>
                </c:pt>
                <c:pt idx="7">
                  <c:v>0.67491656541824341</c:v>
                </c:pt>
                <c:pt idx="8">
                  <c:v>0.57129055261611938</c:v>
                </c:pt>
              </c:numCache>
            </c:numRef>
          </c:yVal>
          <c:smooth val="1"/>
        </c:ser>
        <c:ser>
          <c:idx val="1"/>
          <c:order val="1"/>
          <c:spPr>
            <a:ln w="22225" cap="rnd" cmpd="sng" algn="ctr">
              <a:solidFill>
                <a:srgbClr val="00B0F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Lit>
              <c:formatCode>General</c:formatCode>
              <c:ptCount val="9"/>
              <c:pt idx="0">
                <c:v>3.4448046237230301E-2</c:v>
              </c:pt>
              <c:pt idx="1">
                <c:v>3.5767331719398499E-2</c:v>
              </c:pt>
              <c:pt idx="2">
                <c:v>4.0767591446638107E-2</c:v>
              </c:pt>
              <c:pt idx="3">
                <c:v>4.5767854899168015E-2</c:v>
              </c:pt>
              <c:pt idx="4">
                <c:v>4.9986314028501511E-2</c:v>
              </c:pt>
              <c:pt idx="5">
                <c:v>6.0540605336427689E-2</c:v>
              </c:pt>
              <c:pt idx="6">
                <c:v>6.5231405198574066E-2</c:v>
              </c:pt>
              <c:pt idx="7">
                <c:v>6.9335855543613434E-2</c:v>
              </c:pt>
              <c:pt idx="8">
                <c:v>7.3880061507225037E-2</c:v>
              </c:pt>
            </c:numLit>
          </c:xVal>
          <c:yVal>
            <c:numLit>
              <c:formatCode>General</c:formatCode>
              <c:ptCount val="9"/>
              <c:pt idx="0">
                <c:v>0.92578435642195167</c:v>
              </c:pt>
              <c:pt idx="1">
                <c:v>0.9303579888672544</c:v>
              </c:pt>
              <c:pt idx="2">
                <c:v>0.94473847502709696</c:v>
              </c:pt>
              <c:pt idx="3">
                <c:v>0.93236894494460631</c:v>
              </c:pt>
              <c:pt idx="4">
                <c:v>0.90086093268545575</c:v>
              </c:pt>
              <c:pt idx="5">
                <c:v>0.79218049349478514</c:v>
              </c:pt>
              <c:pt idx="6">
                <c:v>0.73751981478868023</c:v>
              </c:pt>
              <c:pt idx="7">
                <c:v>0.6745368317219087</c:v>
              </c:pt>
              <c:pt idx="8">
                <c:v>0.57134468791098769</c:v>
              </c:pt>
            </c:numLit>
          </c:yVal>
          <c:smooth val="1"/>
        </c:ser>
        <c:ser>
          <c:idx val="2"/>
          <c:order val="2"/>
          <c:marker>
            <c:symbol val="none"/>
          </c:marker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425080"/>
        <c:axId val="917426256"/>
      </c:scatterChart>
      <c:valAx>
        <c:axId val="917425080"/>
        <c:scaling>
          <c:orientation val="minMax"/>
          <c:max val="7.3880061507225037E-2"/>
          <c:min val="3.4448046237230301E-2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>
                    <a:latin typeface="Times New Roman" panose="02020603050405020304" pitchFamily="18" charset="0"/>
                  </a:defRPr>
                </a:pPr>
                <a:r>
                  <a:rPr lang="ru-RU" sz="900" b="0" i="0">
                    <a:latin typeface="Times New Roman" panose="02020603050405020304" pitchFamily="18" charset="0"/>
                  </a:rPr>
                  <a:t>Фмах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917426256"/>
        <c:crosses val="autoZero"/>
        <c:crossBetween val="midCat"/>
      </c:valAx>
      <c:valAx>
        <c:axId val="917426256"/>
        <c:scaling>
          <c:orientation val="minMax"/>
          <c:min val="0.57129055261611938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 b="0" i="0">
                    <a:latin typeface="Times New Roman"/>
                    <a:ea typeface="Times New Roman"/>
                    <a:cs typeface="Times New Roman"/>
                  </a:defRPr>
                </a:pPr>
                <a:r>
                  <a:rPr lang="ru-RU"/>
                  <a:t>политропа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917425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>
                <a:latin typeface="Times New Roman"/>
                <a:ea typeface="Times New Roman"/>
                <a:cs typeface="Times New Roman"/>
              </a:defRPr>
            </a:pPr>
            <a:r>
              <a:rPr lang="ru-RU"/>
              <a:t>Газодинамическая характеристика компрессора СПЧ 65-1,7 (</a:t>
            </a:r>
            <a:r>
              <a:rPr lang="en-US"/>
              <a:t>n</a:t>
            </a:r>
            <a:r>
              <a:rPr lang="ru-RU" baseline="-25000"/>
              <a:t>ном</a:t>
            </a:r>
            <a:r>
              <a:rPr lang="ru-RU"/>
              <a:t> =  5300 об/мин)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417820895409262E-2"/>
          <c:y val="9.4957512220919499E-2"/>
          <c:w val="0.88888042414549617"/>
          <c:h val="0.78328037582462429"/>
        </c:manualLayout>
      </c:layout>
      <c:scatterChart>
        <c:scatterStyle val="lineMarker"/>
        <c:varyColors val="0"/>
        <c:ser>
          <c:idx val="0"/>
          <c:order val="0"/>
          <c:tx>
            <c:v>0,7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ступ.сж.'!$C$3:$K$3</c:f>
              <c:numCache>
                <c:formatCode>0</c:formatCode>
                <c:ptCount val="9"/>
                <c:pt idx="0">
                  <c:v>164.5</c:v>
                </c:pt>
                <c:pt idx="1">
                  <c:v>170.80000305175781</c:v>
                </c:pt>
                <c:pt idx="2">
                  <c:v>194.67778015136719</c:v>
                </c:pt>
                <c:pt idx="3">
                  <c:v>218.55555725097656</c:v>
                </c:pt>
                <c:pt idx="4">
                  <c:v>238.69999694824219</c:v>
                </c:pt>
                <c:pt idx="5">
                  <c:v>289.10000610351562</c:v>
                </c:pt>
                <c:pt idx="6">
                  <c:v>311.5</c:v>
                </c:pt>
                <c:pt idx="7">
                  <c:v>331.10000610351562</c:v>
                </c:pt>
                <c:pt idx="8">
                  <c:v>352.79998779296875</c:v>
                </c:pt>
              </c:numCache>
            </c:numRef>
          </c:xVal>
          <c:yVal>
            <c:numRef>
              <c:f>'[1]Таблицы для 1 ступ.сж.'!$C$4:$K$4</c:f>
              <c:numCache>
                <c:formatCode>0.00</c:formatCode>
                <c:ptCount val="9"/>
                <c:pt idx="0">
                  <c:v>1.3470586538314819</c:v>
                </c:pt>
                <c:pt idx="1">
                  <c:v>1.3497157096862793</c:v>
                </c:pt>
                <c:pt idx="2">
                  <c:v>1.3550771474838257</c:v>
                </c:pt>
                <c:pt idx="3">
                  <c:v>1.3518936634063721</c:v>
                </c:pt>
                <c:pt idx="4">
                  <c:v>1.3378376960754395</c:v>
                </c:pt>
                <c:pt idx="5">
                  <c:v>1.2954486608505249</c:v>
                </c:pt>
                <c:pt idx="6">
                  <c:v>1.2730752229690552</c:v>
                </c:pt>
                <c:pt idx="7">
                  <c:v>1.2487984895706177</c:v>
                </c:pt>
                <c:pt idx="8">
                  <c:v>1.2085847854614258</c:v>
                </c:pt>
              </c:numCache>
            </c:numRef>
          </c:yVal>
          <c:smooth val="0"/>
        </c:ser>
        <c:ser>
          <c:idx val="1"/>
          <c:order val="1"/>
          <c:tx>
            <c:v>0,75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ступ.сж.'!$C$9:$K$9</c:f>
              <c:numCache>
                <c:formatCode>0</c:formatCode>
                <c:ptCount val="9"/>
                <c:pt idx="0">
                  <c:v>176.25</c:v>
                </c:pt>
                <c:pt idx="1">
                  <c:v>183</c:v>
                </c:pt>
                <c:pt idx="2">
                  <c:v>208.58334350585937</c:v>
                </c:pt>
                <c:pt idx="3">
                  <c:v>234.16667175292969</c:v>
                </c:pt>
                <c:pt idx="4">
                  <c:v>255.75</c:v>
                </c:pt>
                <c:pt idx="5">
                  <c:v>309.75</c:v>
                </c:pt>
                <c:pt idx="6">
                  <c:v>333.75</c:v>
                </c:pt>
                <c:pt idx="7">
                  <c:v>354.75</c:v>
                </c:pt>
                <c:pt idx="8">
                  <c:v>378</c:v>
                </c:pt>
              </c:numCache>
            </c:numRef>
          </c:xVal>
          <c:yVal>
            <c:numRef>
              <c:f>'[1]Таблицы для 1 ступ.сж.'!$C$10:$K$10</c:f>
              <c:numCache>
                <c:formatCode>0.00</c:formatCode>
                <c:ptCount val="9"/>
                <c:pt idx="0">
                  <c:v>1.404720664024353</c:v>
                </c:pt>
                <c:pt idx="1">
                  <c:v>1.4078879356384277</c:v>
                </c:pt>
                <c:pt idx="2">
                  <c:v>1.4143388271331787</c:v>
                </c:pt>
                <c:pt idx="3">
                  <c:v>1.4106398820877075</c:v>
                </c:pt>
                <c:pt idx="4">
                  <c:v>1.3940247297286987</c:v>
                </c:pt>
                <c:pt idx="5">
                  <c:v>1.3439606428146362</c:v>
                </c:pt>
                <c:pt idx="6">
                  <c:v>1.3175678253173828</c:v>
                </c:pt>
                <c:pt idx="7">
                  <c:v>1.2889783382415771</c:v>
                </c:pt>
                <c:pt idx="8">
                  <c:v>1.241746187210083</c:v>
                </c:pt>
              </c:numCache>
            </c:numRef>
          </c:yVal>
          <c:smooth val="0"/>
        </c:ser>
        <c:ser>
          <c:idx val="2"/>
          <c:order val="2"/>
          <c:tx>
            <c:v>0,8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ступ.сж.'!$C$15:$K$15</c:f>
              <c:numCache>
                <c:formatCode>0</c:formatCode>
                <c:ptCount val="9"/>
                <c:pt idx="0">
                  <c:v>188</c:v>
                </c:pt>
                <c:pt idx="1">
                  <c:v>195.19999694824219</c:v>
                </c:pt>
                <c:pt idx="2">
                  <c:v>222.4888916015625</c:v>
                </c:pt>
                <c:pt idx="3">
                  <c:v>249.77778625488281</c:v>
                </c:pt>
                <c:pt idx="4">
                  <c:v>272.79998779296875</c:v>
                </c:pt>
                <c:pt idx="5">
                  <c:v>330.39999389648438</c:v>
                </c:pt>
                <c:pt idx="6">
                  <c:v>356</c:v>
                </c:pt>
                <c:pt idx="7">
                  <c:v>378.39999389648437</c:v>
                </c:pt>
                <c:pt idx="8">
                  <c:v>403.20001220703125</c:v>
                </c:pt>
              </c:numCache>
            </c:numRef>
          </c:xVal>
          <c:yVal>
            <c:numRef>
              <c:f>'[1]Таблицы для 1 ступ.сж.'!$C$16:$K$16</c:f>
              <c:numCache>
                <c:formatCode>0.00</c:formatCode>
                <c:ptCount val="9"/>
                <c:pt idx="0">
                  <c:v>1.468250036239624</c:v>
                </c:pt>
                <c:pt idx="1">
                  <c:v>1.4720004796981812</c:v>
                </c:pt>
                <c:pt idx="2">
                  <c:v>1.4797124862670898</c:v>
                </c:pt>
                <c:pt idx="3">
                  <c:v>1.4754503965377808</c:v>
                </c:pt>
                <c:pt idx="4">
                  <c:v>1.4559526443481445</c:v>
                </c:pt>
                <c:pt idx="5">
                  <c:v>1.3972538709640503</c:v>
                </c:pt>
                <c:pt idx="6">
                  <c:v>1.3663465976715088</c:v>
                </c:pt>
                <c:pt idx="7">
                  <c:v>1.332926869392395</c:v>
                </c:pt>
                <c:pt idx="8">
                  <c:v>1.277868390083313</c:v>
                </c:pt>
              </c:numCache>
            </c:numRef>
          </c:yVal>
          <c:smooth val="0"/>
        </c:ser>
        <c:ser>
          <c:idx val="3"/>
          <c:order val="3"/>
          <c:tx>
            <c:v>0,85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ступ.сж.'!$C$21:$K$21</c:f>
              <c:numCache>
                <c:formatCode>0</c:formatCode>
                <c:ptCount val="9"/>
                <c:pt idx="0">
                  <c:v>199.75</c:v>
                </c:pt>
                <c:pt idx="1">
                  <c:v>207.39999389648437</c:v>
                </c:pt>
                <c:pt idx="2">
                  <c:v>236.39443969726562</c:v>
                </c:pt>
                <c:pt idx="3">
                  <c:v>265.38888549804687</c:v>
                </c:pt>
                <c:pt idx="4">
                  <c:v>289.85000610351562</c:v>
                </c:pt>
                <c:pt idx="5">
                  <c:v>351.04998779296875</c:v>
                </c:pt>
                <c:pt idx="6">
                  <c:v>378.25</c:v>
                </c:pt>
                <c:pt idx="7">
                  <c:v>402.04998779296875</c:v>
                </c:pt>
                <c:pt idx="8">
                  <c:v>428.39999389648437</c:v>
                </c:pt>
              </c:numCache>
            </c:numRef>
          </c:xVal>
          <c:yVal>
            <c:numRef>
              <c:f>'[1]Таблицы для 1 ступ.сж.'!$C$22:$K$22</c:f>
              <c:numCache>
                <c:formatCode>0.00</c:formatCode>
                <c:ptCount val="9"/>
                <c:pt idx="0">
                  <c:v>1.5380649566650391</c:v>
                </c:pt>
                <c:pt idx="1">
                  <c:v>1.542479395866394</c:v>
                </c:pt>
                <c:pt idx="2">
                  <c:v>1.5516475439071655</c:v>
                </c:pt>
                <c:pt idx="3">
                  <c:v>1.546775221824646</c:v>
                </c:pt>
                <c:pt idx="4">
                  <c:v>1.5240368843078613</c:v>
                </c:pt>
                <c:pt idx="5">
                  <c:v>1.4556430578231812</c:v>
                </c:pt>
                <c:pt idx="6">
                  <c:v>1.4196763038635254</c:v>
                </c:pt>
                <c:pt idx="7">
                  <c:v>1.3808588981628418</c:v>
                </c:pt>
                <c:pt idx="8">
                  <c:v>1.3170945644378662</c:v>
                </c:pt>
              </c:numCache>
            </c:numRef>
          </c:yVal>
          <c:smooth val="0"/>
        </c:ser>
        <c:ser>
          <c:idx val="4"/>
          <c:order val="4"/>
          <c:tx>
            <c:v>0,9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ступ.сж.'!$C$27:$K$27</c:f>
              <c:numCache>
                <c:formatCode>0</c:formatCode>
                <c:ptCount val="9"/>
                <c:pt idx="0">
                  <c:v>211.5</c:v>
                </c:pt>
                <c:pt idx="1">
                  <c:v>219.60000610351562</c:v>
                </c:pt>
                <c:pt idx="2">
                  <c:v>250.30000305175781</c:v>
                </c:pt>
                <c:pt idx="3">
                  <c:v>281</c:v>
                </c:pt>
                <c:pt idx="4">
                  <c:v>306.89999389648437</c:v>
                </c:pt>
                <c:pt idx="5">
                  <c:v>371.70001220703125</c:v>
                </c:pt>
                <c:pt idx="6">
                  <c:v>400.5</c:v>
                </c:pt>
                <c:pt idx="7">
                  <c:v>425.70001220703125</c:v>
                </c:pt>
                <c:pt idx="8">
                  <c:v>453.60000610351562</c:v>
                </c:pt>
              </c:numCache>
            </c:numRef>
          </c:xVal>
          <c:yVal>
            <c:numRef>
              <c:f>'[1]Таблицы для 1 ступ.сж.'!$C$28:$K$28</c:f>
              <c:numCache>
                <c:formatCode>0.00</c:formatCode>
                <c:ptCount val="9"/>
                <c:pt idx="0">
                  <c:v>1.6146218776702881</c:v>
                </c:pt>
                <c:pt idx="1">
                  <c:v>1.6197911500930786</c:v>
                </c:pt>
                <c:pt idx="2">
                  <c:v>1.630638599395752</c:v>
                </c:pt>
                <c:pt idx="3">
                  <c:v>1.6251064538955688</c:v>
                </c:pt>
                <c:pt idx="4">
                  <c:v>1.5987328290939331</c:v>
                </c:pt>
                <c:pt idx="5">
                  <c:v>1.5194741487503052</c:v>
                </c:pt>
                <c:pt idx="6">
                  <c:v>1.4778475761413574</c:v>
                </c:pt>
                <c:pt idx="7">
                  <c:v>1.4330089092254639</c:v>
                </c:pt>
                <c:pt idx="8">
                  <c:v>1.3595789670944214</c:v>
                </c:pt>
              </c:numCache>
            </c:numRef>
          </c:yVal>
          <c:smooth val="0"/>
        </c:ser>
        <c:ser>
          <c:idx val="5"/>
          <c:order val="5"/>
          <c:tx>
            <c:v>0,95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ступ.сж.'!$C$33:$K$33</c:f>
              <c:numCache>
                <c:formatCode>0</c:formatCode>
                <c:ptCount val="9"/>
                <c:pt idx="0">
                  <c:v>223.25</c:v>
                </c:pt>
                <c:pt idx="1">
                  <c:v>231.80000305175781</c:v>
                </c:pt>
                <c:pt idx="2">
                  <c:v>264.20556640625</c:v>
                </c:pt>
                <c:pt idx="3">
                  <c:v>296.61111450195312</c:v>
                </c:pt>
                <c:pt idx="4">
                  <c:v>323.95001220703125</c:v>
                </c:pt>
                <c:pt idx="5">
                  <c:v>392.35000610351562</c:v>
                </c:pt>
                <c:pt idx="6">
                  <c:v>422.75</c:v>
                </c:pt>
                <c:pt idx="7">
                  <c:v>449.35000610351562</c:v>
                </c:pt>
                <c:pt idx="8">
                  <c:v>478.79998779296875</c:v>
                </c:pt>
              </c:numCache>
            </c:numRef>
          </c:xVal>
          <c:yVal>
            <c:numRef>
              <c:f>'[1]Таблицы для 1 ступ.сж.'!$C$34:$K$34</c:f>
              <c:numCache>
                <c:formatCode>0.00</c:formatCode>
                <c:ptCount val="9"/>
                <c:pt idx="0">
                  <c:v>1.6984188556671143</c:v>
                </c:pt>
                <c:pt idx="1">
                  <c:v>1.7044463157653809</c:v>
                </c:pt>
                <c:pt idx="2">
                  <c:v>1.7172257900238037</c:v>
                </c:pt>
                <c:pt idx="3">
                  <c:v>1.7109843492507935</c:v>
                </c:pt>
                <c:pt idx="4">
                  <c:v>1.6805390119552612</c:v>
                </c:pt>
                <c:pt idx="5">
                  <c:v>1.5891224145889282</c:v>
                </c:pt>
                <c:pt idx="6">
                  <c:v>1.5411746501922607</c:v>
                </c:pt>
                <c:pt idx="7">
                  <c:v>1.4896309375762939</c:v>
                </c:pt>
                <c:pt idx="8">
                  <c:v>1.4054876565933228</c:v>
                </c:pt>
              </c:numCache>
            </c:numRef>
          </c:yVal>
          <c:smooth val="0"/>
        </c:ser>
        <c:ser>
          <c:idx val="6"/>
          <c:order val="6"/>
          <c:tx>
            <c:v>1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1666666666666669E-2"/>
                  <c:y val="-5.7142869998396215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0B0F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>
                <a:solidFill>
                  <a:srgbClr val="00B0F0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ступ.сж.'!$C$45:$K$45</c:f>
              <c:numCache>
                <c:formatCode>0</c:formatCode>
                <c:ptCount val="9"/>
                <c:pt idx="0">
                  <c:v>235</c:v>
                </c:pt>
                <c:pt idx="1">
                  <c:v>244</c:v>
                </c:pt>
                <c:pt idx="2">
                  <c:v>278.11111450195312</c:v>
                </c:pt>
                <c:pt idx="3">
                  <c:v>312.22222900390625</c:v>
                </c:pt>
                <c:pt idx="4">
                  <c:v>341</c:v>
                </c:pt>
                <c:pt idx="5">
                  <c:v>413</c:v>
                </c:pt>
                <c:pt idx="6">
                  <c:v>445</c:v>
                </c:pt>
                <c:pt idx="7">
                  <c:v>473</c:v>
                </c:pt>
                <c:pt idx="8">
                  <c:v>504</c:v>
                </c:pt>
              </c:numCache>
            </c:numRef>
          </c:xVal>
          <c:yVal>
            <c:numRef>
              <c:f>'[1]Таблицы для 1 ступ.сж.'!$C$46:$K$46</c:f>
              <c:numCache>
                <c:formatCode>0.00</c:formatCode>
                <c:ptCount val="9"/>
                <c:pt idx="0">
                  <c:v>1.7899998426437378</c:v>
                </c:pt>
                <c:pt idx="1">
                  <c:v>1.7970001697540283</c:v>
                </c:pt>
                <c:pt idx="2">
                  <c:v>1.8120001554489136</c:v>
                </c:pt>
                <c:pt idx="3">
                  <c:v>1.8050001859664917</c:v>
                </c:pt>
                <c:pt idx="4">
                  <c:v>1.7700003385543823</c:v>
                </c:pt>
                <c:pt idx="5">
                  <c:v>1.6649999618530273</c:v>
                </c:pt>
                <c:pt idx="6">
                  <c:v>1.6099998950958252</c:v>
                </c:pt>
                <c:pt idx="7">
                  <c:v>1.5510002374649048</c:v>
                </c:pt>
                <c:pt idx="8">
                  <c:v>1.4550000429153442</c:v>
                </c:pt>
              </c:numCache>
            </c:numRef>
          </c:yVal>
          <c:smooth val="0"/>
        </c:ser>
        <c:ser>
          <c:idx val="7"/>
          <c:order val="7"/>
          <c:tx>
            <c:v>1,05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4634481279961698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FF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>
                <a:solidFill>
                  <a:srgbClr val="FF0000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ступ.сж.'!$C$57:$K$57</c:f>
              <c:numCache>
                <c:formatCode>0</c:formatCode>
                <c:ptCount val="9"/>
                <c:pt idx="0">
                  <c:v>246.75</c:v>
                </c:pt>
                <c:pt idx="1">
                  <c:v>256.20001220703125</c:v>
                </c:pt>
                <c:pt idx="2">
                  <c:v>292.01666259765625</c:v>
                </c:pt>
                <c:pt idx="3">
                  <c:v>327.83334350585937</c:v>
                </c:pt>
                <c:pt idx="4">
                  <c:v>358.04998779296875</c:v>
                </c:pt>
                <c:pt idx="5">
                  <c:v>433.64999389648437</c:v>
                </c:pt>
                <c:pt idx="6">
                  <c:v>467.25</c:v>
                </c:pt>
                <c:pt idx="7">
                  <c:v>496.64999389648437</c:v>
                </c:pt>
                <c:pt idx="8">
                  <c:v>529.20001220703125</c:v>
                </c:pt>
              </c:numCache>
            </c:numRef>
          </c:xVal>
          <c:yVal>
            <c:numRef>
              <c:f>'[1]Таблицы для 1 ступ.сж.'!$C$58:$K$58</c:f>
              <c:numCache>
                <c:formatCode>0.00</c:formatCode>
                <c:ptCount val="9"/>
                <c:pt idx="0">
                  <c:v>1.8899557590484619</c:v>
                </c:pt>
                <c:pt idx="1">
                  <c:v>1.8980575799942017</c:v>
                </c:pt>
                <c:pt idx="2">
                  <c:v>1.9156056642532349</c:v>
                </c:pt>
                <c:pt idx="3">
                  <c:v>1.9077973365783691</c:v>
                </c:pt>
                <c:pt idx="4">
                  <c:v>1.8677103519439697</c:v>
                </c:pt>
                <c:pt idx="5">
                  <c:v>1.7475513219833374</c:v>
                </c:pt>
                <c:pt idx="6">
                  <c:v>1.6846957206726074</c:v>
                </c:pt>
                <c:pt idx="7">
                  <c:v>1.6174135208129883</c:v>
                </c:pt>
                <c:pt idx="8">
                  <c:v>1.5083084106445312</c:v>
                </c:pt>
              </c:numCache>
            </c:numRef>
          </c:yVal>
          <c:smooth val="0"/>
        </c:ser>
        <c:ser>
          <c:idx val="8"/>
          <c:order val="8"/>
          <c:tx>
            <c:v>0,793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6.0115616797900263E-2"/>
                  <c:y val="-2.547087187196217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ступ.сж.'!$C$66:$J$66</c:f>
              <c:numCache>
                <c:formatCode>0</c:formatCode>
                <c:ptCount val="8"/>
                <c:pt idx="0">
                  <c:v>164.5</c:v>
                </c:pt>
                <c:pt idx="1">
                  <c:v>176.25</c:v>
                </c:pt>
                <c:pt idx="2">
                  <c:v>188</c:v>
                </c:pt>
                <c:pt idx="3">
                  <c:v>199.75</c:v>
                </c:pt>
                <c:pt idx="4">
                  <c:v>211.5</c:v>
                </c:pt>
                <c:pt idx="5">
                  <c:v>223.25</c:v>
                </c:pt>
                <c:pt idx="6">
                  <c:v>235</c:v>
                </c:pt>
                <c:pt idx="7">
                  <c:v>246.75</c:v>
                </c:pt>
              </c:numCache>
            </c:numRef>
          </c:xVal>
          <c:yVal>
            <c:numRef>
              <c:f>'[1]Таблицы для 1 ступ.сж.'!$C$67:$J$67</c:f>
              <c:numCache>
                <c:formatCode>0.00</c:formatCode>
                <c:ptCount val="8"/>
                <c:pt idx="0">
                  <c:v>1.3470586538314819</c:v>
                </c:pt>
                <c:pt idx="1">
                  <c:v>1.404720664024353</c:v>
                </c:pt>
                <c:pt idx="2">
                  <c:v>1.468250036239624</c:v>
                </c:pt>
                <c:pt idx="3">
                  <c:v>1.5380649566650391</c:v>
                </c:pt>
                <c:pt idx="4">
                  <c:v>1.6146218776702881</c:v>
                </c:pt>
                <c:pt idx="5">
                  <c:v>1.6984188556671143</c:v>
                </c:pt>
                <c:pt idx="6">
                  <c:v>1.7899998426437378</c:v>
                </c:pt>
                <c:pt idx="7">
                  <c:v>1.8899557590484619</c:v>
                </c:pt>
              </c:numCache>
            </c:numRef>
          </c:yVal>
          <c:smooth val="0"/>
        </c:ser>
        <c:ser>
          <c:idx val="9"/>
          <c:order val="9"/>
          <c:tx>
            <c:v>0,800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0038582677165415E-2"/>
                  <c:y val="-2.538965700554715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ступ.сж.'!$C$68:$J$68</c:f>
              <c:numCache>
                <c:formatCode>0</c:formatCode>
                <c:ptCount val="8"/>
                <c:pt idx="0">
                  <c:v>170.80000305175781</c:v>
                </c:pt>
                <c:pt idx="1">
                  <c:v>183</c:v>
                </c:pt>
                <c:pt idx="2">
                  <c:v>195.19999694824219</c:v>
                </c:pt>
                <c:pt idx="3">
                  <c:v>207.39999389648437</c:v>
                </c:pt>
                <c:pt idx="4">
                  <c:v>219.60000610351562</c:v>
                </c:pt>
                <c:pt idx="5">
                  <c:v>231.80000305175781</c:v>
                </c:pt>
                <c:pt idx="6">
                  <c:v>244</c:v>
                </c:pt>
                <c:pt idx="7">
                  <c:v>256.20001220703125</c:v>
                </c:pt>
              </c:numCache>
            </c:numRef>
          </c:xVal>
          <c:yVal>
            <c:numRef>
              <c:f>'[1]Таблицы для 1 ступ.сж.'!$C$69:$J$69</c:f>
              <c:numCache>
                <c:formatCode>0.00</c:formatCode>
                <c:ptCount val="8"/>
                <c:pt idx="0">
                  <c:v>1.3497157096862793</c:v>
                </c:pt>
                <c:pt idx="1">
                  <c:v>1.4078879356384277</c:v>
                </c:pt>
                <c:pt idx="2">
                  <c:v>1.4720004796981812</c:v>
                </c:pt>
                <c:pt idx="3">
                  <c:v>1.542479395866394</c:v>
                </c:pt>
                <c:pt idx="4">
                  <c:v>1.6197911500930786</c:v>
                </c:pt>
                <c:pt idx="5">
                  <c:v>1.7044463157653809</c:v>
                </c:pt>
                <c:pt idx="6">
                  <c:v>1.7970001697540283</c:v>
                </c:pt>
                <c:pt idx="7">
                  <c:v>1.8980575799942017</c:v>
                </c:pt>
              </c:numCache>
            </c:numRef>
          </c:yVal>
          <c:smooth val="0"/>
        </c:ser>
        <c:ser>
          <c:idx val="10"/>
          <c:order val="10"/>
          <c:tx>
            <c:v>0,830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1.5034696211664381E-2"/>
                  <c:y val="-2.547077479289118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ступ.сж.'!$C$70:$J$70</c:f>
              <c:numCache>
                <c:formatCode>0</c:formatCode>
                <c:ptCount val="8"/>
                <c:pt idx="0">
                  <c:v>194.67778015136719</c:v>
                </c:pt>
                <c:pt idx="1">
                  <c:v>208.58334350585937</c:v>
                </c:pt>
                <c:pt idx="2">
                  <c:v>222.4888916015625</c:v>
                </c:pt>
                <c:pt idx="3">
                  <c:v>236.39443969726562</c:v>
                </c:pt>
                <c:pt idx="4">
                  <c:v>250.30000305175781</c:v>
                </c:pt>
                <c:pt idx="5">
                  <c:v>264.20556640625</c:v>
                </c:pt>
                <c:pt idx="6">
                  <c:v>278.11111450195312</c:v>
                </c:pt>
                <c:pt idx="7">
                  <c:v>292.01666259765625</c:v>
                </c:pt>
              </c:numCache>
            </c:numRef>
          </c:xVal>
          <c:yVal>
            <c:numRef>
              <c:f>'[1]Таблицы для 1 ступ.сж.'!$C$71:$J$71</c:f>
              <c:numCache>
                <c:formatCode>0.00</c:formatCode>
                <c:ptCount val="8"/>
                <c:pt idx="0">
                  <c:v>1.3550771474838257</c:v>
                </c:pt>
                <c:pt idx="1">
                  <c:v>1.4143388271331787</c:v>
                </c:pt>
                <c:pt idx="2">
                  <c:v>1.4797124862670898</c:v>
                </c:pt>
                <c:pt idx="3">
                  <c:v>1.5516475439071655</c:v>
                </c:pt>
                <c:pt idx="4">
                  <c:v>1.630638599395752</c:v>
                </c:pt>
                <c:pt idx="5">
                  <c:v>1.7172257900238037</c:v>
                </c:pt>
                <c:pt idx="6">
                  <c:v>1.8120001554489136</c:v>
                </c:pt>
                <c:pt idx="7">
                  <c:v>1.9156056642532349</c:v>
                </c:pt>
              </c:numCache>
            </c:numRef>
          </c:yVal>
          <c:smooth val="0"/>
        </c:ser>
        <c:ser>
          <c:idx val="11"/>
          <c:order val="11"/>
          <c:tx>
            <c:v>0,850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1.1693652609072248E-2"/>
                  <c:y val="-1.698051652859414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ступ.сж.'!$C$72:$J$72</c:f>
              <c:numCache>
                <c:formatCode>0</c:formatCode>
                <c:ptCount val="8"/>
                <c:pt idx="0">
                  <c:v>218.55555725097656</c:v>
                </c:pt>
                <c:pt idx="1">
                  <c:v>234.16667175292969</c:v>
                </c:pt>
                <c:pt idx="2">
                  <c:v>249.77778625488281</c:v>
                </c:pt>
                <c:pt idx="3">
                  <c:v>265.38888549804687</c:v>
                </c:pt>
                <c:pt idx="4">
                  <c:v>281</c:v>
                </c:pt>
                <c:pt idx="5">
                  <c:v>296.61111450195312</c:v>
                </c:pt>
                <c:pt idx="6">
                  <c:v>312.22222900390625</c:v>
                </c:pt>
                <c:pt idx="7">
                  <c:v>327.83334350585937</c:v>
                </c:pt>
              </c:numCache>
            </c:numRef>
          </c:xVal>
          <c:yVal>
            <c:numRef>
              <c:f>'[1]Таблицы для 1 ступ.сж.'!$C$73:$J$73</c:f>
              <c:numCache>
                <c:formatCode>0.00</c:formatCode>
                <c:ptCount val="8"/>
                <c:pt idx="0">
                  <c:v>1.3518936634063721</c:v>
                </c:pt>
                <c:pt idx="1">
                  <c:v>1.4106398820877075</c:v>
                </c:pt>
                <c:pt idx="2">
                  <c:v>1.4754503965377808</c:v>
                </c:pt>
                <c:pt idx="3">
                  <c:v>1.546775221824646</c:v>
                </c:pt>
                <c:pt idx="4">
                  <c:v>1.6251064538955688</c:v>
                </c:pt>
                <c:pt idx="5">
                  <c:v>1.7109843492507935</c:v>
                </c:pt>
                <c:pt idx="6">
                  <c:v>1.8050001859664917</c:v>
                </c:pt>
                <c:pt idx="7">
                  <c:v>1.9077973365783691</c:v>
                </c:pt>
              </c:numCache>
            </c:numRef>
          </c:yVal>
          <c:smooth val="0"/>
        </c:ser>
        <c:ser>
          <c:idx val="12"/>
          <c:order val="12"/>
          <c:tx>
            <c:v>0,855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8.3526090064801779E-3"/>
                  <c:y val="-1.6980516528594145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ступ.сж.'!$C$74:$J$74</c:f>
              <c:numCache>
                <c:formatCode>0</c:formatCode>
                <c:ptCount val="8"/>
                <c:pt idx="0">
                  <c:v>238.69999694824219</c:v>
                </c:pt>
                <c:pt idx="1">
                  <c:v>255.75</c:v>
                </c:pt>
                <c:pt idx="2">
                  <c:v>272.79998779296875</c:v>
                </c:pt>
                <c:pt idx="3">
                  <c:v>289.85000610351562</c:v>
                </c:pt>
                <c:pt idx="4">
                  <c:v>306.89999389648437</c:v>
                </c:pt>
                <c:pt idx="5">
                  <c:v>323.95001220703125</c:v>
                </c:pt>
                <c:pt idx="6">
                  <c:v>341</c:v>
                </c:pt>
                <c:pt idx="7">
                  <c:v>358.04998779296875</c:v>
                </c:pt>
              </c:numCache>
            </c:numRef>
          </c:xVal>
          <c:yVal>
            <c:numRef>
              <c:f>'[1]Таблицы для 1 ступ.сж.'!$C$75:$J$75</c:f>
              <c:numCache>
                <c:formatCode>0.00</c:formatCode>
                <c:ptCount val="8"/>
                <c:pt idx="0">
                  <c:v>1.3378376960754395</c:v>
                </c:pt>
                <c:pt idx="1">
                  <c:v>1.3940247297286987</c:v>
                </c:pt>
                <c:pt idx="2">
                  <c:v>1.4559526443481445</c:v>
                </c:pt>
                <c:pt idx="3">
                  <c:v>1.5240368843078613</c:v>
                </c:pt>
                <c:pt idx="4">
                  <c:v>1.5987328290939331</c:v>
                </c:pt>
                <c:pt idx="5">
                  <c:v>1.6805390119552612</c:v>
                </c:pt>
                <c:pt idx="6">
                  <c:v>1.7700003385543823</c:v>
                </c:pt>
                <c:pt idx="7">
                  <c:v>1.8677103519439697</c:v>
                </c:pt>
              </c:numCache>
            </c:numRef>
          </c:yVal>
          <c:smooth val="0"/>
        </c:ser>
        <c:ser>
          <c:idx val="13"/>
          <c:order val="13"/>
          <c:tx>
            <c:v>0,850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6.682087205184142E-3"/>
                  <c:y val="-2.264068870479216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ступ.сж.'!$C$76:$J$76</c:f>
              <c:numCache>
                <c:formatCode>0</c:formatCode>
                <c:ptCount val="8"/>
                <c:pt idx="0">
                  <c:v>289.10000610351562</c:v>
                </c:pt>
                <c:pt idx="1">
                  <c:v>309.75</c:v>
                </c:pt>
                <c:pt idx="2">
                  <c:v>330.39999389648438</c:v>
                </c:pt>
                <c:pt idx="3">
                  <c:v>351.04998779296875</c:v>
                </c:pt>
                <c:pt idx="4">
                  <c:v>371.70001220703125</c:v>
                </c:pt>
                <c:pt idx="5">
                  <c:v>392.35000610351562</c:v>
                </c:pt>
                <c:pt idx="6">
                  <c:v>413</c:v>
                </c:pt>
                <c:pt idx="7">
                  <c:v>433.64999389648437</c:v>
                </c:pt>
              </c:numCache>
            </c:numRef>
          </c:xVal>
          <c:yVal>
            <c:numRef>
              <c:f>'[1]Таблицы для 1 ступ.сж.'!$C$77:$J$77</c:f>
              <c:numCache>
                <c:formatCode>0.00</c:formatCode>
                <c:ptCount val="8"/>
                <c:pt idx="0">
                  <c:v>1.2954486608505249</c:v>
                </c:pt>
                <c:pt idx="1">
                  <c:v>1.3439606428146362</c:v>
                </c:pt>
                <c:pt idx="2">
                  <c:v>1.3972538709640503</c:v>
                </c:pt>
                <c:pt idx="3">
                  <c:v>1.4556430578231812</c:v>
                </c:pt>
                <c:pt idx="4">
                  <c:v>1.5194741487503052</c:v>
                </c:pt>
                <c:pt idx="5">
                  <c:v>1.5891224145889282</c:v>
                </c:pt>
                <c:pt idx="6">
                  <c:v>1.6649999618530273</c:v>
                </c:pt>
                <c:pt idx="7">
                  <c:v>1.7475513219833374</c:v>
                </c:pt>
              </c:numCache>
            </c:numRef>
          </c:yVal>
          <c:smooth val="0"/>
        </c:ser>
        <c:ser>
          <c:idx val="14"/>
          <c:order val="14"/>
          <c:tx>
            <c:v>0,830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8.3526090064801779E-3"/>
                  <c:y val="-1.698051652859412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ступ.сж.'!$C$78:$J$78</c:f>
              <c:numCache>
                <c:formatCode>0</c:formatCode>
                <c:ptCount val="8"/>
                <c:pt idx="0">
                  <c:v>311.5</c:v>
                </c:pt>
                <c:pt idx="1">
                  <c:v>333.75</c:v>
                </c:pt>
                <c:pt idx="2">
                  <c:v>356</c:v>
                </c:pt>
                <c:pt idx="3">
                  <c:v>378.25</c:v>
                </c:pt>
                <c:pt idx="4">
                  <c:v>400.5</c:v>
                </c:pt>
                <c:pt idx="5">
                  <c:v>422.75</c:v>
                </c:pt>
                <c:pt idx="6">
                  <c:v>445</c:v>
                </c:pt>
                <c:pt idx="7">
                  <c:v>467.25</c:v>
                </c:pt>
              </c:numCache>
            </c:numRef>
          </c:xVal>
          <c:yVal>
            <c:numRef>
              <c:f>'[1]Таблицы для 1 ступ.сж.'!$C$79:$J$79</c:f>
              <c:numCache>
                <c:formatCode>0.00</c:formatCode>
                <c:ptCount val="8"/>
                <c:pt idx="0">
                  <c:v>1.2730752229690552</c:v>
                </c:pt>
                <c:pt idx="1">
                  <c:v>1.3175678253173828</c:v>
                </c:pt>
                <c:pt idx="2">
                  <c:v>1.3663465976715088</c:v>
                </c:pt>
                <c:pt idx="3">
                  <c:v>1.4196763038635254</c:v>
                </c:pt>
                <c:pt idx="4">
                  <c:v>1.4778475761413574</c:v>
                </c:pt>
                <c:pt idx="5">
                  <c:v>1.5411746501922607</c:v>
                </c:pt>
                <c:pt idx="6">
                  <c:v>1.6099998950958252</c:v>
                </c:pt>
                <c:pt idx="7">
                  <c:v>1.6846957206726074</c:v>
                </c:pt>
              </c:numCache>
            </c:numRef>
          </c:yVal>
          <c:smooth val="0"/>
        </c:ser>
        <c:ser>
          <c:idx val="15"/>
          <c:order val="15"/>
          <c:tx>
            <c:v>0,800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1.0023130807776335E-2"/>
                  <c:y val="-1.415043044049515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ступ.сж.'!$C$80:$J$80</c:f>
              <c:numCache>
                <c:formatCode>0</c:formatCode>
                <c:ptCount val="8"/>
                <c:pt idx="0">
                  <c:v>331.10000610351562</c:v>
                </c:pt>
                <c:pt idx="1">
                  <c:v>354.75</c:v>
                </c:pt>
                <c:pt idx="2">
                  <c:v>378.39999389648437</c:v>
                </c:pt>
                <c:pt idx="3">
                  <c:v>402.04998779296875</c:v>
                </c:pt>
                <c:pt idx="4">
                  <c:v>425.70001220703125</c:v>
                </c:pt>
                <c:pt idx="5">
                  <c:v>449.35000610351562</c:v>
                </c:pt>
                <c:pt idx="6">
                  <c:v>473</c:v>
                </c:pt>
                <c:pt idx="7">
                  <c:v>496.64999389648437</c:v>
                </c:pt>
              </c:numCache>
            </c:numRef>
          </c:xVal>
          <c:yVal>
            <c:numRef>
              <c:f>'[1]Таблицы для 1 ступ.сж.'!$C$81:$J$81</c:f>
              <c:numCache>
                <c:formatCode>0.00</c:formatCode>
                <c:ptCount val="8"/>
                <c:pt idx="0">
                  <c:v>1.2487984895706177</c:v>
                </c:pt>
                <c:pt idx="1">
                  <c:v>1.2889783382415771</c:v>
                </c:pt>
                <c:pt idx="2">
                  <c:v>1.332926869392395</c:v>
                </c:pt>
                <c:pt idx="3">
                  <c:v>1.3808588981628418</c:v>
                </c:pt>
                <c:pt idx="4">
                  <c:v>1.4330089092254639</c:v>
                </c:pt>
                <c:pt idx="5">
                  <c:v>1.4896309375762939</c:v>
                </c:pt>
                <c:pt idx="6">
                  <c:v>1.5510002374649048</c:v>
                </c:pt>
                <c:pt idx="7">
                  <c:v>1.6174135208129883</c:v>
                </c:pt>
              </c:numCache>
            </c:numRef>
          </c:yVal>
          <c:smooth val="0"/>
        </c:ser>
        <c:ser>
          <c:idx val="16"/>
          <c:order val="16"/>
          <c:tx>
            <c:v>0,730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1.1693652609072248E-2"/>
                  <c:y val="-2.547077479289118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2225"/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ступ.сж.'!$C$82:$J$82</c:f>
              <c:numCache>
                <c:formatCode>0</c:formatCode>
                <c:ptCount val="8"/>
                <c:pt idx="0">
                  <c:v>352.79998779296875</c:v>
                </c:pt>
                <c:pt idx="1">
                  <c:v>378</c:v>
                </c:pt>
                <c:pt idx="2">
                  <c:v>403.20001220703125</c:v>
                </c:pt>
                <c:pt idx="3">
                  <c:v>428.39999389648437</c:v>
                </c:pt>
                <c:pt idx="4">
                  <c:v>453.60000610351562</c:v>
                </c:pt>
                <c:pt idx="5">
                  <c:v>478.79998779296875</c:v>
                </c:pt>
                <c:pt idx="6">
                  <c:v>504</c:v>
                </c:pt>
                <c:pt idx="7">
                  <c:v>529.20001220703125</c:v>
                </c:pt>
              </c:numCache>
            </c:numRef>
          </c:xVal>
          <c:yVal>
            <c:numRef>
              <c:f>'[1]Таблицы для 1 ступ.сж.'!$C$83:$J$83</c:f>
              <c:numCache>
                <c:formatCode>0.00</c:formatCode>
                <c:ptCount val="8"/>
                <c:pt idx="0">
                  <c:v>1.2085847854614258</c:v>
                </c:pt>
                <c:pt idx="1">
                  <c:v>1.241746187210083</c:v>
                </c:pt>
                <c:pt idx="2">
                  <c:v>1.277868390083313</c:v>
                </c:pt>
                <c:pt idx="3">
                  <c:v>1.3170945644378662</c:v>
                </c:pt>
                <c:pt idx="4">
                  <c:v>1.3595789670944214</c:v>
                </c:pt>
                <c:pt idx="5">
                  <c:v>1.4054876565933228</c:v>
                </c:pt>
                <c:pt idx="6">
                  <c:v>1.4550000429153442</c:v>
                </c:pt>
                <c:pt idx="7">
                  <c:v>1.5083084106445312</c:v>
                </c:pt>
              </c:numCache>
            </c:numRef>
          </c:yVal>
          <c:smooth val="0"/>
        </c:ser>
        <c:ser>
          <c:idx val="17"/>
          <c:order val="17"/>
          <c:tx>
            <c:v>150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3.341043602592071E-3"/>
                  <c:y val="1.415043044049499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ступ.сж.'!$C$87:$K$87</c:f>
              <c:numCache>
                <c:formatCode>0</c:formatCode>
                <c:ptCount val="9"/>
                <c:pt idx="0">
                  <c:v>184.89472961425781</c:v>
                </c:pt>
                <c:pt idx="1">
                  <c:v>189.73092651367187</c:v>
                </c:pt>
                <c:pt idx="2">
                  <c:v>208.73945617675781</c:v>
                </c:pt>
                <c:pt idx="3">
                  <c:v>227.96650695800781</c:v>
                </c:pt>
                <c:pt idx="4">
                  <c:v>245.24644470214844</c:v>
                </c:pt>
                <c:pt idx="5">
                  <c:v>289.60858154296875</c:v>
                </c:pt>
                <c:pt idx="6">
                  <c:v>309.23873901367187</c:v>
                </c:pt>
                <c:pt idx="7">
                  <c:v>327.25833129882813</c:v>
                </c:pt>
                <c:pt idx="8">
                  <c:v>349.46279907226562</c:v>
                </c:pt>
              </c:numCache>
            </c:numRef>
          </c:xVal>
          <c:yVal>
            <c:numRef>
              <c:f>'[1]Таблицы для 1 ступ.сж.'!$C$88:$K$88</c:f>
              <c:numCache>
                <c:formatCode>0.00</c:formatCode>
                <c:ptCount val="9"/>
                <c:pt idx="0">
                  <c:v>1.4508672952651978</c:v>
                </c:pt>
                <c:pt idx="1">
                  <c:v>1.4424986839294434</c:v>
                </c:pt>
                <c:pt idx="2">
                  <c:v>1.4150382280349731</c:v>
                </c:pt>
                <c:pt idx="3">
                  <c:v>1.3866055011749268</c:v>
                </c:pt>
                <c:pt idx="4">
                  <c:v>1.3587567806243896</c:v>
                </c:pt>
                <c:pt idx="5">
                  <c:v>1.2965881824493408</c:v>
                </c:pt>
                <c:pt idx="6">
                  <c:v>1.2687838077545166</c:v>
                </c:pt>
                <c:pt idx="7">
                  <c:v>1.2426139116287231</c:v>
                </c:pt>
                <c:pt idx="8">
                  <c:v>1.2044082880020142</c:v>
                </c:pt>
              </c:numCache>
            </c:numRef>
          </c:yVal>
          <c:smooth val="0"/>
        </c:ser>
        <c:ser>
          <c:idx val="18"/>
          <c:order val="18"/>
          <c:tx>
            <c:v>200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8.3526090064802994E-3"/>
                  <c:y val="1.698051652859412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ступ.сж.'!$C$89:$K$89</c:f>
              <c:numCache>
                <c:formatCode>0</c:formatCode>
                <c:ptCount val="9"/>
                <c:pt idx="0">
                  <c:v>203.50297546386719</c:v>
                </c:pt>
                <c:pt idx="1">
                  <c:v>208.82589721679687</c:v>
                </c:pt>
                <c:pt idx="2">
                  <c:v>229.74749755859375</c:v>
                </c:pt>
                <c:pt idx="3">
                  <c:v>250.90960693359375</c:v>
                </c:pt>
                <c:pt idx="4">
                  <c:v>269.92864990234375</c:v>
                </c:pt>
                <c:pt idx="5">
                  <c:v>318.75546264648437</c:v>
                </c:pt>
                <c:pt idx="6">
                  <c:v>340.36129760742188</c:v>
                </c:pt>
                <c:pt idx="7">
                  <c:v>360.19439697265625</c:v>
                </c:pt>
                <c:pt idx="8">
                  <c:v>384.63357543945312</c:v>
                </c:pt>
              </c:numCache>
            </c:numRef>
          </c:xVal>
          <c:yVal>
            <c:numRef>
              <c:f>'[1]Таблицы для 1 ступ.сж.'!$C$90:$K$90</c:f>
              <c:numCache>
                <c:formatCode>0.00</c:formatCode>
                <c:ptCount val="9"/>
                <c:pt idx="0">
                  <c:v>1.5617618560791016</c:v>
                </c:pt>
                <c:pt idx="1">
                  <c:v>1.5511531829833984</c:v>
                </c:pt>
                <c:pt idx="2">
                  <c:v>1.5164135694503784</c:v>
                </c:pt>
                <c:pt idx="3">
                  <c:v>1.4803968667984009</c:v>
                </c:pt>
                <c:pt idx="4">
                  <c:v>1.4451042413711548</c:v>
                </c:pt>
                <c:pt idx="5">
                  <c:v>1.366595983505249</c:v>
                </c:pt>
                <c:pt idx="6">
                  <c:v>1.3316028118133545</c:v>
                </c:pt>
                <c:pt idx="7">
                  <c:v>1.2987542152404785</c:v>
                </c:pt>
                <c:pt idx="8">
                  <c:v>1.2509621381759644</c:v>
                </c:pt>
              </c:numCache>
            </c:numRef>
          </c:yVal>
          <c:smooth val="0"/>
        </c:ser>
        <c:ser>
          <c:idx val="19"/>
          <c:order val="19"/>
          <c:tx>
            <c:v>250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8.3526090064801779E-3"/>
                  <c:y val="1.698051652859412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ступ.сж.'!$C$91:$K$91</c:f>
              <c:numCache>
                <c:formatCode>0</c:formatCode>
                <c:ptCount val="9"/>
                <c:pt idx="0">
                  <c:v>219.21693420410156</c:v>
                </c:pt>
                <c:pt idx="1">
                  <c:v>224.95088195800781</c:v>
                </c:pt>
                <c:pt idx="2">
                  <c:v>247.48799133300781</c:v>
                </c:pt>
                <c:pt idx="3">
                  <c:v>270.2841796875</c:v>
                </c:pt>
                <c:pt idx="4">
                  <c:v>290.77182006835937</c:v>
                </c:pt>
                <c:pt idx="5">
                  <c:v>343.36892700195312</c:v>
                </c:pt>
                <c:pt idx="6">
                  <c:v>366.64306640625</c:v>
                </c:pt>
                <c:pt idx="7">
                  <c:v>388.00765991210937</c:v>
                </c:pt>
                <c:pt idx="8">
                  <c:v>414.333984375</c:v>
                </c:pt>
              </c:numCache>
            </c:numRef>
          </c:xVal>
          <c:yVal>
            <c:numRef>
              <c:f>'[1]Таблицы для 1 ступ.сж.'!$C$92:$K$92</c:f>
              <c:numCache>
                <c:formatCode>0.00</c:formatCode>
                <c:ptCount val="9"/>
                <c:pt idx="0">
                  <c:v>1.6688076257705688</c:v>
                </c:pt>
                <c:pt idx="1">
                  <c:v>1.6559848785400391</c:v>
                </c:pt>
                <c:pt idx="2">
                  <c:v>1.6140704154968262</c:v>
                </c:pt>
                <c:pt idx="3">
                  <c:v>1.5705593824386597</c:v>
                </c:pt>
                <c:pt idx="4">
                  <c:v>1.5279022455215454</c:v>
                </c:pt>
                <c:pt idx="5">
                  <c:v>1.4333077669143677</c:v>
                </c:pt>
                <c:pt idx="6">
                  <c:v>1.3912713527679443</c:v>
                </c:pt>
                <c:pt idx="7">
                  <c:v>1.3519058227539062</c:v>
                </c:pt>
                <c:pt idx="8">
                  <c:v>1.294808030128479</c:v>
                </c:pt>
              </c:numCache>
            </c:numRef>
          </c:yVal>
          <c:smooth val="0"/>
        </c:ser>
        <c:ser>
          <c:idx val="20"/>
          <c:order val="20"/>
          <c:tx>
            <c:v>300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6.6820872051842643E-3"/>
                  <c:y val="1.415043044049499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ступ.сж.'!$C$93:$K$93</c:f>
              <c:numCache>
                <c:formatCode>0</c:formatCode>
                <c:ptCount val="9"/>
                <c:pt idx="0">
                  <c:v>232.9527587890625</c:v>
                </c:pt>
                <c:pt idx="1">
                  <c:v>239.04597473144531</c:v>
                </c:pt>
                <c:pt idx="2">
                  <c:v>262.9952392578125</c:v>
                </c:pt>
                <c:pt idx="3">
                  <c:v>287.21981811523437</c:v>
                </c:pt>
                <c:pt idx="4">
                  <c:v>308.99118041992187</c:v>
                </c:pt>
                <c:pt idx="5">
                  <c:v>364.88394165039063</c:v>
                </c:pt>
                <c:pt idx="6">
                  <c:v>389.61642456054687</c:v>
                </c:pt>
                <c:pt idx="7">
                  <c:v>412.31967163085937</c:v>
                </c:pt>
                <c:pt idx="8">
                  <c:v>440.2955322265625</c:v>
                </c:pt>
              </c:numCache>
            </c:numRef>
          </c:xVal>
          <c:yVal>
            <c:numRef>
              <c:f>'[1]Таблицы для 1 ступ.сж.'!$C$94:$K$94</c:f>
              <c:numCache>
                <c:formatCode>0.00</c:formatCode>
                <c:ptCount val="9"/>
                <c:pt idx="0">
                  <c:v>1.7734583616256714</c:v>
                </c:pt>
                <c:pt idx="1">
                  <c:v>1.7584267854690552</c:v>
                </c:pt>
                <c:pt idx="2">
                  <c:v>1.709372878074646</c:v>
                </c:pt>
                <c:pt idx="3">
                  <c:v>1.6583858728408813</c:v>
                </c:pt>
                <c:pt idx="4">
                  <c:v>1.6083734035491943</c:v>
                </c:pt>
                <c:pt idx="5">
                  <c:v>1.4977807998657227</c:v>
                </c:pt>
                <c:pt idx="6">
                  <c:v>1.4487690925598145</c:v>
                </c:pt>
                <c:pt idx="7">
                  <c:v>1.4029719829559326</c:v>
                </c:pt>
                <c:pt idx="8">
                  <c:v>1.3367332220077515</c:v>
                </c:pt>
              </c:numCache>
            </c:numRef>
          </c:yVal>
          <c:smooth val="0"/>
        </c:ser>
        <c:ser>
          <c:idx val="21"/>
          <c:order val="21"/>
          <c:tx>
            <c:v>350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8.3526090064801779E-3"/>
                  <c:y val="1.415043044049499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ступ.сж.'!$C$95:$K$95</c:f>
              <c:numCache>
                <c:formatCode>0</c:formatCode>
                <c:ptCount val="9"/>
                <c:pt idx="0">
                  <c:v>245.23556518554687</c:v>
                </c:pt>
                <c:pt idx="1">
                  <c:v>251.65007019042969</c:v>
                </c:pt>
                <c:pt idx="2">
                  <c:v>276.86209106445312</c:v>
                </c:pt>
                <c:pt idx="3">
                  <c:v>302.36392211914062</c:v>
                </c:pt>
                <c:pt idx="4">
                  <c:v>325.28323364257812</c:v>
                </c:pt>
                <c:pt idx="5">
                  <c:v>384.12301635742187</c:v>
                </c:pt>
                <c:pt idx="6">
                  <c:v>410.1595458984375</c:v>
                </c:pt>
                <c:pt idx="7">
                  <c:v>434.05987548828125</c:v>
                </c:pt>
                <c:pt idx="8">
                  <c:v>463.51083374023437</c:v>
                </c:pt>
              </c:numCache>
            </c:numRef>
          </c:xVal>
          <c:yVal>
            <c:numRef>
              <c:f>'[1]Таблицы для 1 ступ.сж.'!$C$96:$K$96</c:f>
              <c:numCache>
                <c:formatCode>0.00</c:formatCode>
                <c:ptCount val="9"/>
                <c:pt idx="0">
                  <c:v>1.8765802383422852</c:v>
                </c:pt>
                <c:pt idx="1">
                  <c:v>1.859333872795105</c:v>
                </c:pt>
                <c:pt idx="2">
                  <c:v>1.8031362295150757</c:v>
                </c:pt>
                <c:pt idx="3">
                  <c:v>1.7446500062942505</c:v>
                </c:pt>
                <c:pt idx="4">
                  <c:v>1.687251091003418</c:v>
                </c:pt>
                <c:pt idx="5">
                  <c:v>1.5606518983840942</c:v>
                </c:pt>
                <c:pt idx="6">
                  <c:v>1.5046871900558472</c:v>
                </c:pt>
                <c:pt idx="7">
                  <c:v>1.4524992704391479</c:v>
                </c:pt>
                <c:pt idx="8">
                  <c:v>1.3772159814834595</c:v>
                </c:pt>
              </c:numCache>
            </c:numRef>
          </c:yVal>
          <c:smooth val="0"/>
        </c:ser>
        <c:ser>
          <c:idx val="22"/>
          <c:order val="22"/>
          <c:tx>
            <c:v>400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8.3526090064801779E-3"/>
                  <c:y val="1.698051652859412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ступ.сж.'!$C$97:$K$97</c:f>
              <c:numCache>
                <c:formatCode>0</c:formatCode>
                <c:ptCount val="9"/>
                <c:pt idx="1">
                  <c:v>284.39767456054687</c:v>
                </c:pt>
                <c:pt idx="2">
                  <c:v>289.46371459960937</c:v>
                </c:pt>
                <c:pt idx="3">
                  <c:v>316.12631225585937</c:v>
                </c:pt>
                <c:pt idx="4">
                  <c:v>340.08877563476562</c:v>
                </c:pt>
                <c:pt idx="5">
                  <c:v>401.60671997070312</c:v>
                </c:pt>
                <c:pt idx="6">
                  <c:v>428.82833862304687</c:v>
                </c:pt>
                <c:pt idx="7">
                  <c:v>453.81649780273437</c:v>
                </c:pt>
                <c:pt idx="8">
                  <c:v>484.60794067382812</c:v>
                </c:pt>
              </c:numCache>
            </c:numRef>
          </c:xVal>
          <c:yVal>
            <c:numRef>
              <c:f>'[1]Таблицы для 1 ступ.сж.'!$C$98:$K$98</c:f>
              <c:numCache>
                <c:formatCode>0.00</c:formatCode>
                <c:ptCount val="9"/>
                <c:pt idx="1">
                  <c:v>1.9105707406997681</c:v>
                </c:pt>
                <c:pt idx="2">
                  <c:v>1.8958919048309326</c:v>
                </c:pt>
                <c:pt idx="3">
                  <c:v>1.8298580646514893</c:v>
                </c:pt>
                <c:pt idx="4">
                  <c:v>1.7650156021118164</c:v>
                </c:pt>
                <c:pt idx="5">
                  <c:v>1.6223400831222534</c:v>
                </c:pt>
                <c:pt idx="6">
                  <c:v>1.5594154596328735</c:v>
                </c:pt>
                <c:pt idx="7">
                  <c:v>1.5008487701416016</c:v>
                </c:pt>
                <c:pt idx="8">
                  <c:v>1.4165725708007813</c:v>
                </c:pt>
              </c:numCache>
            </c:numRef>
          </c:yVal>
          <c:smooth val="0"/>
        </c:ser>
        <c:ser>
          <c:idx val="23"/>
          <c:order val="23"/>
          <c:tx>
            <c:v>450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6.682087205184142E-3"/>
                  <c:y val="1.698051652859412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ступ.сж.'!$C$99:$K$99</c:f>
              <c:numCache>
                <c:formatCode>0</c:formatCode>
                <c:ptCount val="9"/>
                <c:pt idx="3">
                  <c:v>335.66433715820313</c:v>
                </c:pt>
                <c:pt idx="4">
                  <c:v>353.70657348632812</c:v>
                </c:pt>
                <c:pt idx="5">
                  <c:v>417.68783569335938</c:v>
                </c:pt>
                <c:pt idx="6">
                  <c:v>445.99945068359375</c:v>
                </c:pt>
                <c:pt idx="7">
                  <c:v>471.98818969726562</c:v>
                </c:pt>
                <c:pt idx="8">
                  <c:v>504.0125732421875</c:v>
                </c:pt>
              </c:numCache>
            </c:numRef>
          </c:xVal>
          <c:yVal>
            <c:numRef>
              <c:f>'[1]Таблицы для 1 ступ.сж.'!$C$100:$K$100</c:f>
              <c:numCache>
                <c:formatCode>0.00</c:formatCode>
                <c:ptCount val="9"/>
                <c:pt idx="3">
                  <c:v>1.8961726427078247</c:v>
                </c:pt>
                <c:pt idx="4">
                  <c:v>1.8420010805130005</c:v>
                </c:pt>
                <c:pt idx="5">
                  <c:v>1.6831378936767578</c:v>
                </c:pt>
                <c:pt idx="6">
                  <c:v>1.6132265329360962</c:v>
                </c:pt>
                <c:pt idx="7">
                  <c:v>1.5482733249664307</c:v>
                </c:pt>
                <c:pt idx="8">
                  <c:v>1.4550256729125977</c:v>
                </c:pt>
              </c:numCache>
            </c:numRef>
          </c:yVal>
          <c:smooth val="0"/>
        </c:ser>
        <c:ser>
          <c:idx val="24"/>
          <c:order val="24"/>
          <c:tx>
            <c:v>500</c:v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3.341043602592071E-3"/>
                  <c:y val="1.415043044049510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prstDash val="dash"/>
              </a:ln>
            </c:spPr>
            <c:trendlineType val="poly"/>
            <c:order val="3"/>
            <c:dispRSqr val="0"/>
            <c:dispEq val="0"/>
          </c:trendline>
          <c:xVal>
            <c:numRef>
              <c:f>'[1]Таблицы для 1 ступ.сж.'!$C$101:$K$101</c:f>
              <c:numCache>
                <c:formatCode>0</c:formatCode>
                <c:ptCount val="9"/>
                <c:pt idx="4">
                  <c:v>417.196044921875</c:v>
                </c:pt>
                <c:pt idx="5">
                  <c:v>432.61773681640625</c:v>
                </c:pt>
                <c:pt idx="6">
                  <c:v>461.94134521484375</c:v>
                </c:pt>
                <c:pt idx="7">
                  <c:v>488.8590087890625</c:v>
                </c:pt>
                <c:pt idx="8">
                  <c:v>522.028076171875</c:v>
                </c:pt>
              </c:numCache>
            </c:numRef>
          </c:xVal>
          <c:yVal>
            <c:numRef>
              <c:f>'[1]Таблицы для 1 ступ.сж.'!$C$102:$K$102</c:f>
              <c:numCache>
                <c:formatCode>0.00</c:formatCode>
                <c:ptCount val="9"/>
                <c:pt idx="4">
                  <c:v>1.7901238203048706</c:v>
                </c:pt>
                <c:pt idx="5">
                  <c:v>1.7432589530944824</c:v>
                </c:pt>
                <c:pt idx="6">
                  <c:v>1.666319727897644</c:v>
                </c:pt>
                <c:pt idx="7">
                  <c:v>1.5949584245681763</c:v>
                </c:pt>
                <c:pt idx="8">
                  <c:v>1.4927387237548828</c:v>
                </c:pt>
              </c:numCache>
            </c:numRef>
          </c:yVal>
          <c:smooth val="0"/>
        </c:ser>
        <c:ser>
          <c:idx val="25"/>
          <c:order val="25"/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'Политроп.КПД и Напор'!$AX$39</c:f>
              <c:numCache>
                <c:formatCode>0.00</c:formatCode>
                <c:ptCount val="1"/>
                <c:pt idx="0">
                  <c:v>235.48323219241951</c:v>
                </c:pt>
              </c:numCache>
            </c:numRef>
          </c:xVal>
          <c:yVal>
            <c:numRef>
              <c:f>'Политроп.КПД и Напор'!$AU$39</c:f>
              <c:numCache>
                <c:formatCode>0.00</c:formatCode>
                <c:ptCount val="1"/>
                <c:pt idx="0">
                  <c:v>1.7907743877022106</c:v>
                </c:pt>
              </c:numCache>
            </c:numRef>
          </c:yVal>
          <c:smooth val="0"/>
        </c:ser>
        <c:ser>
          <c:idx val="26"/>
          <c:order val="26"/>
          <c:tx>
            <c:v>0,97</c:v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2225">
                <a:solidFill>
                  <a:srgbClr val="00B050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ступ.сж.'!$C$39:$K$39</c:f>
              <c:numCache>
                <c:formatCode>0</c:formatCode>
                <c:ptCount val="9"/>
                <c:pt idx="0">
                  <c:v>227.90565490722656</c:v>
                </c:pt>
                <c:pt idx="1">
                  <c:v>236.63395690917969</c:v>
                </c:pt>
                <c:pt idx="2">
                  <c:v>269.71530151367187</c:v>
                </c:pt>
                <c:pt idx="3">
                  <c:v>302.79666137695312</c:v>
                </c:pt>
                <c:pt idx="4">
                  <c:v>330.70565795898437</c:v>
                </c:pt>
                <c:pt idx="5">
                  <c:v>400.53207397460937</c:v>
                </c:pt>
                <c:pt idx="6">
                  <c:v>431.5660400390625</c:v>
                </c:pt>
                <c:pt idx="7">
                  <c:v>458.72076416015625</c:v>
                </c:pt>
                <c:pt idx="8">
                  <c:v>488.784912109375</c:v>
                </c:pt>
              </c:numCache>
            </c:numRef>
          </c:xVal>
          <c:yVal>
            <c:numRef>
              <c:f>'[1]Таблицы для 1 ступ.сж.'!$C$40:$K$40</c:f>
              <c:numCache>
                <c:formatCode>0.00</c:formatCode>
                <c:ptCount val="9"/>
                <c:pt idx="0">
                  <c:v>1.7336328029632568</c:v>
                </c:pt>
                <c:pt idx="1">
                  <c:v>1.7400304079055786</c:v>
                </c:pt>
                <c:pt idx="2">
                  <c:v>1.7536531686782837</c:v>
                </c:pt>
                <c:pt idx="3">
                  <c:v>1.74712073802948</c:v>
                </c:pt>
                <c:pt idx="4">
                  <c:v>1.7149401903152466</c:v>
                </c:pt>
                <c:pt idx="5">
                  <c:v>1.6183434724807739</c:v>
                </c:pt>
                <c:pt idx="6">
                  <c:v>1.5677021741867065</c:v>
                </c:pt>
                <c:pt idx="7">
                  <c:v>1.5133076906204224</c:v>
                </c:pt>
                <c:pt idx="8">
                  <c:v>1.4246222972869873</c:v>
                </c:pt>
              </c:numCache>
            </c:numRef>
          </c:yVal>
          <c:smooth val="0"/>
        </c:ser>
        <c:ser>
          <c:idx val="27"/>
          <c:order val="27"/>
          <c:tx>
            <c:v>1,02</c:v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2225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xVal>
            <c:numRef>
              <c:f>'[1]Таблицы для 1 ступ.сж.'!$C$51:$K$51</c:f>
              <c:numCache>
                <c:formatCode>0</c:formatCode>
                <c:ptCount val="9"/>
                <c:pt idx="0">
                  <c:v>239.30094909667969</c:v>
                </c:pt>
                <c:pt idx="1">
                  <c:v>248.46566772460938</c:v>
                </c:pt>
                <c:pt idx="2">
                  <c:v>283.20108032226562</c:v>
                </c:pt>
                <c:pt idx="3">
                  <c:v>317.93649291992187</c:v>
                </c:pt>
                <c:pt idx="4">
                  <c:v>347.24093627929687</c:v>
                </c:pt>
                <c:pt idx="5">
                  <c:v>420.55868530273437</c:v>
                </c:pt>
                <c:pt idx="6">
                  <c:v>453.14434814453125</c:v>
                </c:pt>
                <c:pt idx="7">
                  <c:v>481.65679931640625</c:v>
                </c:pt>
                <c:pt idx="8">
                  <c:v>513.22412109375</c:v>
                </c:pt>
              </c:numCache>
            </c:numRef>
          </c:xVal>
          <c:yVal>
            <c:numRef>
              <c:f>'[1]Таблицы для 1 ступ.сж.'!$C$52:$K$52</c:f>
              <c:numCache>
                <c:formatCode>0.00</c:formatCode>
                <c:ptCount val="9"/>
                <c:pt idx="0">
                  <c:v>1.8256608247756958</c:v>
                </c:pt>
                <c:pt idx="1">
                  <c:v>1.833048939704895</c:v>
                </c:pt>
                <c:pt idx="2">
                  <c:v>1.8489418029785156</c:v>
                </c:pt>
                <c:pt idx="3">
                  <c:v>1.8416486978530884</c:v>
                </c:pt>
                <c:pt idx="4">
                  <c:v>1.8048449754714966</c:v>
                </c:pt>
                <c:pt idx="5">
                  <c:v>1.6944701671600342</c:v>
                </c:pt>
                <c:pt idx="6">
                  <c:v>1.6366856098175049</c:v>
                </c:pt>
                <c:pt idx="7">
                  <c:v>1.5747470855712891</c:v>
                </c:pt>
                <c:pt idx="8">
                  <c:v>1.4740914106369019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418416"/>
        <c:axId val="917423904"/>
      </c:scatterChart>
      <c:valAx>
        <c:axId val="917418416"/>
        <c:scaling>
          <c:orientation val="minMax"/>
          <c:min val="100"/>
        </c:scaling>
        <c:delete val="0"/>
        <c:axPos val="b"/>
        <c:majorGridlines>
          <c:spPr>
            <a:ln w="12700">
              <a:solidFill>
                <a:srgbClr val="898989"/>
              </a:solidFill>
              <a:prstDash val="soli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900" b="0" i="0">
                    <a:latin typeface="Times New Roman" panose="02020603050405020304" pitchFamily="18" charset="0"/>
                  </a:defRPr>
                </a:pPr>
                <a:r>
                  <a:rPr lang="en-US" sz="900" b="0" i="0">
                    <a:latin typeface="Times New Roman" panose="02020603050405020304" pitchFamily="18" charset="0"/>
                  </a:rPr>
                  <a:t>Q, </a:t>
                </a:r>
                <a:r>
                  <a:rPr lang="ru-RU" sz="900" b="0" i="0">
                    <a:latin typeface="Times New Roman" panose="02020603050405020304" pitchFamily="18" charset="0"/>
                  </a:rPr>
                  <a:t>м</a:t>
                </a:r>
                <a:r>
                  <a:rPr lang="ru-RU" sz="900" b="0" i="0" baseline="30000">
                    <a:latin typeface="Times New Roman" panose="02020603050405020304" pitchFamily="18" charset="0"/>
                  </a:rPr>
                  <a:t>3</a:t>
                </a:r>
                <a:r>
                  <a:rPr lang="ru-RU" sz="900" b="0" i="0">
                    <a:latin typeface="Times New Roman" panose="02020603050405020304" pitchFamily="18" charset="0"/>
                  </a:rPr>
                  <a:t>/мин</a:t>
                </a:r>
              </a:p>
            </c:rich>
          </c:tx>
          <c:layout>
            <c:manualLayout>
              <c:xMode val="edge"/>
              <c:yMode val="edge"/>
              <c:x val="0.9271936428272689"/>
              <c:y val="0.9315068311071018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12700">
            <a:solidFill>
              <a:srgbClr val="898989"/>
            </a:solidFill>
            <a:prstDash val="solid"/>
          </a:ln>
        </c:spPr>
        <c:txPr>
          <a:bodyPr/>
          <a:lstStyle/>
          <a:p>
            <a:pPr>
              <a:defRPr sz="1000" b="0" i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ru-RU"/>
          </a:p>
        </c:txPr>
        <c:crossAx val="917423904"/>
        <c:crosses val="autoZero"/>
        <c:crossBetween val="midCat"/>
        <c:minorUnit val="50"/>
      </c:valAx>
      <c:valAx>
        <c:axId val="917423904"/>
        <c:scaling>
          <c:orientation val="minMax"/>
          <c:min val="0.99999999999999989"/>
        </c:scaling>
        <c:delete val="0"/>
        <c:axPos val="l"/>
        <c:majorGridlines>
          <c:spPr>
            <a:ln w="12700">
              <a:solidFill>
                <a:srgbClr val="898989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900" b="0" i="0">
                    <a:latin typeface="Symbol"/>
                    <a:ea typeface="Symbol"/>
                    <a:cs typeface="Symbol"/>
                  </a:defRPr>
                </a:pPr>
                <a:r>
                  <a:rPr lang="en-US"/>
                  <a:t>e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4.1741994750656167E-2"/>
              <c:y val="3.8863667041619795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rgbClr val="898989"/>
            </a:solidFill>
            <a:prstDash val="solid"/>
          </a:ln>
        </c:spPr>
        <c:txPr>
          <a:bodyPr/>
          <a:lstStyle/>
          <a:p>
            <a:pPr>
              <a:defRPr sz="1000" b="0" i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ru-RU"/>
          </a:p>
        </c:txPr>
        <c:crossAx val="917418416"/>
        <c:crosses val="autoZero"/>
        <c:crossBetween val="midCat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260537</xdr:colOff>
      <xdr:row>12</xdr:row>
      <xdr:rowOff>116541</xdr:rowOff>
    </xdr:from>
    <xdr:to>
      <xdr:col>9</xdr:col>
      <xdr:colOff>565336</xdr:colOff>
      <xdr:row>30</xdr:row>
      <xdr:rowOff>116540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563096</xdr:colOff>
      <xdr:row>12</xdr:row>
      <xdr:rowOff>116541</xdr:rowOff>
    </xdr:from>
    <xdr:to>
      <xdr:col>17</xdr:col>
      <xdr:colOff>262778</xdr:colOff>
      <xdr:row>30</xdr:row>
      <xdr:rowOff>116540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40</xdr:row>
      <xdr:rowOff>0</xdr:rowOff>
    </xdr:from>
    <xdr:to>
      <xdr:col>53</xdr:col>
      <xdr:colOff>304800</xdr:colOff>
      <xdr:row>69</xdr:row>
      <xdr:rowOff>25400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apolyarnoe\&#1060;&#1072;&#1082;&#1090;&#1080;&#1095;&#1077;&#1089;&#1082;&#1080;&#1081;%20&#1088;&#1077;&#1078;&#1080;&#1084;%20&#1088;&#1072;&#1073;&#1086;&#1090;&#1099;\&#1044;&#1083;&#1103;%20&#1088;&#1072;&#1073;&#1086;&#1090;&#1099;%20&#1089;%20&#1043;&#1044;&#1061;%20&#1089;&#1090;&#1091;&#1087;&#1077;&#1085;&#1077;&#108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ДХ и Табл. (факт.) (1С)"/>
      <sheetName val="ГДХ и Табл. (факт.) (2С)"/>
      <sheetName val="ГДХ и Табл. (факт.) (3С)"/>
      <sheetName val="Январь Февраль"/>
      <sheetName val="Фактические показатели"/>
      <sheetName val="ТТР 1С"/>
      <sheetName val="ТТР 2С"/>
      <sheetName val="ТТР 3С"/>
      <sheetName val="Таблицы для 1 ступ.сж."/>
      <sheetName val="База"/>
      <sheetName val="Политроп.КПД и Напор"/>
      <sheetName val="Исходник 1-С"/>
      <sheetName val="Исходник 2-С"/>
      <sheetName val="Исходник 3-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C3">
            <v>164.5</v>
          </cell>
          <cell r="D3">
            <v>170.80000305175781</v>
          </cell>
          <cell r="E3">
            <v>194.67778015136719</v>
          </cell>
          <cell r="F3">
            <v>218.55555725097656</v>
          </cell>
          <cell r="G3">
            <v>238.69999694824219</v>
          </cell>
          <cell r="H3">
            <v>289.10000610351562</v>
          </cell>
          <cell r="I3">
            <v>311.5</v>
          </cell>
          <cell r="J3">
            <v>331.10000610351562</v>
          </cell>
          <cell r="K3">
            <v>352.79998779296875</v>
          </cell>
        </row>
        <row r="4">
          <cell r="C4">
            <v>1.3470586538314819</v>
          </cell>
          <cell r="D4">
            <v>1.3497157096862793</v>
          </cell>
          <cell r="E4">
            <v>1.3550771474838257</v>
          </cell>
          <cell r="F4">
            <v>1.3518936634063721</v>
          </cell>
          <cell r="G4">
            <v>1.3378376960754395</v>
          </cell>
          <cell r="H4">
            <v>1.2954486608505249</v>
          </cell>
          <cell r="I4">
            <v>1.2730752229690552</v>
          </cell>
          <cell r="J4">
            <v>1.2487984895706177</v>
          </cell>
          <cell r="K4">
            <v>1.2085847854614258</v>
          </cell>
        </row>
        <row r="9">
          <cell r="C9">
            <v>176.25</v>
          </cell>
          <cell r="D9">
            <v>183</v>
          </cell>
          <cell r="E9">
            <v>208.58334350585937</v>
          </cell>
          <cell r="F9">
            <v>234.16667175292969</v>
          </cell>
          <cell r="G9">
            <v>255.75</v>
          </cell>
          <cell r="H9">
            <v>309.75</v>
          </cell>
          <cell r="I9">
            <v>333.75</v>
          </cell>
          <cell r="J9">
            <v>354.75</v>
          </cell>
          <cell r="K9">
            <v>378</v>
          </cell>
        </row>
        <row r="10">
          <cell r="C10">
            <v>1.404720664024353</v>
          </cell>
          <cell r="D10">
            <v>1.4078879356384277</v>
          </cell>
          <cell r="E10">
            <v>1.4143388271331787</v>
          </cell>
          <cell r="F10">
            <v>1.4106398820877075</v>
          </cell>
          <cell r="G10">
            <v>1.3940247297286987</v>
          </cell>
          <cell r="H10">
            <v>1.3439606428146362</v>
          </cell>
          <cell r="I10">
            <v>1.3175678253173828</v>
          </cell>
          <cell r="J10">
            <v>1.2889783382415771</v>
          </cell>
          <cell r="K10">
            <v>1.241746187210083</v>
          </cell>
        </row>
        <row r="15">
          <cell r="C15">
            <v>188</v>
          </cell>
          <cell r="D15">
            <v>195.19999694824219</v>
          </cell>
          <cell r="E15">
            <v>222.4888916015625</v>
          </cell>
          <cell r="F15">
            <v>249.77778625488281</v>
          </cell>
          <cell r="G15">
            <v>272.79998779296875</v>
          </cell>
          <cell r="H15">
            <v>330.39999389648438</v>
          </cell>
          <cell r="I15">
            <v>356</v>
          </cell>
          <cell r="J15">
            <v>378.39999389648437</v>
          </cell>
          <cell r="K15">
            <v>403.20001220703125</v>
          </cell>
        </row>
        <row r="16">
          <cell r="C16">
            <v>1.468250036239624</v>
          </cell>
          <cell r="D16">
            <v>1.4720004796981812</v>
          </cell>
          <cell r="E16">
            <v>1.4797124862670898</v>
          </cell>
          <cell r="F16">
            <v>1.4754503965377808</v>
          </cell>
          <cell r="G16">
            <v>1.4559526443481445</v>
          </cell>
          <cell r="H16">
            <v>1.3972538709640503</v>
          </cell>
          <cell r="I16">
            <v>1.3663465976715088</v>
          </cell>
          <cell r="J16">
            <v>1.332926869392395</v>
          </cell>
          <cell r="K16">
            <v>1.277868390083313</v>
          </cell>
        </row>
        <row r="21">
          <cell r="C21">
            <v>199.75</v>
          </cell>
          <cell r="D21">
            <v>207.39999389648437</v>
          </cell>
          <cell r="E21">
            <v>236.39443969726562</v>
          </cell>
          <cell r="F21">
            <v>265.38888549804687</v>
          </cell>
          <cell r="G21">
            <v>289.85000610351562</v>
          </cell>
          <cell r="H21">
            <v>351.04998779296875</v>
          </cell>
          <cell r="I21">
            <v>378.25</v>
          </cell>
          <cell r="J21">
            <v>402.04998779296875</v>
          </cell>
          <cell r="K21">
            <v>428.39999389648437</v>
          </cell>
        </row>
        <row r="22">
          <cell r="C22">
            <v>1.5380649566650391</v>
          </cell>
          <cell r="D22">
            <v>1.542479395866394</v>
          </cell>
          <cell r="E22">
            <v>1.5516475439071655</v>
          </cell>
          <cell r="F22">
            <v>1.546775221824646</v>
          </cell>
          <cell r="G22">
            <v>1.5240368843078613</v>
          </cell>
          <cell r="H22">
            <v>1.4556430578231812</v>
          </cell>
          <cell r="I22">
            <v>1.4196763038635254</v>
          </cell>
          <cell r="J22">
            <v>1.3808588981628418</v>
          </cell>
          <cell r="K22">
            <v>1.3170945644378662</v>
          </cell>
        </row>
        <row r="27">
          <cell r="C27">
            <v>211.5</v>
          </cell>
          <cell r="D27">
            <v>219.60000610351562</v>
          </cell>
          <cell r="E27">
            <v>250.30000305175781</v>
          </cell>
          <cell r="F27">
            <v>281</v>
          </cell>
          <cell r="G27">
            <v>306.89999389648437</v>
          </cell>
          <cell r="H27">
            <v>371.70001220703125</v>
          </cell>
          <cell r="I27">
            <v>400.5</v>
          </cell>
          <cell r="J27">
            <v>425.70001220703125</v>
          </cell>
          <cell r="K27">
            <v>453.60000610351562</v>
          </cell>
        </row>
        <row r="28">
          <cell r="C28">
            <v>1.6146218776702881</v>
          </cell>
          <cell r="D28">
            <v>1.6197911500930786</v>
          </cell>
          <cell r="E28">
            <v>1.630638599395752</v>
          </cell>
          <cell r="F28">
            <v>1.6251064538955688</v>
          </cell>
          <cell r="G28">
            <v>1.5987328290939331</v>
          </cell>
          <cell r="H28">
            <v>1.5194741487503052</v>
          </cell>
          <cell r="I28">
            <v>1.4778475761413574</v>
          </cell>
          <cell r="J28">
            <v>1.4330089092254639</v>
          </cell>
          <cell r="K28">
            <v>1.3595789670944214</v>
          </cell>
        </row>
        <row r="33">
          <cell r="C33">
            <v>223.25</v>
          </cell>
          <cell r="D33">
            <v>231.80000305175781</v>
          </cell>
          <cell r="E33">
            <v>264.20556640625</v>
          </cell>
          <cell r="F33">
            <v>296.61111450195312</v>
          </cell>
          <cell r="G33">
            <v>323.95001220703125</v>
          </cell>
          <cell r="H33">
            <v>392.35000610351562</v>
          </cell>
          <cell r="I33">
            <v>422.75</v>
          </cell>
          <cell r="J33">
            <v>449.35000610351562</v>
          </cell>
          <cell r="K33">
            <v>478.79998779296875</v>
          </cell>
        </row>
        <row r="34">
          <cell r="C34">
            <v>1.6984188556671143</v>
          </cell>
          <cell r="D34">
            <v>1.7044463157653809</v>
          </cell>
          <cell r="E34">
            <v>1.7172257900238037</v>
          </cell>
          <cell r="F34">
            <v>1.7109843492507935</v>
          </cell>
          <cell r="G34">
            <v>1.6805390119552612</v>
          </cell>
          <cell r="H34">
            <v>1.5891224145889282</v>
          </cell>
          <cell r="I34">
            <v>1.5411746501922607</v>
          </cell>
          <cell r="J34">
            <v>1.4896309375762939</v>
          </cell>
          <cell r="K34">
            <v>1.4054876565933228</v>
          </cell>
        </row>
        <row r="39">
          <cell r="C39">
            <v>227.90565490722656</v>
          </cell>
          <cell r="D39">
            <v>236.63395690917969</v>
          </cell>
          <cell r="E39">
            <v>269.71530151367187</v>
          </cell>
          <cell r="F39">
            <v>302.79666137695312</v>
          </cell>
          <cell r="G39">
            <v>330.70565795898437</v>
          </cell>
          <cell r="H39">
            <v>400.53207397460937</v>
          </cell>
          <cell r="I39">
            <v>431.5660400390625</v>
          </cell>
          <cell r="J39">
            <v>458.72076416015625</v>
          </cell>
          <cell r="K39">
            <v>488.784912109375</v>
          </cell>
        </row>
        <row r="40">
          <cell r="C40">
            <v>1.7336328029632568</v>
          </cell>
          <cell r="D40">
            <v>1.7400304079055786</v>
          </cell>
          <cell r="E40">
            <v>1.7536531686782837</v>
          </cell>
          <cell r="F40">
            <v>1.74712073802948</v>
          </cell>
          <cell r="G40">
            <v>1.7149401903152466</v>
          </cell>
          <cell r="H40">
            <v>1.6183434724807739</v>
          </cell>
          <cell r="I40">
            <v>1.5677021741867065</v>
          </cell>
          <cell r="J40">
            <v>1.5133076906204224</v>
          </cell>
          <cell r="K40">
            <v>1.4246222972869873</v>
          </cell>
        </row>
        <row r="45">
          <cell r="C45">
            <v>235</v>
          </cell>
          <cell r="D45">
            <v>244</v>
          </cell>
          <cell r="E45">
            <v>278.11111450195312</v>
          </cell>
          <cell r="F45">
            <v>312.22222900390625</v>
          </cell>
          <cell r="G45">
            <v>341</v>
          </cell>
          <cell r="H45">
            <v>413</v>
          </cell>
          <cell r="I45">
            <v>445</v>
          </cell>
          <cell r="J45">
            <v>473</v>
          </cell>
          <cell r="K45">
            <v>504</v>
          </cell>
        </row>
        <row r="46">
          <cell r="C46">
            <v>1.7899998426437378</v>
          </cell>
          <cell r="D46">
            <v>1.7970001697540283</v>
          </cell>
          <cell r="E46">
            <v>1.8120001554489136</v>
          </cell>
          <cell r="F46">
            <v>1.8050001859664917</v>
          </cell>
          <cell r="G46">
            <v>1.7700003385543823</v>
          </cell>
          <cell r="H46">
            <v>1.6649999618530273</v>
          </cell>
          <cell r="I46">
            <v>1.6099998950958252</v>
          </cell>
          <cell r="J46">
            <v>1.5510002374649048</v>
          </cell>
          <cell r="K46">
            <v>1.4550000429153442</v>
          </cell>
        </row>
        <row r="51">
          <cell r="C51">
            <v>239.30094909667969</v>
          </cell>
          <cell r="D51">
            <v>248.46566772460938</v>
          </cell>
          <cell r="E51">
            <v>283.20108032226562</v>
          </cell>
          <cell r="F51">
            <v>317.93649291992187</v>
          </cell>
          <cell r="G51">
            <v>347.24093627929687</v>
          </cell>
          <cell r="H51">
            <v>420.55868530273437</v>
          </cell>
          <cell r="I51">
            <v>453.14434814453125</v>
          </cell>
          <cell r="J51">
            <v>481.65679931640625</v>
          </cell>
          <cell r="K51">
            <v>513.22412109375</v>
          </cell>
        </row>
        <row r="52">
          <cell r="C52">
            <v>1.8256608247756958</v>
          </cell>
          <cell r="D52">
            <v>1.833048939704895</v>
          </cell>
          <cell r="E52">
            <v>1.8489418029785156</v>
          </cell>
          <cell r="F52">
            <v>1.8416486978530884</v>
          </cell>
          <cell r="G52">
            <v>1.8048449754714966</v>
          </cell>
          <cell r="H52">
            <v>1.6944701671600342</v>
          </cell>
          <cell r="I52">
            <v>1.6366856098175049</v>
          </cell>
          <cell r="J52">
            <v>1.5747470855712891</v>
          </cell>
          <cell r="K52">
            <v>1.4740914106369019</v>
          </cell>
        </row>
        <row r="57">
          <cell r="C57">
            <v>246.75</v>
          </cell>
          <cell r="D57">
            <v>256.20001220703125</v>
          </cell>
          <cell r="E57">
            <v>292.01666259765625</v>
          </cell>
          <cell r="F57">
            <v>327.83334350585937</v>
          </cell>
          <cell r="G57">
            <v>358.04998779296875</v>
          </cell>
          <cell r="H57">
            <v>433.64999389648437</v>
          </cell>
          <cell r="I57">
            <v>467.25</v>
          </cell>
          <cell r="J57">
            <v>496.64999389648437</v>
          </cell>
          <cell r="K57">
            <v>529.20001220703125</v>
          </cell>
        </row>
        <row r="58">
          <cell r="C58">
            <v>1.8899557590484619</v>
          </cell>
          <cell r="D58">
            <v>1.8980575799942017</v>
          </cell>
          <cell r="E58">
            <v>1.9156056642532349</v>
          </cell>
          <cell r="F58">
            <v>1.9077973365783691</v>
          </cell>
          <cell r="G58">
            <v>1.8677103519439697</v>
          </cell>
          <cell r="H58">
            <v>1.7475513219833374</v>
          </cell>
          <cell r="I58">
            <v>1.6846957206726074</v>
          </cell>
          <cell r="J58">
            <v>1.6174135208129883</v>
          </cell>
          <cell r="K58">
            <v>1.5083084106445312</v>
          </cell>
        </row>
        <row r="66">
          <cell r="C66">
            <v>164.5</v>
          </cell>
          <cell r="D66">
            <v>176.25</v>
          </cell>
          <cell r="E66">
            <v>188</v>
          </cell>
          <cell r="F66">
            <v>199.75</v>
          </cell>
          <cell r="G66">
            <v>211.5</v>
          </cell>
          <cell r="H66">
            <v>223.25</v>
          </cell>
          <cell r="I66">
            <v>235</v>
          </cell>
          <cell r="J66">
            <v>246.75</v>
          </cell>
        </row>
        <row r="67">
          <cell r="C67">
            <v>1.3470586538314819</v>
          </cell>
          <cell r="D67">
            <v>1.404720664024353</v>
          </cell>
          <cell r="E67">
            <v>1.468250036239624</v>
          </cell>
          <cell r="F67">
            <v>1.5380649566650391</v>
          </cell>
          <cell r="G67">
            <v>1.6146218776702881</v>
          </cell>
          <cell r="H67">
            <v>1.6984188556671143</v>
          </cell>
          <cell r="I67">
            <v>1.7899998426437378</v>
          </cell>
          <cell r="J67">
            <v>1.8899557590484619</v>
          </cell>
        </row>
        <row r="68">
          <cell r="C68">
            <v>170.80000305175781</v>
          </cell>
          <cell r="D68">
            <v>183</v>
          </cell>
          <cell r="E68">
            <v>195.19999694824219</v>
          </cell>
          <cell r="F68">
            <v>207.39999389648437</v>
          </cell>
          <cell r="G68">
            <v>219.60000610351562</v>
          </cell>
          <cell r="H68">
            <v>231.80000305175781</v>
          </cell>
          <cell r="I68">
            <v>244</v>
          </cell>
          <cell r="J68">
            <v>256.20001220703125</v>
          </cell>
        </row>
        <row r="69">
          <cell r="C69">
            <v>1.3497157096862793</v>
          </cell>
          <cell r="D69">
            <v>1.4078879356384277</v>
          </cell>
          <cell r="E69">
            <v>1.4720004796981812</v>
          </cell>
          <cell r="F69">
            <v>1.542479395866394</v>
          </cell>
          <cell r="G69">
            <v>1.6197911500930786</v>
          </cell>
          <cell r="H69">
            <v>1.7044463157653809</v>
          </cell>
          <cell r="I69">
            <v>1.7970001697540283</v>
          </cell>
          <cell r="J69">
            <v>1.8980575799942017</v>
          </cell>
        </row>
        <row r="70">
          <cell r="C70">
            <v>194.67778015136719</v>
          </cell>
          <cell r="D70">
            <v>208.58334350585937</v>
          </cell>
          <cell r="E70">
            <v>222.4888916015625</v>
          </cell>
          <cell r="F70">
            <v>236.39443969726562</v>
          </cell>
          <cell r="G70">
            <v>250.30000305175781</v>
          </cell>
          <cell r="H70">
            <v>264.20556640625</v>
          </cell>
          <cell r="I70">
            <v>278.11111450195312</v>
          </cell>
          <cell r="J70">
            <v>292.01666259765625</v>
          </cell>
        </row>
        <row r="71">
          <cell r="C71">
            <v>1.3550771474838257</v>
          </cell>
          <cell r="D71">
            <v>1.4143388271331787</v>
          </cell>
          <cell r="E71">
            <v>1.4797124862670898</v>
          </cell>
          <cell r="F71">
            <v>1.5516475439071655</v>
          </cell>
          <cell r="G71">
            <v>1.630638599395752</v>
          </cell>
          <cell r="H71">
            <v>1.7172257900238037</v>
          </cell>
          <cell r="I71">
            <v>1.8120001554489136</v>
          </cell>
          <cell r="J71">
            <v>1.9156056642532349</v>
          </cell>
        </row>
        <row r="72">
          <cell r="C72">
            <v>218.55555725097656</v>
          </cell>
          <cell r="D72">
            <v>234.16667175292969</v>
          </cell>
          <cell r="E72">
            <v>249.77778625488281</v>
          </cell>
          <cell r="F72">
            <v>265.38888549804687</v>
          </cell>
          <cell r="G72">
            <v>281</v>
          </cell>
          <cell r="H72">
            <v>296.61111450195312</v>
          </cell>
          <cell r="I72">
            <v>312.22222900390625</v>
          </cell>
          <cell r="J72">
            <v>327.83334350585937</v>
          </cell>
        </row>
        <row r="73">
          <cell r="C73">
            <v>1.3518936634063721</v>
          </cell>
          <cell r="D73">
            <v>1.4106398820877075</v>
          </cell>
          <cell r="E73">
            <v>1.4754503965377808</v>
          </cell>
          <cell r="F73">
            <v>1.546775221824646</v>
          </cell>
          <cell r="G73">
            <v>1.6251064538955688</v>
          </cell>
          <cell r="H73">
            <v>1.7109843492507935</v>
          </cell>
          <cell r="I73">
            <v>1.8050001859664917</v>
          </cell>
          <cell r="J73">
            <v>1.9077973365783691</v>
          </cell>
        </row>
        <row r="74">
          <cell r="C74">
            <v>238.69999694824219</v>
          </cell>
          <cell r="D74">
            <v>255.75</v>
          </cell>
          <cell r="E74">
            <v>272.79998779296875</v>
          </cell>
          <cell r="F74">
            <v>289.85000610351562</v>
          </cell>
          <cell r="G74">
            <v>306.89999389648437</v>
          </cell>
          <cell r="H74">
            <v>323.95001220703125</v>
          </cell>
          <cell r="I74">
            <v>341</v>
          </cell>
          <cell r="J74">
            <v>358.04998779296875</v>
          </cell>
        </row>
        <row r="75">
          <cell r="C75">
            <v>1.3378376960754395</v>
          </cell>
          <cell r="D75">
            <v>1.3940247297286987</v>
          </cell>
          <cell r="E75">
            <v>1.4559526443481445</v>
          </cell>
          <cell r="F75">
            <v>1.5240368843078613</v>
          </cell>
          <cell r="G75">
            <v>1.5987328290939331</v>
          </cell>
          <cell r="H75">
            <v>1.6805390119552612</v>
          </cell>
          <cell r="I75">
            <v>1.7700003385543823</v>
          </cell>
          <cell r="J75">
            <v>1.8677103519439697</v>
          </cell>
        </row>
        <row r="76">
          <cell r="C76">
            <v>289.10000610351562</v>
          </cell>
          <cell r="D76">
            <v>309.75</v>
          </cell>
          <cell r="E76">
            <v>330.39999389648438</v>
          </cell>
          <cell r="F76">
            <v>351.04998779296875</v>
          </cell>
          <cell r="G76">
            <v>371.70001220703125</v>
          </cell>
          <cell r="H76">
            <v>392.35000610351562</v>
          </cell>
          <cell r="I76">
            <v>413</v>
          </cell>
          <cell r="J76">
            <v>433.64999389648437</v>
          </cell>
        </row>
        <row r="77">
          <cell r="C77">
            <v>1.2954486608505249</v>
          </cell>
          <cell r="D77">
            <v>1.3439606428146362</v>
          </cell>
          <cell r="E77">
            <v>1.3972538709640503</v>
          </cell>
          <cell r="F77">
            <v>1.4556430578231812</v>
          </cell>
          <cell r="G77">
            <v>1.5194741487503052</v>
          </cell>
          <cell r="H77">
            <v>1.5891224145889282</v>
          </cell>
          <cell r="I77">
            <v>1.6649999618530273</v>
          </cell>
          <cell r="J77">
            <v>1.7475513219833374</v>
          </cell>
        </row>
        <row r="78">
          <cell r="C78">
            <v>311.5</v>
          </cell>
          <cell r="D78">
            <v>333.75</v>
          </cell>
          <cell r="E78">
            <v>356</v>
          </cell>
          <cell r="F78">
            <v>378.25</v>
          </cell>
          <cell r="G78">
            <v>400.5</v>
          </cell>
          <cell r="H78">
            <v>422.75</v>
          </cell>
          <cell r="I78">
            <v>445</v>
          </cell>
          <cell r="J78">
            <v>467.25</v>
          </cell>
        </row>
        <row r="79">
          <cell r="C79">
            <v>1.2730752229690552</v>
          </cell>
          <cell r="D79">
            <v>1.3175678253173828</v>
          </cell>
          <cell r="E79">
            <v>1.3663465976715088</v>
          </cell>
          <cell r="F79">
            <v>1.4196763038635254</v>
          </cell>
          <cell r="G79">
            <v>1.4778475761413574</v>
          </cell>
          <cell r="H79">
            <v>1.5411746501922607</v>
          </cell>
          <cell r="I79">
            <v>1.6099998950958252</v>
          </cell>
          <cell r="J79">
            <v>1.6846957206726074</v>
          </cell>
        </row>
        <row r="80">
          <cell r="C80">
            <v>331.10000610351562</v>
          </cell>
          <cell r="D80">
            <v>354.75</v>
          </cell>
          <cell r="E80">
            <v>378.39999389648437</v>
          </cell>
          <cell r="F80">
            <v>402.04998779296875</v>
          </cell>
          <cell r="G80">
            <v>425.70001220703125</v>
          </cell>
          <cell r="H80">
            <v>449.35000610351562</v>
          </cell>
          <cell r="I80">
            <v>473</v>
          </cell>
          <cell r="J80">
            <v>496.64999389648437</v>
          </cell>
        </row>
        <row r="81">
          <cell r="C81">
            <v>1.2487984895706177</v>
          </cell>
          <cell r="D81">
            <v>1.2889783382415771</v>
          </cell>
          <cell r="E81">
            <v>1.332926869392395</v>
          </cell>
          <cell r="F81">
            <v>1.3808588981628418</v>
          </cell>
          <cell r="G81">
            <v>1.4330089092254639</v>
          </cell>
          <cell r="H81">
            <v>1.4896309375762939</v>
          </cell>
          <cell r="I81">
            <v>1.5510002374649048</v>
          </cell>
          <cell r="J81">
            <v>1.6174135208129883</v>
          </cell>
        </row>
        <row r="82">
          <cell r="C82">
            <v>352.79998779296875</v>
          </cell>
          <cell r="D82">
            <v>378</v>
          </cell>
          <cell r="E82">
            <v>403.20001220703125</v>
          </cell>
          <cell r="F82">
            <v>428.39999389648437</v>
          </cell>
          <cell r="G82">
            <v>453.60000610351562</v>
          </cell>
          <cell r="H82">
            <v>478.79998779296875</v>
          </cell>
          <cell r="I82">
            <v>504</v>
          </cell>
          <cell r="J82">
            <v>529.20001220703125</v>
          </cell>
        </row>
        <row r="83">
          <cell r="C83">
            <v>1.2085847854614258</v>
          </cell>
          <cell r="D83">
            <v>1.241746187210083</v>
          </cell>
          <cell r="E83">
            <v>1.277868390083313</v>
          </cell>
          <cell r="F83">
            <v>1.3170945644378662</v>
          </cell>
          <cell r="G83">
            <v>1.3595789670944214</v>
          </cell>
          <cell r="H83">
            <v>1.4054876565933228</v>
          </cell>
          <cell r="I83">
            <v>1.4550000429153442</v>
          </cell>
          <cell r="J83">
            <v>1.5083084106445312</v>
          </cell>
        </row>
        <row r="87">
          <cell r="C87">
            <v>184.89472961425781</v>
          </cell>
          <cell r="D87">
            <v>189.73092651367187</v>
          </cell>
          <cell r="E87">
            <v>208.73945617675781</v>
          </cell>
          <cell r="F87">
            <v>227.96650695800781</v>
          </cell>
          <cell r="G87">
            <v>245.24644470214844</v>
          </cell>
          <cell r="H87">
            <v>289.60858154296875</v>
          </cell>
          <cell r="I87">
            <v>309.23873901367187</v>
          </cell>
          <cell r="J87">
            <v>327.25833129882813</v>
          </cell>
          <cell r="K87">
            <v>349.46279907226562</v>
          </cell>
        </row>
        <row r="88">
          <cell r="C88">
            <v>1.4508672952651978</v>
          </cell>
          <cell r="D88">
            <v>1.4424986839294434</v>
          </cell>
          <cell r="E88">
            <v>1.4150382280349731</v>
          </cell>
          <cell r="F88">
            <v>1.3866055011749268</v>
          </cell>
          <cell r="G88">
            <v>1.3587567806243896</v>
          </cell>
          <cell r="H88">
            <v>1.2965881824493408</v>
          </cell>
          <cell r="I88">
            <v>1.2687838077545166</v>
          </cell>
          <cell r="J88">
            <v>1.2426139116287231</v>
          </cell>
          <cell r="K88">
            <v>1.2044082880020142</v>
          </cell>
        </row>
        <row r="89">
          <cell r="C89">
            <v>203.50297546386719</v>
          </cell>
          <cell r="D89">
            <v>208.82589721679687</v>
          </cell>
          <cell r="E89">
            <v>229.74749755859375</v>
          </cell>
          <cell r="F89">
            <v>250.90960693359375</v>
          </cell>
          <cell r="G89">
            <v>269.92864990234375</v>
          </cell>
          <cell r="H89">
            <v>318.75546264648437</v>
          </cell>
          <cell r="I89">
            <v>340.36129760742188</v>
          </cell>
          <cell r="J89">
            <v>360.19439697265625</v>
          </cell>
          <cell r="K89">
            <v>384.63357543945312</v>
          </cell>
        </row>
        <row r="90">
          <cell r="C90">
            <v>1.5617618560791016</v>
          </cell>
          <cell r="D90">
            <v>1.5511531829833984</v>
          </cell>
          <cell r="E90">
            <v>1.5164135694503784</v>
          </cell>
          <cell r="F90">
            <v>1.4803968667984009</v>
          </cell>
          <cell r="G90">
            <v>1.4451042413711548</v>
          </cell>
          <cell r="H90">
            <v>1.366595983505249</v>
          </cell>
          <cell r="I90">
            <v>1.3316028118133545</v>
          </cell>
          <cell r="J90">
            <v>1.2987542152404785</v>
          </cell>
          <cell r="K90">
            <v>1.2509621381759644</v>
          </cell>
        </row>
        <row r="91">
          <cell r="C91">
            <v>219.21693420410156</v>
          </cell>
          <cell r="D91">
            <v>224.95088195800781</v>
          </cell>
          <cell r="E91">
            <v>247.48799133300781</v>
          </cell>
          <cell r="F91">
            <v>270.2841796875</v>
          </cell>
          <cell r="G91">
            <v>290.77182006835937</v>
          </cell>
          <cell r="H91">
            <v>343.36892700195312</v>
          </cell>
          <cell r="I91">
            <v>366.64306640625</v>
          </cell>
          <cell r="J91">
            <v>388.00765991210937</v>
          </cell>
          <cell r="K91">
            <v>414.333984375</v>
          </cell>
        </row>
        <row r="92">
          <cell r="C92">
            <v>1.6688076257705688</v>
          </cell>
          <cell r="D92">
            <v>1.6559848785400391</v>
          </cell>
          <cell r="E92">
            <v>1.6140704154968262</v>
          </cell>
          <cell r="F92">
            <v>1.5705593824386597</v>
          </cell>
          <cell r="G92">
            <v>1.5279022455215454</v>
          </cell>
          <cell r="H92">
            <v>1.4333077669143677</v>
          </cell>
          <cell r="I92">
            <v>1.3912713527679443</v>
          </cell>
          <cell r="J92">
            <v>1.3519058227539062</v>
          </cell>
          <cell r="K92">
            <v>1.294808030128479</v>
          </cell>
        </row>
        <row r="93">
          <cell r="C93">
            <v>232.9527587890625</v>
          </cell>
          <cell r="D93">
            <v>239.04597473144531</v>
          </cell>
          <cell r="E93">
            <v>262.9952392578125</v>
          </cell>
          <cell r="F93">
            <v>287.21981811523437</v>
          </cell>
          <cell r="G93">
            <v>308.99118041992187</v>
          </cell>
          <cell r="H93">
            <v>364.88394165039063</v>
          </cell>
          <cell r="I93">
            <v>389.61642456054687</v>
          </cell>
          <cell r="J93">
            <v>412.31967163085937</v>
          </cell>
          <cell r="K93">
            <v>440.2955322265625</v>
          </cell>
        </row>
        <row r="94">
          <cell r="C94">
            <v>1.7734583616256714</v>
          </cell>
          <cell r="D94">
            <v>1.7584267854690552</v>
          </cell>
          <cell r="E94">
            <v>1.709372878074646</v>
          </cell>
          <cell r="F94">
            <v>1.6583858728408813</v>
          </cell>
          <cell r="G94">
            <v>1.6083734035491943</v>
          </cell>
          <cell r="H94">
            <v>1.4977807998657227</v>
          </cell>
          <cell r="I94">
            <v>1.4487690925598145</v>
          </cell>
          <cell r="J94">
            <v>1.4029719829559326</v>
          </cell>
          <cell r="K94">
            <v>1.3367332220077515</v>
          </cell>
        </row>
        <row r="95">
          <cell r="C95">
            <v>245.23556518554687</v>
          </cell>
          <cell r="D95">
            <v>251.65007019042969</v>
          </cell>
          <cell r="E95">
            <v>276.86209106445312</v>
          </cell>
          <cell r="F95">
            <v>302.36392211914062</v>
          </cell>
          <cell r="G95">
            <v>325.28323364257812</v>
          </cell>
          <cell r="H95">
            <v>384.12301635742187</v>
          </cell>
          <cell r="I95">
            <v>410.1595458984375</v>
          </cell>
          <cell r="J95">
            <v>434.05987548828125</v>
          </cell>
          <cell r="K95">
            <v>463.51083374023437</v>
          </cell>
        </row>
        <row r="96">
          <cell r="C96">
            <v>1.8765802383422852</v>
          </cell>
          <cell r="D96">
            <v>1.859333872795105</v>
          </cell>
          <cell r="E96">
            <v>1.8031362295150757</v>
          </cell>
          <cell r="F96">
            <v>1.7446500062942505</v>
          </cell>
          <cell r="G96">
            <v>1.687251091003418</v>
          </cell>
          <cell r="H96">
            <v>1.5606518983840942</v>
          </cell>
          <cell r="I96">
            <v>1.5046871900558472</v>
          </cell>
          <cell r="J96">
            <v>1.4524992704391479</v>
          </cell>
          <cell r="K96">
            <v>1.3772159814834595</v>
          </cell>
        </row>
        <row r="97">
          <cell r="D97">
            <v>284.39767456054687</v>
          </cell>
          <cell r="E97">
            <v>289.46371459960937</v>
          </cell>
          <cell r="F97">
            <v>316.12631225585937</v>
          </cell>
          <cell r="G97">
            <v>340.08877563476562</v>
          </cell>
          <cell r="H97">
            <v>401.60671997070312</v>
          </cell>
          <cell r="I97">
            <v>428.82833862304687</v>
          </cell>
          <cell r="J97">
            <v>453.81649780273437</v>
          </cell>
          <cell r="K97">
            <v>484.60794067382812</v>
          </cell>
        </row>
        <row r="98">
          <cell r="D98">
            <v>1.9105707406997681</v>
          </cell>
          <cell r="E98">
            <v>1.8958919048309326</v>
          </cell>
          <cell r="F98">
            <v>1.8298580646514893</v>
          </cell>
          <cell r="G98">
            <v>1.7650156021118164</v>
          </cell>
          <cell r="H98">
            <v>1.6223400831222534</v>
          </cell>
          <cell r="I98">
            <v>1.5594154596328735</v>
          </cell>
          <cell r="J98">
            <v>1.5008487701416016</v>
          </cell>
          <cell r="K98">
            <v>1.4165725708007813</v>
          </cell>
        </row>
        <row r="99">
          <cell r="F99">
            <v>335.66433715820313</v>
          </cell>
          <cell r="G99">
            <v>353.70657348632812</v>
          </cell>
          <cell r="H99">
            <v>417.68783569335938</v>
          </cell>
          <cell r="I99">
            <v>445.99945068359375</v>
          </cell>
          <cell r="J99">
            <v>471.98818969726562</v>
          </cell>
          <cell r="K99">
            <v>504.0125732421875</v>
          </cell>
        </row>
        <row r="100">
          <cell r="F100">
            <v>1.8961726427078247</v>
          </cell>
          <cell r="G100">
            <v>1.8420010805130005</v>
          </cell>
          <cell r="H100">
            <v>1.6831378936767578</v>
          </cell>
          <cell r="I100">
            <v>1.6132265329360962</v>
          </cell>
          <cell r="J100">
            <v>1.5482733249664307</v>
          </cell>
          <cell r="K100">
            <v>1.4550256729125977</v>
          </cell>
        </row>
        <row r="101">
          <cell r="G101">
            <v>417.196044921875</v>
          </cell>
          <cell r="H101">
            <v>432.61773681640625</v>
          </cell>
          <cell r="I101">
            <v>461.94134521484375</v>
          </cell>
          <cell r="J101">
            <v>488.8590087890625</v>
          </cell>
          <cell r="K101">
            <v>522.028076171875</v>
          </cell>
        </row>
        <row r="102">
          <cell r="G102">
            <v>1.7901238203048706</v>
          </cell>
          <cell r="H102">
            <v>1.7432589530944824</v>
          </cell>
          <cell r="I102">
            <v>1.666319727897644</v>
          </cell>
          <cell r="J102">
            <v>1.5949584245681763</v>
          </cell>
          <cell r="K102">
            <v>1.4927387237548828</v>
          </cell>
        </row>
      </sheetData>
      <sheetData sheetId="9"/>
      <sheetData sheetId="10">
        <row r="4">
          <cell r="E4">
            <v>0.7929999828338623</v>
          </cell>
          <cell r="M4">
            <v>3.4448046237230301E-2</v>
          </cell>
          <cell r="P4">
            <v>0.92518943548202515</v>
          </cell>
        </row>
        <row r="5">
          <cell r="E5">
            <v>0.80000001192092896</v>
          </cell>
          <cell r="M5">
            <v>3.5767331719398499E-2</v>
          </cell>
          <cell r="P5">
            <v>0.93145787715911865</v>
          </cell>
        </row>
        <row r="6">
          <cell r="E6">
            <v>0.82999998331069946</v>
          </cell>
          <cell r="M6">
            <v>4.0767591446638107E-2</v>
          </cell>
          <cell r="P6">
            <v>0.94329583644866943</v>
          </cell>
        </row>
        <row r="7">
          <cell r="E7">
            <v>0.85000002384185791</v>
          </cell>
          <cell r="M7">
            <v>4.5767854899168015E-2</v>
          </cell>
          <cell r="P7">
            <v>0.93447846174240112</v>
          </cell>
        </row>
        <row r="8">
          <cell r="E8">
            <v>0.85500001907348633</v>
          </cell>
          <cell r="M8">
            <v>4.9986314028501511E-2</v>
          </cell>
          <cell r="P8">
            <v>0.89936214685440063</v>
          </cell>
        </row>
        <row r="9">
          <cell r="E9">
            <v>0.85000002384185791</v>
          </cell>
          <cell r="M9">
            <v>6.0540605336427689E-2</v>
          </cell>
          <cell r="P9">
            <v>0.79305022954940796</v>
          </cell>
        </row>
        <row r="10">
          <cell r="E10">
            <v>0.82999998331069946</v>
          </cell>
          <cell r="M10">
            <v>6.5231405198574066E-2</v>
          </cell>
          <cell r="P10">
            <v>0.73665142059326172</v>
          </cell>
        </row>
        <row r="11">
          <cell r="E11">
            <v>0.80000001192092896</v>
          </cell>
          <cell r="M11">
            <v>6.9335855543613434E-2</v>
          </cell>
          <cell r="P11">
            <v>0.67491656541824341</v>
          </cell>
        </row>
        <row r="12">
          <cell r="E12">
            <v>0.73000001907348633</v>
          </cell>
          <cell r="M12">
            <v>7.3880061507225037E-2</v>
          </cell>
          <cell r="P12">
            <v>0.57129055261611938</v>
          </cell>
        </row>
        <row r="39">
          <cell r="AU39">
            <v>1.7907743877022106</v>
          </cell>
          <cell r="AX39">
            <v>235.48323219241951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92D050"/>
  </sheetPr>
  <dimension ref="A1:BG44"/>
  <sheetViews>
    <sheetView tabSelected="1" zoomScale="70" zoomScaleNormal="70" workbookViewId="0">
      <selection activeCell="W34" sqref="W34"/>
    </sheetView>
  </sheetViews>
  <sheetFormatPr defaultRowHeight="12" customHeight="1" x14ac:dyDescent="0.25"/>
  <cols>
    <col min="1" max="16384" width="9.140625" style="3"/>
  </cols>
  <sheetData>
    <row r="1" spans="1:18" ht="12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2" customHeight="1" x14ac:dyDescent="0.25">
      <c r="A2" s="4" t="s">
        <v>1</v>
      </c>
      <c r="B2" s="5" t="s">
        <v>2</v>
      </c>
      <c r="C2" s="6" t="s">
        <v>3</v>
      </c>
      <c r="D2" s="4" t="s">
        <v>4</v>
      </c>
      <c r="E2" s="7" t="s">
        <v>5</v>
      </c>
      <c r="F2" s="4" t="s">
        <v>6</v>
      </c>
      <c r="G2" s="4" t="s">
        <v>7</v>
      </c>
      <c r="H2" s="4" t="s">
        <v>8</v>
      </c>
      <c r="I2" s="7" t="s">
        <v>9</v>
      </c>
      <c r="J2" s="4" t="s">
        <v>10</v>
      </c>
      <c r="K2" s="4" t="s">
        <v>11</v>
      </c>
      <c r="L2" s="4" t="s">
        <v>12</v>
      </c>
      <c r="M2" s="7" t="s">
        <v>13</v>
      </c>
      <c r="N2" s="4" t="s">
        <v>14</v>
      </c>
      <c r="O2" s="4" t="s">
        <v>15</v>
      </c>
      <c r="P2" s="7" t="s">
        <v>16</v>
      </c>
      <c r="Q2" s="4" t="s">
        <v>17</v>
      </c>
      <c r="R2" s="6" t="s">
        <v>18</v>
      </c>
    </row>
    <row r="3" spans="1:18" ht="12" customHeight="1" x14ac:dyDescent="0.25">
      <c r="A3" s="8"/>
      <c r="B3" s="8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6"/>
    </row>
    <row r="4" spans="1:18" ht="12" customHeight="1" x14ac:dyDescent="0.25">
      <c r="A4" s="9">
        <v>5300</v>
      </c>
      <c r="B4" s="10">
        <v>0.68199998140335083</v>
      </c>
      <c r="C4" s="9">
        <v>511</v>
      </c>
      <c r="D4" s="11">
        <v>0.80500000715255737</v>
      </c>
      <c r="E4" s="12">
        <v>0.7929999828338623</v>
      </c>
      <c r="F4" s="12">
        <v>3.5610740184783936</v>
      </c>
      <c r="G4" s="9">
        <v>11183.6015625</v>
      </c>
      <c r="H4" s="12">
        <v>0.93748795986175537</v>
      </c>
      <c r="I4" s="13">
        <v>24.520925521850586</v>
      </c>
      <c r="J4" s="13">
        <v>3.9166667461395264</v>
      </c>
      <c r="K4" s="13">
        <v>96.040290832519531</v>
      </c>
      <c r="L4" s="13">
        <v>223.39341735839844</v>
      </c>
      <c r="M4" s="14">
        <v>3.4448046237230301E-2</v>
      </c>
      <c r="N4" s="11">
        <v>24952.30859375</v>
      </c>
      <c r="O4" s="11">
        <v>12087.904296875</v>
      </c>
      <c r="P4" s="14">
        <v>0.92518943548202515</v>
      </c>
      <c r="Q4" s="9">
        <v>307.97915649414062</v>
      </c>
      <c r="R4" s="9">
        <v>4</v>
      </c>
    </row>
    <row r="5" spans="1:18" ht="12" customHeight="1" x14ac:dyDescent="0.25">
      <c r="A5" s="9">
        <v>5300</v>
      </c>
      <c r="B5" s="10">
        <v>0.68199998140335083</v>
      </c>
      <c r="C5" s="9">
        <v>511</v>
      </c>
      <c r="D5" s="11">
        <v>0.80500000715255737</v>
      </c>
      <c r="E5" s="12">
        <v>0.80000001192092896</v>
      </c>
      <c r="F5" s="12">
        <v>3.5472025871276855</v>
      </c>
      <c r="G5" s="9">
        <v>11540.154296875</v>
      </c>
      <c r="H5" s="12">
        <v>0.93773144483566284</v>
      </c>
      <c r="I5" s="13">
        <v>24.4190673828125</v>
      </c>
      <c r="J5" s="13">
        <v>4.0666666030883789</v>
      </c>
      <c r="K5" s="13">
        <v>99.304206848144531</v>
      </c>
      <c r="L5" s="13">
        <v>223.39341735839844</v>
      </c>
      <c r="M5" s="14">
        <v>3.5767331719398499E-2</v>
      </c>
      <c r="N5" s="11">
        <v>24952.30859375</v>
      </c>
      <c r="O5" s="11">
        <v>12389.3466796875</v>
      </c>
      <c r="P5" s="14">
        <v>0.93145787715911865</v>
      </c>
      <c r="Q5" s="9">
        <v>319.04086303710937</v>
      </c>
      <c r="R5" s="9">
        <v>4</v>
      </c>
    </row>
    <row r="6" spans="1:18" ht="12" customHeight="1" x14ac:dyDescent="0.25">
      <c r="A6" s="9">
        <v>5300</v>
      </c>
      <c r="B6" s="10">
        <v>0.68199998140335083</v>
      </c>
      <c r="C6" s="9">
        <v>511</v>
      </c>
      <c r="D6" s="11">
        <v>0.80500000715255737</v>
      </c>
      <c r="E6" s="12">
        <v>0.82999998331069946</v>
      </c>
      <c r="F6" s="12">
        <v>3.5178377628326416</v>
      </c>
      <c r="G6" s="9">
        <v>12725.8818359375</v>
      </c>
      <c r="H6" s="12">
        <v>0.93824690580368042</v>
      </c>
      <c r="I6" s="13">
        <v>24.20361328125</v>
      </c>
      <c r="J6" s="13">
        <v>4.6351852416992187</v>
      </c>
      <c r="K6" s="13">
        <v>112.188232421875</v>
      </c>
      <c r="L6" s="13">
        <v>223.39341735839844</v>
      </c>
      <c r="M6" s="14">
        <v>4.0767591446638107E-2</v>
      </c>
      <c r="N6" s="11">
        <v>24952.30859375</v>
      </c>
      <c r="O6" s="11">
        <v>13490.8701171875</v>
      </c>
      <c r="P6" s="14">
        <v>0.94329583644866943</v>
      </c>
      <c r="Q6" s="9">
        <v>354.75845336914062</v>
      </c>
      <c r="R6" s="9">
        <v>4</v>
      </c>
    </row>
    <row r="7" spans="1:18" ht="12" customHeight="1" x14ac:dyDescent="0.25">
      <c r="A7" s="9">
        <v>5300</v>
      </c>
      <c r="B7" s="10">
        <v>0.68199998140335083</v>
      </c>
      <c r="C7" s="9">
        <v>511</v>
      </c>
      <c r="D7" s="11">
        <v>0.80500000715255737</v>
      </c>
      <c r="E7" s="12">
        <v>0.85000002384185791</v>
      </c>
      <c r="F7" s="12">
        <v>3.5314803123474121</v>
      </c>
      <c r="G7" s="9">
        <v>13877.3251953125</v>
      </c>
      <c r="H7" s="12">
        <v>0.9380074143409729</v>
      </c>
      <c r="I7" s="13">
        <v>24.303682327270508</v>
      </c>
      <c r="J7" s="13">
        <v>5.2037038803100586</v>
      </c>
      <c r="K7" s="13">
        <v>126.46916961669922</v>
      </c>
      <c r="L7" s="13">
        <v>223.39341735839844</v>
      </c>
      <c r="M7" s="14">
        <v>4.5767854899168015E-2</v>
      </c>
      <c r="N7" s="11">
        <v>24952.30859375</v>
      </c>
      <c r="O7" s="11">
        <v>14850.3427734375</v>
      </c>
      <c r="P7" s="14">
        <v>0.93447846174240112</v>
      </c>
      <c r="Q7" s="9">
        <v>385.3626708984375</v>
      </c>
      <c r="R7" s="9">
        <v>4</v>
      </c>
    </row>
    <row r="8" spans="1:18" ht="12" customHeight="1" x14ac:dyDescent="0.25">
      <c r="A8" s="9">
        <v>5300</v>
      </c>
      <c r="B8" s="10">
        <v>0.68199998140335083</v>
      </c>
      <c r="C8" s="9">
        <v>511</v>
      </c>
      <c r="D8" s="11">
        <v>0.80500000715255737</v>
      </c>
      <c r="E8" s="12">
        <v>0.85500001907348633</v>
      </c>
      <c r="F8" s="12">
        <v>3.6013123989105225</v>
      </c>
      <c r="G8" s="9">
        <v>14807.6572265625</v>
      </c>
      <c r="H8" s="12">
        <v>0.93678158521652222</v>
      </c>
      <c r="I8" s="13">
        <v>24.816696166992188</v>
      </c>
      <c r="J8" s="13">
        <v>5.6833333969116211</v>
      </c>
      <c r="K8" s="13">
        <v>141.04156494140625</v>
      </c>
      <c r="L8" s="13">
        <v>223.39341735839844</v>
      </c>
      <c r="M8" s="14">
        <v>4.9986314028501511E-2</v>
      </c>
      <c r="N8" s="11">
        <v>24952.30859375</v>
      </c>
      <c r="O8" s="11">
        <v>16464.62109375</v>
      </c>
      <c r="P8" s="14">
        <v>0.89936214685440063</v>
      </c>
      <c r="Q8" s="9">
        <v>403.22384643554687</v>
      </c>
      <c r="R8" s="9">
        <v>4</v>
      </c>
    </row>
    <row r="9" spans="1:18" ht="12" customHeight="1" x14ac:dyDescent="0.25">
      <c r="A9" s="9">
        <v>5300</v>
      </c>
      <c r="B9" s="10">
        <v>0.68199998140335083</v>
      </c>
      <c r="C9" s="9">
        <v>511</v>
      </c>
      <c r="D9" s="11">
        <v>0.80500000715255737</v>
      </c>
      <c r="E9" s="12">
        <v>0.85000002384185791</v>
      </c>
      <c r="F9" s="12">
        <v>3.8284215927124023</v>
      </c>
      <c r="G9" s="9">
        <v>16982.6875</v>
      </c>
      <c r="H9" s="12">
        <v>0.93279486894607544</v>
      </c>
      <c r="I9" s="13">
        <v>26.494464874267578</v>
      </c>
      <c r="J9" s="13">
        <v>6.8833332061767578</v>
      </c>
      <c r="K9" s="13">
        <v>182.37022399902344</v>
      </c>
      <c r="L9" s="13">
        <v>223.39341735839844</v>
      </c>
      <c r="M9" s="14">
        <v>6.0540605336427689E-2</v>
      </c>
      <c r="N9" s="11">
        <v>24952.30859375</v>
      </c>
      <c r="O9" s="11">
        <v>21414.390625</v>
      </c>
      <c r="P9" s="14">
        <v>0.79305022954940796</v>
      </c>
      <c r="Q9" s="9">
        <v>435.01809692382812</v>
      </c>
      <c r="R9" s="9">
        <v>4</v>
      </c>
    </row>
    <row r="10" spans="1:18" ht="12" customHeight="1" x14ac:dyDescent="0.25">
      <c r="A10" s="9">
        <v>5300</v>
      </c>
      <c r="B10" s="10">
        <v>0.68199998140335083</v>
      </c>
      <c r="C10" s="9">
        <v>511</v>
      </c>
      <c r="D10" s="11">
        <v>0.80500000715255737</v>
      </c>
      <c r="E10" s="12">
        <v>0.82999998331069946</v>
      </c>
      <c r="F10" s="12">
        <v>3.9592056274414062</v>
      </c>
      <c r="G10" s="9">
        <v>18045.841796875</v>
      </c>
      <c r="H10" s="12">
        <v>0.93049901723861694</v>
      </c>
      <c r="I10" s="13">
        <v>27.467157363891602</v>
      </c>
      <c r="J10" s="13">
        <v>7.4166665077209473</v>
      </c>
      <c r="K10" s="13">
        <v>203.71475219726562</v>
      </c>
      <c r="L10" s="13">
        <v>223.39341735839844</v>
      </c>
      <c r="M10" s="14">
        <v>6.5231405198574066E-2</v>
      </c>
      <c r="N10" s="11">
        <v>24952.30859375</v>
      </c>
      <c r="O10" s="11">
        <v>24497.125</v>
      </c>
      <c r="P10" s="14">
        <v>0.73665142059326172</v>
      </c>
      <c r="Q10" s="9">
        <v>446.98171997070312</v>
      </c>
      <c r="R10" s="9">
        <v>4</v>
      </c>
    </row>
    <row r="11" spans="1:18" ht="12" customHeight="1" x14ac:dyDescent="0.25">
      <c r="A11" s="9">
        <v>5300</v>
      </c>
      <c r="B11" s="10">
        <v>0.68199998140335083</v>
      </c>
      <c r="C11" s="9">
        <v>511</v>
      </c>
      <c r="D11" s="11">
        <v>0.80500000715255737</v>
      </c>
      <c r="E11" s="12">
        <v>0.80000001192092896</v>
      </c>
      <c r="F11" s="12">
        <v>4.1098141670227051</v>
      </c>
      <c r="G11" s="9">
        <v>18980.3515625</v>
      </c>
      <c r="H11" s="12">
        <v>0.92785519361495972</v>
      </c>
      <c r="I11" s="13">
        <v>28.593250274658203</v>
      </c>
      <c r="J11" s="13">
        <v>7.8833332061767578</v>
      </c>
      <c r="K11" s="13">
        <v>225.41012573242187</v>
      </c>
      <c r="L11" s="13">
        <v>223.39341735839844</v>
      </c>
      <c r="M11" s="14">
        <v>6.9335855543613434E-2</v>
      </c>
      <c r="N11" s="11">
        <v>24952.30859375</v>
      </c>
      <c r="O11" s="11">
        <v>28122.515625</v>
      </c>
      <c r="P11" s="14">
        <v>0.67491656541824341</v>
      </c>
      <c r="Q11" s="9">
        <v>452.90048217773437</v>
      </c>
      <c r="R11" s="9">
        <v>4</v>
      </c>
    </row>
    <row r="12" spans="1:18" ht="12" customHeight="1" x14ac:dyDescent="0.25">
      <c r="A12" s="9">
        <v>5300</v>
      </c>
      <c r="B12" s="10">
        <v>0.68199998140335083</v>
      </c>
      <c r="C12" s="9">
        <v>511</v>
      </c>
      <c r="D12" s="11">
        <v>0.80500000715255737</v>
      </c>
      <c r="E12" s="12">
        <v>0.73000001907348633</v>
      </c>
      <c r="F12" s="12">
        <v>4.3809776306152344</v>
      </c>
      <c r="G12" s="9">
        <v>20101.583984375</v>
      </c>
      <c r="H12" s="12">
        <v>0.92309510707855225</v>
      </c>
      <c r="I12" s="13">
        <v>30.636989593505859</v>
      </c>
      <c r="J12" s="13">
        <v>8.3999996185302734</v>
      </c>
      <c r="K12" s="13">
        <v>257.3507080078125</v>
      </c>
      <c r="L12" s="13">
        <v>223.39341735839844</v>
      </c>
      <c r="M12" s="14">
        <v>7.3880061507225037E-2</v>
      </c>
      <c r="N12" s="11">
        <v>24952.30859375</v>
      </c>
      <c r="O12" s="11">
        <v>35186.26953125</v>
      </c>
      <c r="P12" s="14">
        <v>0.57129055261611938</v>
      </c>
      <c r="Q12" s="9">
        <v>449.96624755859375</v>
      </c>
      <c r="R12" s="9">
        <v>4</v>
      </c>
    </row>
    <row r="25" spans="23:47" ht="12" customHeight="1" x14ac:dyDescent="0.25">
      <c r="AP25" s="15" t="s">
        <v>19</v>
      </c>
      <c r="AQ25" s="15"/>
      <c r="AR25" s="15"/>
      <c r="AS25" s="15"/>
      <c r="AT25" s="15"/>
      <c r="AU25" s="15"/>
    </row>
    <row r="26" spans="23:47" ht="12" customHeight="1" x14ac:dyDescent="0.25">
      <c r="AP26" s="16">
        <v>1</v>
      </c>
      <c r="AQ26" s="16">
        <v>2</v>
      </c>
      <c r="AR26" s="16">
        <v>3</v>
      </c>
      <c r="AS26" s="16">
        <v>4</v>
      </c>
      <c r="AT26" s="16">
        <v>5</v>
      </c>
      <c r="AU26" s="16">
        <v>6</v>
      </c>
    </row>
    <row r="27" spans="23:47" ht="12" customHeight="1" x14ac:dyDescent="0.25">
      <c r="AP27" s="10">
        <v>2.0699999999999967</v>
      </c>
      <c r="AQ27" s="10">
        <v>2.04</v>
      </c>
      <c r="AR27" s="10">
        <v>2.04</v>
      </c>
      <c r="AS27" s="10">
        <v>2.04</v>
      </c>
      <c r="AT27" s="10">
        <v>2.04</v>
      </c>
      <c r="AU27" s="10">
        <v>2.04</v>
      </c>
    </row>
    <row r="28" spans="23:47" ht="12" customHeight="1" x14ac:dyDescent="0.25">
      <c r="AP28" s="10">
        <v>2.0819999999999954</v>
      </c>
      <c r="AQ28" s="10">
        <v>2.04</v>
      </c>
      <c r="AR28" s="10">
        <v>2.04</v>
      </c>
      <c r="AS28" s="10">
        <v>2.04</v>
      </c>
      <c r="AT28" s="10">
        <v>2.04</v>
      </c>
      <c r="AU28" s="10">
        <v>2.04</v>
      </c>
    </row>
    <row r="29" spans="23:47" ht="12" customHeight="1" x14ac:dyDescent="0.25">
      <c r="AP29" s="17">
        <v>2.0829999999999953</v>
      </c>
      <c r="AQ29" s="17">
        <v>2.04</v>
      </c>
      <c r="AR29" s="17">
        <v>2.04</v>
      </c>
      <c r="AS29" s="17">
        <v>2.04</v>
      </c>
      <c r="AT29" s="17">
        <v>2.04</v>
      </c>
      <c r="AU29" s="17">
        <v>2.04</v>
      </c>
    </row>
    <row r="30" spans="23:47" ht="12" customHeight="1" x14ac:dyDescent="0.25">
      <c r="AP30" s="10">
        <v>2.0829999999999953</v>
      </c>
      <c r="AQ30" s="10">
        <v>2.04</v>
      </c>
      <c r="AR30" s="10">
        <v>2.04</v>
      </c>
      <c r="AS30" s="10">
        <v>2.04</v>
      </c>
      <c r="AT30" s="10">
        <v>2.04</v>
      </c>
      <c r="AU30" s="10">
        <v>2.04</v>
      </c>
    </row>
    <row r="31" spans="23:47" ht="12" customHeight="1" x14ac:dyDescent="0.25">
      <c r="AP31" s="10">
        <v>2.04</v>
      </c>
      <c r="AQ31" s="10">
        <v>2.04</v>
      </c>
      <c r="AR31" s="10">
        <v>2.04</v>
      </c>
      <c r="AS31" s="10">
        <v>2.04</v>
      </c>
      <c r="AT31" s="10">
        <v>2.04</v>
      </c>
      <c r="AU31" s="10">
        <v>2.04</v>
      </c>
    </row>
    <row r="32" spans="23:47" ht="12" customHeight="1" x14ac:dyDescent="0.25">
      <c r="W32" s="3" t="s">
        <v>20</v>
      </c>
      <c r="AB32" s="3" t="s">
        <v>21</v>
      </c>
      <c r="AP32" s="3">
        <v>1</v>
      </c>
      <c r="AQ32" s="3">
        <v>2</v>
      </c>
      <c r="AR32" s="3">
        <v>3</v>
      </c>
      <c r="AS32" s="3">
        <v>4</v>
      </c>
      <c r="AT32" s="3">
        <v>5</v>
      </c>
      <c r="AU32" s="3">
        <v>6</v>
      </c>
    </row>
    <row r="33" spans="1:59" ht="23.25" customHeight="1" x14ac:dyDescent="0.25">
      <c r="A33" s="18" t="s">
        <v>22</v>
      </c>
      <c r="B33" s="18" t="s">
        <v>23</v>
      </c>
      <c r="C33" s="18" t="s">
        <v>24</v>
      </c>
      <c r="D33" s="18" t="s">
        <v>25</v>
      </c>
      <c r="E33" s="18" t="s">
        <v>26</v>
      </c>
      <c r="F33" s="18" t="s">
        <v>27</v>
      </c>
      <c r="G33" s="18" t="s">
        <v>28</v>
      </c>
      <c r="H33" s="18" t="s">
        <v>29</v>
      </c>
      <c r="I33" s="18" t="s">
        <v>8</v>
      </c>
      <c r="J33" s="19" t="s">
        <v>30</v>
      </c>
      <c r="K33" s="20" t="s">
        <v>31</v>
      </c>
      <c r="L33" s="21" t="s">
        <v>32</v>
      </c>
      <c r="M33" s="21" t="s">
        <v>33</v>
      </c>
      <c r="N33" s="21" t="s">
        <v>34</v>
      </c>
      <c r="O33" s="21" t="s">
        <v>35</v>
      </c>
      <c r="P33" s="21" t="s">
        <v>36</v>
      </c>
      <c r="Q33" s="20" t="s">
        <v>37</v>
      </c>
      <c r="R33" s="21" t="s">
        <v>38</v>
      </c>
      <c r="S33" s="21" t="s">
        <v>39</v>
      </c>
      <c r="T33" s="21" t="s">
        <v>40</v>
      </c>
      <c r="U33" s="21" t="s">
        <v>41</v>
      </c>
      <c r="V33" s="21" t="s">
        <v>42</v>
      </c>
      <c r="W33" s="22" t="s">
        <v>43</v>
      </c>
      <c r="X33" s="23" t="s">
        <v>44</v>
      </c>
      <c r="Y33" s="23" t="s">
        <v>45</v>
      </c>
      <c r="Z33" s="23" t="s">
        <v>46</v>
      </c>
      <c r="AA33" s="23" t="s">
        <v>47</v>
      </c>
      <c r="AB33" s="23" t="s">
        <v>48</v>
      </c>
      <c r="AC33" s="22" t="s">
        <v>49</v>
      </c>
      <c r="AD33" s="23" t="s">
        <v>50</v>
      </c>
      <c r="AE33" s="23" t="s">
        <v>51</v>
      </c>
      <c r="AF33" s="23" t="s">
        <v>52</v>
      </c>
      <c r="AG33" s="23" t="s">
        <v>53</v>
      </c>
      <c r="AH33" s="23" t="s">
        <v>54</v>
      </c>
      <c r="AI33" s="20" t="s">
        <v>55</v>
      </c>
      <c r="AJ33" s="20" t="s">
        <v>56</v>
      </c>
      <c r="AK33" s="21" t="s">
        <v>57</v>
      </c>
      <c r="AL33" s="21" t="s">
        <v>58</v>
      </c>
      <c r="AM33" s="21" t="s">
        <v>59</v>
      </c>
      <c r="AN33" s="21" t="s">
        <v>60</v>
      </c>
      <c r="AO33" s="21" t="s">
        <v>61</v>
      </c>
      <c r="AP33" s="22" t="s">
        <v>62</v>
      </c>
      <c r="AQ33" s="23" t="s">
        <v>63</v>
      </c>
      <c r="AR33" s="23" t="s">
        <v>64</v>
      </c>
      <c r="AS33" s="23" t="s">
        <v>65</v>
      </c>
      <c r="AT33" s="23" t="s">
        <v>66</v>
      </c>
      <c r="AU33" s="23" t="s">
        <v>67</v>
      </c>
      <c r="AV33" s="20" t="s">
        <v>68</v>
      </c>
      <c r="AW33" s="21" t="s">
        <v>69</v>
      </c>
      <c r="AX33" s="21" t="s">
        <v>70</v>
      </c>
      <c r="AY33" s="21" t="s">
        <v>71</v>
      </c>
      <c r="AZ33" s="21" t="s">
        <v>72</v>
      </c>
      <c r="BA33" s="21" t="s">
        <v>73</v>
      </c>
      <c r="BB33" s="20" t="s">
        <v>74</v>
      </c>
      <c r="BC33" s="21" t="s">
        <v>75</v>
      </c>
      <c r="BD33" s="21" t="s">
        <v>76</v>
      </c>
      <c r="BE33" s="21" t="s">
        <v>77</v>
      </c>
      <c r="BF33" s="21" t="s">
        <v>78</v>
      </c>
      <c r="BG33" s="24" t="s">
        <v>79</v>
      </c>
    </row>
    <row r="34" spans="1:59" ht="12" customHeight="1" x14ac:dyDescent="0.25">
      <c r="A34" s="25">
        <v>12.192</v>
      </c>
      <c r="B34" s="25">
        <f ca="1">B34</f>
        <v>0</v>
      </c>
      <c r="C34" s="25">
        <v>3.5610740184783936</v>
      </c>
      <c r="D34" s="25">
        <v>303.14999999999998</v>
      </c>
      <c r="E34" s="26">
        <v>3710</v>
      </c>
      <c r="F34" s="25">
        <f>PI()*'Политроп.КПД и Напор'!$D$4*E34/60</f>
        <v>156.37539371573104</v>
      </c>
      <c r="G34" s="25">
        <f>C34/4.636</f>
        <v>0.76813503418429541</v>
      </c>
      <c r="H34" s="25">
        <f>D34/193.4</f>
        <v>1.5674767321613234</v>
      </c>
      <c r="I34" s="27">
        <f>1-0.427*G34*H34^(-3.688)</f>
        <v>0.9374879442370162</v>
      </c>
      <c r="J34" s="28">
        <f>C34*10^(6)/(I34*'Политроп.КПД и Напор'!$C$4*D34)</f>
        <v>24.52092429450235</v>
      </c>
      <c r="K34" s="25">
        <f>$A34*'Политроп.КПД и Напор'!$B$4*10^(6)/(3600*24*$J34)/1</f>
        <v>3.9247205365403253</v>
      </c>
      <c r="L34" s="29">
        <f>$A34*'Политроп.КПД и Напор'!$B$4*10^(6)/(3600*24*$J34)/2</f>
        <v>1.9623602682701626</v>
      </c>
      <c r="M34" s="29">
        <f>$A34*'Политроп.КПД и Напор'!$B$4*10^(6)/(3600*24*$J34)/3</f>
        <v>1.308240178846775</v>
      </c>
      <c r="N34" s="29">
        <f>$A34*'Политроп.КПД и Напор'!$B$4*10^(6)/(3600*24*$J34)/4</f>
        <v>0.98118013413508132</v>
      </c>
      <c r="O34" s="29">
        <f>$A34*'Политроп.КПД и Напор'!$B$4*10^(6)/(3600*24*$J34)/5</f>
        <v>0.78494410730806508</v>
      </c>
      <c r="P34" s="30">
        <f>$A34*'Политроп.КПД и Напор'!$B$4*10^(6)/(3600*24*$J34)/6</f>
        <v>0.65412008942338751</v>
      </c>
      <c r="Q34" s="27">
        <f>4*K34/(PI()*'Политроп.КПД и Напор'!$D$4^(2)*$F34)</f>
        <v>4.9312687499845388E-2</v>
      </c>
      <c r="R34" s="31">
        <f>4*L34/(PI()*'Политроп.КПД и Напор'!$D$4^(2)*$F34)</f>
        <v>2.4656343749922694E-2</v>
      </c>
      <c r="S34" s="31">
        <f>4*M34/(PI()*'Политроп.КПД и Напор'!$D$4^(2)*$F34)</f>
        <v>1.6437562499948464E-2</v>
      </c>
      <c r="T34" s="31">
        <f>4*N34/(PI()*'Политроп.КПД и Напор'!$D$4^(2)*$F34)</f>
        <v>1.2328171874961347E-2</v>
      </c>
      <c r="U34" s="31">
        <f>4*O34/(PI()*'Политроп.КПД и Напор'!$D$4^(2)*$F34)</f>
        <v>9.8625374999690794E-3</v>
      </c>
      <c r="V34" s="32">
        <f>4*P34/(PI()*'Политроп.КПД и Напор'!$D$4^(2)*$F34)</f>
        <v>8.2187812499742319E-3</v>
      </c>
      <c r="W34" s="27">
        <f>IF(OR(MIN('Политроп.КПД и Напор'!$M$4:$M$12)&gt;Q34,MAX('Политроп.КПД и Напор'!$M$4:$M$12)&lt;Q34),"-", 296863066.116789*Q34^(6)+-107812010.926391*Q34^(5)+ 15691057.2875856*Q34^(4)+-1178721.4640784*Q34^(3)+ 48205.3447935692*Q34^(2)+-1012.39184418295*Q34+ 9.28608011129995)</f>
        <v>0.85540630724699263</v>
      </c>
      <c r="X34" s="31" t="str">
        <f>IF(OR(MIN('Политроп.КПД и Напор'!$M$4:$M$12)&gt;R34,MAX('Политроп.КПД и Напор'!$M$4:$M$12)&lt;R34),"-", 296863066.116789*R34^(6)+-107812010.926391*R34^(5)+ 15691057.2875856*R34^(4)+-1178721.4640784*R34^(3)+ 48205.3447935692*R34^(2)+-1012.39184418295*R34+ 9.28608011129995)</f>
        <v>-</v>
      </c>
      <c r="Y34" s="31" t="str">
        <f>IF(OR(MIN('Политроп.КПД и Напор'!$M$4:$M$12)&gt;S34,MAX('Политроп.КПД и Напор'!$M$4:$M$12)&lt;S34),"-", 296863066.116789*S34^(6)+-107812010.926391*S34^(5)+ 15691057.2875856*S34^(4)+-1178721.4640784*S34^(3)+ 48205.3447935692*S34^(2)+-1012.39184418295*S34+ 9.28608011129995)</f>
        <v>-</v>
      </c>
      <c r="Z34" s="31" t="str">
        <f>IF(OR(MIN('Политроп.КПД и Напор'!$M$4:$M$12)&gt;T34,MAX('Политроп.КПД и Напор'!$M$4:$M$12)&lt;T34),"-", 296863066.116789*T34^(6)+-107812010.926391*T34^(5)+ 15691057.2875856*T34^(4)+-1178721.4640784*T34^(3)+ 48205.3447935692*T34^(2)+-1012.39184418295*T34+ 9.28608011129995)</f>
        <v>-</v>
      </c>
      <c r="AA34" s="31" t="str">
        <f>IF(OR(MIN('Политроп.КПД и Напор'!$M$4:$M$12)&gt;U34,MAX('Политроп.КПД и Напор'!$M$4:$M$12)&lt;U34),"-", 296863066.116789*U34^(6)+-107812010.926391*U34^(5)+ 15691057.2875856*U34^(4)+-1178721.4640784*U34^(3)+ 48205.3447935692*U34^(2)+-1012.39184418295*U34+ 9.28608011129995)</f>
        <v>-</v>
      </c>
      <c r="AB34" s="32" t="str">
        <f>IF(OR(MIN('Политроп.КПД и Напор'!$M$4:$M$12)&gt;V34,MAX('Политроп.КПД и Напор'!$M$4:$M$12)&lt;V34),"-", 296863066.116789*V34^(6)+-107812010.926391*V34^(5)+ 15691057.2875856*V34^(4)+-1178721.4640784*V34^(3)+ 48205.3447935692*V34^(2)+-1012.39184418295*V34+ 9.28608011129995)</f>
        <v>-</v>
      </c>
      <c r="AC34" s="27">
        <f>IF(OR(MIN('Политроп.КПД и Напор'!$M$4:$M$12)&gt;Q34,MAX('Политроп.КПД и Напор'!$M$4:$M$12)&lt;Q34),"-", 798988351.621543*Q34^(6)+-280371531.586419*Q34^(5)+ 39883138.3982318*Q34^(4)+-2943110.23585554*Q34^(3)+ 118497.513034966*Q34^(2)+-2463.54413936218*Q34+ 21.5852365235991)</f>
        <v>0.90682249630410894</v>
      </c>
      <c r="AD34" s="31" t="str">
        <f>IF(OR(MIN('Политроп.КПД и Напор'!$M$4:$M$12)&gt;R34,MAX('Политроп.КПД и Напор'!$M$4:$M$12)&lt;R34),"-", 798988351.621543*R34^(6)+-280371531.586419*R34^(5)+ 39883138.3982318*R34^(4)+-2943110.23585554*R34^(3)+ 118497.513034966*R34^(2)+-2463.54413936218*R34+ 21.5852365235991)</f>
        <v>-</v>
      </c>
      <c r="AE34" s="31" t="str">
        <f>IF(OR(MIN('Политроп.КПД и Напор'!$M$4:$M$12)&gt;S34,MAX('Политроп.КПД и Напор'!$M$4:$M$12)&lt;S34),"-", 798988351.621543*S34^(6)+-280371531.586419*S34^(5)+ 39883138.3982318*S34^(4)+-2943110.23585554*S34^(3)+ 118497.513034966*S34^(2)+-2463.54413936218*S34+ 21.5852365235991)</f>
        <v>-</v>
      </c>
      <c r="AF34" s="31" t="str">
        <f>IF(OR(MIN('Политроп.КПД и Напор'!$M$4:$M$12)&gt;T34,MAX('Политроп.КПД и Напор'!$M$4:$M$12)&lt;T34),"-", 798988351.621543*T34^(6)+-280371531.586419*T34^(5)+ 39883138.3982318*T34^(4)+-2943110.23585554*T34^(3)+ 118497.513034966*T34^(2)+-2463.54413936218*T34+ 21.5852365235991)</f>
        <v>-</v>
      </c>
      <c r="AG34" s="31" t="str">
        <f>IF(OR(MIN('Политроп.КПД и Напор'!$M$4:$M$12)&gt;U34,MAX('Политроп.КПД и Напор'!$M$4:$M$12)&lt;U34),"-", 798988351.621543*U34^(6)+-280371531.586419*U34^(5)+ 39883138.3982318*U34^(4)+-2943110.23585554*U34^(3)+ 118497.513034966*U34^(2)+-2463.54413936218*U34+ 21.5852365235991)</f>
        <v>-</v>
      </c>
      <c r="AH34" s="32" t="str">
        <f>IF(OR(MIN('Политроп.КПД и Напор'!$M$4:$M$12)&gt;V34,MAX('Политроп.КПД и Напор'!$M$4:$M$12)&lt;V34),"-", 798988351.621543*V34^(6)+-280371531.586419*V34^(5)+ 39883138.3982318*V34^(4)+-2943110.23585554*V34^(3)+ 118497.513034966*V34^(2)+-2463.54413936218*V34+ 21.5852365235991)</f>
        <v>-</v>
      </c>
      <c r="AI34" s="33">
        <f>F34^2/2</f>
        <v>12226.631879874947</v>
      </c>
      <c r="AJ34" s="26">
        <f t="shared" ref="AJ34:AO38" si="0">IF(W34="-","-",$R$4*$AI34*AC34*K34*$J34/(W34*1000))</f>
        <v>4989.5598874740708</v>
      </c>
      <c r="AK34" s="34" t="str">
        <f t="shared" si="0"/>
        <v>-</v>
      </c>
      <c r="AL34" s="34" t="str">
        <f t="shared" si="0"/>
        <v>-</v>
      </c>
      <c r="AM34" s="34" t="str">
        <f t="shared" si="0"/>
        <v>-</v>
      </c>
      <c r="AN34" s="34" t="str">
        <f t="shared" si="0"/>
        <v>-</v>
      </c>
      <c r="AO34" s="35" t="str">
        <f t="shared" si="0"/>
        <v>-</v>
      </c>
      <c r="AP34" s="36">
        <f t="shared" ref="AP34:AU38" si="1">IF(AJ34="-","-",(AP$32*AJ34*W34/AP27/$I34/$D34/$A34+((AP$32*AJ34*W34/AP27/$I34/$D34/$A34)^2+4)^0.5)/2)</f>
        <v>1.3408583088112578</v>
      </c>
      <c r="AQ34" s="36" t="str">
        <f t="shared" si="1"/>
        <v>-</v>
      </c>
      <c r="AR34" s="36" t="str">
        <f t="shared" si="1"/>
        <v>-</v>
      </c>
      <c r="AS34" s="36" t="str">
        <f t="shared" si="1"/>
        <v>-</v>
      </c>
      <c r="AT34" s="36" t="str">
        <f t="shared" si="1"/>
        <v>-</v>
      </c>
      <c r="AU34" s="36" t="str">
        <f t="shared" si="1"/>
        <v>-</v>
      </c>
      <c r="AV34" s="27">
        <f t="shared" ref="AV34:BA38" si="2">IF(AP34="-","-",AP34*$C34)</f>
        <v>4.7748956859686489</v>
      </c>
      <c r="AW34" s="31" t="str">
        <f t="shared" si="2"/>
        <v>-</v>
      </c>
      <c r="AX34" s="31" t="str">
        <f t="shared" si="2"/>
        <v>-</v>
      </c>
      <c r="AY34" s="31" t="str">
        <f t="shared" si="2"/>
        <v>-</v>
      </c>
      <c r="AZ34" s="31" t="str">
        <f t="shared" si="2"/>
        <v>-</v>
      </c>
      <c r="BA34" s="32" t="str">
        <f t="shared" si="2"/>
        <v>-</v>
      </c>
      <c r="BB34" s="26">
        <f t="shared" ref="BB34:BG38" si="3">IF(W34="-","-",$D34*AP34^(0.312/(1.312*W34))-273)</f>
        <v>55.904868410251424</v>
      </c>
      <c r="BC34" s="34" t="str">
        <f t="shared" si="3"/>
        <v>-</v>
      </c>
      <c r="BD34" s="34" t="str">
        <f t="shared" si="3"/>
        <v>-</v>
      </c>
      <c r="BE34" s="34" t="str">
        <f t="shared" si="3"/>
        <v>-</v>
      </c>
      <c r="BF34" s="34" t="str">
        <f t="shared" si="3"/>
        <v>-</v>
      </c>
      <c r="BG34" s="35" t="str">
        <f t="shared" si="3"/>
        <v>-</v>
      </c>
    </row>
    <row r="35" spans="1:59" ht="12" customHeight="1" x14ac:dyDescent="0.25">
      <c r="A35" s="37">
        <f>A34</f>
        <v>12.192</v>
      </c>
      <c r="B35" s="37">
        <f ca="1">B34</f>
        <v>0</v>
      </c>
      <c r="C35" s="37">
        <f>C34</f>
        <v>3.5610740184783936</v>
      </c>
      <c r="D35" s="37">
        <f>D34</f>
        <v>303.14999999999998</v>
      </c>
      <c r="E35" s="38">
        <v>5035</v>
      </c>
      <c r="F35" s="37">
        <f>PI()*'Политроп.КПД и Напор'!$D$4*E35/60</f>
        <v>212.22374861420639</v>
      </c>
      <c r="G35" s="37">
        <f>C35/4.636</f>
        <v>0.76813503418429541</v>
      </c>
      <c r="H35" s="37">
        <f>D35/193.4</f>
        <v>1.5674767321613234</v>
      </c>
      <c r="I35" s="39">
        <f>1-0.427*G35*H35^(-3.688)</f>
        <v>0.9374879442370162</v>
      </c>
      <c r="J35" s="40">
        <f>C35*10^(6)/(I35*'Политроп.КПД и Напор'!$C$4*D35)</f>
        <v>24.52092429450235</v>
      </c>
      <c r="K35" s="37">
        <f>$A35*'Политроп.КПД и Напор'!$B$4*10^(6)/(3600*24*$J35)/1</f>
        <v>3.9247205365403253</v>
      </c>
      <c r="L35" s="41">
        <f>$A35*'Политроп.КПД и Напор'!$B$4*10^(6)/(3600*24*$J35)/2</f>
        <v>1.9623602682701626</v>
      </c>
      <c r="M35" s="41">
        <f>$A35*'Политроп.КПД и Напор'!$B$4*10^(6)/(3600*24*$J35)/3</f>
        <v>1.308240178846775</v>
      </c>
      <c r="N35" s="41">
        <f>$A35*'Политроп.КПД и Напор'!$B$4*10^(6)/(3600*24*$J35)/4</f>
        <v>0.98118013413508132</v>
      </c>
      <c r="O35" s="41">
        <f>$A35*'Политроп.КПД и Напор'!$B$4*10^(6)/(3600*24*$J35)/5</f>
        <v>0.78494410730806508</v>
      </c>
      <c r="P35" s="42">
        <f>$A35*'Политроп.КПД и Напор'!$B$4*10^(6)/(3600*24*$J35)/6</f>
        <v>0.65412008942338751</v>
      </c>
      <c r="Q35" s="39">
        <f>4*K35/(PI()*'Политроп.КПД и Напор'!$D$4^(2)*$F35)</f>
        <v>3.6335664473570298E-2</v>
      </c>
      <c r="R35" s="43">
        <f>4*L35/(PI()*'Политроп.КПД и Напор'!$D$4^(2)*$F35)</f>
        <v>1.8167832236785149E-2</v>
      </c>
      <c r="S35" s="43">
        <f>4*M35/(PI()*'Политроп.КПД и Напор'!$D$4^(2)*$F35)</f>
        <v>1.2111888157856764E-2</v>
      </c>
      <c r="T35" s="43">
        <f>4*N35/(PI()*'Политроп.КПД и Напор'!$D$4^(2)*$F35)</f>
        <v>9.0839161183925744E-3</v>
      </c>
      <c r="U35" s="43">
        <f>4*O35/(PI()*'Политроп.КПД и Напор'!$D$4^(2)*$F35)</f>
        <v>7.2671328947140588E-3</v>
      </c>
      <c r="V35" s="44">
        <f>4*P35/(PI()*'Политроп.КПД и Напор'!$D$4^(2)*$F35)</f>
        <v>6.0559440789283818E-3</v>
      </c>
      <c r="W35" s="39">
        <f>IF(OR(MIN('Политроп.КПД и Напор'!$M$4:$M$12)&gt;Q35,MAX('Политроп.КПД и Напор'!$M$4:$M$12)&lt;Q35),"-", 296863066.116789*Q35^(6)+-107812010.926391*Q35^(5)+ 15691057.2875856*Q35^(4)+-1178721.4640784*Q35^(3)+ 48205.3447935692*Q35^(2)+-1012.39184418295*Q35+ 9.28608011129995)</f>
        <v>0.80391900366087832</v>
      </c>
      <c r="X35" s="43" t="str">
        <f>IF(OR(MIN('Политроп.КПД и Напор'!$M$4:$M$12)&gt;R35,MAX('Политроп.КПД и Напор'!$M$4:$M$12)&lt;R35),"-", 296863066.116789*R35^(6)+-107812010.926391*R35^(5)+ 15691057.2875856*R35^(4)+-1178721.4640784*R35^(3)+ 48205.3447935692*R35^(2)+-1012.39184418295*R35+ 9.28608011129995)</f>
        <v>-</v>
      </c>
      <c r="Y35" s="43" t="str">
        <f>IF(OR(MIN('Политроп.КПД и Напор'!$M$4:$M$12)&gt;S35,MAX('Политроп.КПД и Напор'!$M$4:$M$12)&lt;S35),"-", 296863066.116789*S35^(6)+-107812010.926391*S35^(5)+ 15691057.2875856*S35^(4)+-1178721.4640784*S35^(3)+ 48205.3447935692*S35^(2)+-1012.39184418295*S35+ 9.28608011129995)</f>
        <v>-</v>
      </c>
      <c r="Z35" s="43" t="str">
        <f>IF(OR(MIN('Политроп.КПД и Напор'!$M$4:$M$12)&gt;T35,MAX('Политроп.КПД и Напор'!$M$4:$M$12)&lt;T35),"-", 296863066.116789*T35^(6)+-107812010.926391*T35^(5)+ 15691057.2875856*T35^(4)+-1178721.4640784*T35^(3)+ 48205.3447935692*T35^(2)+-1012.39184418295*T35+ 9.28608011129995)</f>
        <v>-</v>
      </c>
      <c r="AA35" s="43" t="str">
        <f>IF(OR(MIN('Политроп.КПД и Напор'!$M$4:$M$12)&gt;U35,MAX('Политроп.КПД и Напор'!$M$4:$M$12)&lt;U35),"-", 296863066.116789*U35^(6)+-107812010.926391*U35^(5)+ 15691057.2875856*U35^(4)+-1178721.4640784*U35^(3)+ 48205.3447935692*U35^(2)+-1012.39184418295*U35+ 9.28608011129995)</f>
        <v>-</v>
      </c>
      <c r="AB35" s="44" t="str">
        <f>IF(OR(MIN('Политроп.КПД и Напор'!$M$4:$M$12)&gt;V35,MAX('Политроп.КПД и Напор'!$M$4:$M$12)&lt;V35),"-", 296863066.116789*V35^(6)+-107812010.926391*V35^(5)+ 15691057.2875856*V35^(4)+-1178721.4640784*V35^(3)+ 48205.3447935692*V35^(2)+-1012.39184418295*V35+ 9.28608011129995)</f>
        <v>-</v>
      </c>
      <c r="AC35" s="39">
        <f>IF(OR(MIN('Политроп.КПД и Напор'!$M$4:$M$12)&gt;Q35,MAX('Политроп.КПД и Напор'!$M$4:$M$12)&lt;Q35),"-", 798988351.621543*Q35^(6)+-280371531.586419*Q35^(5)+ 39883138.3982318*Q35^(4)+-2943110.23585554*Q35^(3)+ 118497.513034966*Q35^(2)+-2463.54413936218*Q35+ 21.5852365235991)</f>
        <v>0.93257727891434428</v>
      </c>
      <c r="AD35" s="43" t="str">
        <f>IF(OR(MIN('Политроп.КПД и Напор'!$M$4:$M$12)&gt;R35,MAX('Политроп.КПД и Напор'!$M$4:$M$12)&lt;R35),"-", 798988351.621543*R35^(6)+-280371531.586419*R35^(5)+ 39883138.3982318*R35^(4)+-2943110.23585554*R35^(3)+ 118497.513034966*R35^(2)+-2463.54413936218*R35+ 21.5852365235991)</f>
        <v>-</v>
      </c>
      <c r="AE35" s="43" t="str">
        <f>IF(OR(MIN('Политроп.КПД и Напор'!$M$4:$M$12)&gt;S35,MAX('Политроп.КПД и Напор'!$M$4:$M$12)&lt;S35),"-", 798988351.621543*S35^(6)+-280371531.586419*S35^(5)+ 39883138.3982318*S35^(4)+-2943110.23585554*S35^(3)+ 118497.513034966*S35^(2)+-2463.54413936218*S35+ 21.5852365235991)</f>
        <v>-</v>
      </c>
      <c r="AF35" s="43" t="str">
        <f>IF(OR(MIN('Политроп.КПД и Напор'!$M$4:$M$12)&gt;T35,MAX('Политроп.КПД и Напор'!$M$4:$M$12)&lt;T35),"-", 798988351.621543*T35^(6)+-280371531.586419*T35^(5)+ 39883138.3982318*T35^(4)+-2943110.23585554*T35^(3)+ 118497.513034966*T35^(2)+-2463.54413936218*T35+ 21.5852365235991)</f>
        <v>-</v>
      </c>
      <c r="AG35" s="43" t="str">
        <f>IF(OR(MIN('Политроп.КПД и Напор'!$M$4:$M$12)&gt;U35,MAX('Политроп.КПД и Напор'!$M$4:$M$12)&lt;U35),"-", 798988351.621543*U35^(6)+-280371531.586419*U35^(5)+ 39883138.3982318*U35^(4)+-2943110.23585554*U35^(3)+ 118497.513034966*U35^(2)+-2463.54413936218*U35+ 21.5852365235991)</f>
        <v>-</v>
      </c>
      <c r="AH35" s="44" t="str">
        <f>IF(OR(MIN('Политроп.КПД и Напор'!$M$4:$M$12)&gt;V35,MAX('Политроп.КПД и Напор'!$M$4:$M$12)&lt;V35),"-", 798988351.621543*V35^(6)+-280371531.586419*V35^(5)+ 39883138.3982318*V35^(4)+-2943110.23585554*V35^(3)+ 118497.513034966*V35^(2)+-2463.54413936218*V35+ 21.5852365235991)</f>
        <v>-</v>
      </c>
      <c r="AI35" s="33">
        <f>F35^2/2</f>
        <v>22519.459737932935</v>
      </c>
      <c r="AJ35" s="38">
        <f t="shared" si="0"/>
        <v>10056.250153618261</v>
      </c>
      <c r="AK35" s="45" t="str">
        <f t="shared" si="0"/>
        <v>-</v>
      </c>
      <c r="AL35" s="45" t="str">
        <f t="shared" si="0"/>
        <v>-</v>
      </c>
      <c r="AM35" s="45" t="str">
        <f t="shared" si="0"/>
        <v>-</v>
      </c>
      <c r="AN35" s="45" t="str">
        <f t="shared" si="0"/>
        <v>-</v>
      </c>
      <c r="AO35" s="33" t="str">
        <f t="shared" si="0"/>
        <v>-</v>
      </c>
      <c r="AP35" s="36">
        <f t="shared" si="1"/>
        <v>1.7066066278434708</v>
      </c>
      <c r="AQ35" s="36" t="str">
        <f t="shared" si="1"/>
        <v>-</v>
      </c>
      <c r="AR35" s="36" t="str">
        <f t="shared" si="1"/>
        <v>-</v>
      </c>
      <c r="AS35" s="36" t="str">
        <f t="shared" si="1"/>
        <v>-</v>
      </c>
      <c r="AT35" s="36" t="str">
        <f t="shared" si="1"/>
        <v>-</v>
      </c>
      <c r="AU35" s="36" t="str">
        <f t="shared" si="1"/>
        <v>-</v>
      </c>
      <c r="AV35" s="39">
        <f t="shared" si="2"/>
        <v>6.0773525221764091</v>
      </c>
      <c r="AW35" s="43" t="str">
        <f t="shared" si="2"/>
        <v>-</v>
      </c>
      <c r="AX35" s="43" t="str">
        <f t="shared" si="2"/>
        <v>-</v>
      </c>
      <c r="AY35" s="43" t="str">
        <f t="shared" si="2"/>
        <v>-</v>
      </c>
      <c r="AZ35" s="43" t="str">
        <f t="shared" si="2"/>
        <v>-</v>
      </c>
      <c r="BA35" s="44" t="str">
        <f t="shared" si="2"/>
        <v>-</v>
      </c>
      <c r="BB35" s="38">
        <f t="shared" si="3"/>
        <v>82.078411384285516</v>
      </c>
      <c r="BC35" s="45" t="str">
        <f t="shared" si="3"/>
        <v>-</v>
      </c>
      <c r="BD35" s="45" t="str">
        <f t="shared" si="3"/>
        <v>-</v>
      </c>
      <c r="BE35" s="45" t="str">
        <f t="shared" si="3"/>
        <v>-</v>
      </c>
      <c r="BF35" s="45" t="str">
        <f t="shared" si="3"/>
        <v>-</v>
      </c>
      <c r="BG35" s="33" t="str">
        <f t="shared" si="3"/>
        <v>-</v>
      </c>
    </row>
    <row r="36" spans="1:59" ht="12" customHeight="1" x14ac:dyDescent="0.25">
      <c r="A36" s="46">
        <f>A34</f>
        <v>12.192</v>
      </c>
      <c r="B36" s="46">
        <f ca="1">B34</f>
        <v>0</v>
      </c>
      <c r="C36" s="46">
        <f>C34</f>
        <v>3.5610740184783936</v>
      </c>
      <c r="D36" s="46">
        <f>D34</f>
        <v>303.14999999999998</v>
      </c>
      <c r="E36" s="47">
        <v>5300</v>
      </c>
      <c r="F36" s="46">
        <f>PI()*'Политроп.КПД и Напор'!$D$4*E36/60</f>
        <v>223.39341959390146</v>
      </c>
      <c r="G36" s="46">
        <f>C36/4.636</f>
        <v>0.76813503418429541</v>
      </c>
      <c r="H36" s="46">
        <f>D36/193.4</f>
        <v>1.5674767321613234</v>
      </c>
      <c r="I36" s="48">
        <f>1-0.427*G36*H36^(-3.688)</f>
        <v>0.9374879442370162</v>
      </c>
      <c r="J36" s="49">
        <f>C36*10^(6)/(I36*'Политроп.КПД и Напор'!$C$4*D36)</f>
        <v>24.52092429450235</v>
      </c>
      <c r="K36" s="46">
        <f>$A36*'Политроп.КПД и Напор'!$B$4*10^(6)/(3600*24*$J36)/1</f>
        <v>3.9247205365403253</v>
      </c>
      <c r="L36" s="50">
        <f>$A36*'Политроп.КПД и Напор'!$B$4*10^(6)/(3600*24*$J36)/2</f>
        <v>1.9623602682701626</v>
      </c>
      <c r="M36" s="50">
        <f>$A36*'Политроп.КПД и Напор'!$B$4*10^(6)/(3600*24*$J36)/3</f>
        <v>1.308240178846775</v>
      </c>
      <c r="N36" s="50">
        <f>$A36*'Политроп.КПД и Напор'!$B$4*10^(6)/(3600*24*$J36)/4</f>
        <v>0.98118013413508132</v>
      </c>
      <c r="O36" s="50">
        <f>$A36*'Политроп.КПД и Напор'!$B$4*10^(6)/(3600*24*$J36)/5</f>
        <v>0.78494410730806508</v>
      </c>
      <c r="P36" s="51">
        <f>$A36*'Политроп.КПД и Напор'!$B$4*10^(6)/(3600*24*$J36)/6</f>
        <v>0.65412008942338751</v>
      </c>
      <c r="Q36" s="48">
        <f>4*K36/(PI()*'Политроп.КПД и Напор'!$D$4^(2)*$F36)</f>
        <v>3.4518881249891782E-2</v>
      </c>
      <c r="R36" s="52">
        <f>4*L36/(PI()*'Политроп.КПД и Напор'!$D$4^(2)*$F36)</f>
        <v>1.7259440624945891E-2</v>
      </c>
      <c r="S36" s="52">
        <f>4*M36/(PI()*'Политроп.КПД и Напор'!$D$4^(2)*$F36)</f>
        <v>1.1506293749963927E-2</v>
      </c>
      <c r="T36" s="52">
        <f>4*N36/(PI()*'Политроп.КПД и Напор'!$D$4^(2)*$F36)</f>
        <v>8.6297203124729455E-3</v>
      </c>
      <c r="U36" s="52">
        <f>4*O36/(PI()*'Политроп.КПД и Напор'!$D$4^(2)*$F36)</f>
        <v>6.9037762499783561E-3</v>
      </c>
      <c r="V36" s="53">
        <f>4*P36/(PI()*'Политроп.КПД и Напор'!$D$4^(2)*$F36)</f>
        <v>5.7531468749819634E-3</v>
      </c>
      <c r="W36" s="48">
        <f>IF(OR(MIN('Политроп.КПД и Напор'!$M$4:$M$12)&gt;Q36,MAX('Политроп.КПД и Напор'!$M$4:$M$12)&lt;Q36),"-", 296863066.116789*Q36^(6)+-107812010.926391*Q36^(5)+ 15691057.2875856*Q36^(4)+-1178721.4640784*Q36^(3)+ 48205.3447935692*Q36^(2)+-1012.39184418295*Q36+ 9.28608011129995)</f>
        <v>0.79310453759325306</v>
      </c>
      <c r="X36" s="52" t="str">
        <f>IF(OR(MIN('Политроп.КПД и Напор'!$M$4:$M$12)&gt;R36,MAX('Политроп.КПД и Напор'!$M$4:$M$12)&lt;R36),"-", 296863066.116789*R36^(6)+-107812010.926391*R36^(5)+ 15691057.2875856*R36^(4)+-1178721.4640784*R36^(3)+ 48205.3447935692*R36^(2)+-1012.39184418295*R36+ 9.28608011129995)</f>
        <v>-</v>
      </c>
      <c r="Y36" s="52" t="str">
        <f>IF(OR(MIN('Политроп.КПД и Напор'!$M$4:$M$12)&gt;S36,MAX('Политроп.КПД и Напор'!$M$4:$M$12)&lt;S36),"-", 296863066.116789*S36^(6)+-107812010.926391*S36^(5)+ 15691057.2875856*S36^(4)+-1178721.4640784*S36^(3)+ 48205.3447935692*S36^(2)+-1012.39184418295*S36+ 9.28608011129995)</f>
        <v>-</v>
      </c>
      <c r="Z36" s="52" t="str">
        <f>IF(OR(MIN('Политроп.КПД и Напор'!$M$4:$M$12)&gt;T36,MAX('Политроп.КПД и Напор'!$M$4:$M$12)&lt;T36),"-", 296863066.116789*T36^(6)+-107812010.926391*T36^(5)+ 15691057.2875856*T36^(4)+-1178721.4640784*T36^(3)+ 48205.3447935692*T36^(2)+-1012.39184418295*T36+ 9.28608011129995)</f>
        <v>-</v>
      </c>
      <c r="AA36" s="52" t="str">
        <f>IF(OR(MIN('Политроп.КПД и Напор'!$M$4:$M$12)&gt;U36,MAX('Политроп.КПД и Напор'!$M$4:$M$12)&lt;U36),"-", 296863066.116789*U36^(6)+-107812010.926391*U36^(5)+ 15691057.2875856*U36^(4)+-1178721.4640784*U36^(3)+ 48205.3447935692*U36^(2)+-1012.39184418295*U36+ 9.28608011129995)</f>
        <v>-</v>
      </c>
      <c r="AB36" s="53" t="str">
        <f>IF(OR(MIN('Политроп.КПД и Напор'!$M$4:$M$12)&gt;V36,MAX('Политроп.КПД и Напор'!$M$4:$M$12)&lt;V36),"-", 296863066.116789*V36^(6)+-107812010.926391*V36^(5)+ 15691057.2875856*V36^(4)+-1178721.4640784*V36^(3)+ 48205.3447935692*V36^(2)+-1012.39184418295*V36+ 9.28608011129995)</f>
        <v>-</v>
      </c>
      <c r="AC36" s="48">
        <f>IF(OR(MIN('Политроп.КПД и Напор'!$M$4:$M$12)&gt;Q36,MAX('Политроп.КПД и Напор'!$M$4:$M$12)&lt;Q36),"-", 798988351.621543*Q36^(6)+-280371531.586419*Q36^(5)+ 39883138.3982318*Q36^(4)+-2943110.23585554*Q36^(3)+ 118497.513034966*Q36^(2)+-2463.54413936218*Q36+ 21.5852365235991)</f>
        <v>0.92599281017198365</v>
      </c>
      <c r="AD36" s="52" t="str">
        <f>IF(OR(MIN('Политроп.КПД и Напор'!$M$4:$M$12)&gt;R36,MAX('Политроп.КПД и Напор'!$M$4:$M$12)&lt;R36),"-", 798988351.621543*R36^(6)+-280371531.586419*R36^(5)+ 39883138.3982318*R36^(4)+-2943110.23585554*R36^(3)+ 118497.513034966*R36^(2)+-2463.54413936218*R36+ 21.5852365235991)</f>
        <v>-</v>
      </c>
      <c r="AE36" s="52" t="str">
        <f>IF(OR(MIN('Политроп.КПД и Напор'!$M$4:$M$12)&gt;S36,MAX('Политроп.КПД и Напор'!$M$4:$M$12)&lt;S36),"-", 798988351.621543*S36^(6)+-280371531.586419*S36^(5)+ 39883138.3982318*S36^(4)+-2943110.23585554*S36^(3)+ 118497.513034966*S36^(2)+-2463.54413936218*S36+ 21.5852365235991)</f>
        <v>-</v>
      </c>
      <c r="AF36" s="52" t="str">
        <f>IF(OR(MIN('Политроп.КПД и Напор'!$M$4:$M$12)&gt;T36,MAX('Политроп.КПД и Напор'!$M$4:$M$12)&lt;T36),"-", 798988351.621543*T36^(6)+-280371531.586419*T36^(5)+ 39883138.3982318*T36^(4)+-2943110.23585554*T36^(3)+ 118497.513034966*T36^(2)+-2463.54413936218*T36+ 21.5852365235991)</f>
        <v>-</v>
      </c>
      <c r="AG36" s="52" t="str">
        <f>IF(OR(MIN('Политроп.КПД и Напор'!$M$4:$M$12)&gt;U36,MAX('Политроп.КПД и Напор'!$M$4:$M$12)&lt;U36),"-", 798988351.621543*U36^(6)+-280371531.586419*U36^(5)+ 39883138.3982318*U36^(4)+-2943110.23585554*U36^(3)+ 118497.513034966*U36^(2)+-2463.54413936218*U36+ 21.5852365235991)</f>
        <v>-</v>
      </c>
      <c r="AH36" s="53" t="str">
        <f>IF(OR(MIN('Политроп.КПД и Напор'!$M$4:$M$12)&gt;V36,MAX('Политроп.КПД и Напор'!$M$4:$M$12)&lt;V36),"-", 798988351.621543*V36^(6)+-280371531.586419*V36^(5)+ 39883138.3982318*V36^(4)+-2943110.23585554*V36^(3)+ 118497.513034966*V36^(2)+-2463.54413936218*V36+ 21.5852365235991)</f>
        <v>-</v>
      </c>
      <c r="AI36" s="54">
        <f>F36^2/2</f>
        <v>24952.309958928457</v>
      </c>
      <c r="AJ36" s="47">
        <f t="shared" si="0"/>
        <v>11214.850854092354</v>
      </c>
      <c r="AK36" s="55" t="str">
        <f t="shared" si="0"/>
        <v>-</v>
      </c>
      <c r="AL36" s="55" t="str">
        <f t="shared" si="0"/>
        <v>-</v>
      </c>
      <c r="AM36" s="55" t="str">
        <f t="shared" si="0"/>
        <v>-</v>
      </c>
      <c r="AN36" s="55" t="str">
        <f t="shared" si="0"/>
        <v>-</v>
      </c>
      <c r="AO36" s="54" t="str">
        <f t="shared" si="0"/>
        <v>-</v>
      </c>
      <c r="AP36" s="56">
        <f t="shared" si="1"/>
        <v>1.7907743877022106</v>
      </c>
      <c r="AQ36" s="56" t="str">
        <f t="shared" si="1"/>
        <v>-</v>
      </c>
      <c r="AR36" s="56" t="str">
        <f t="shared" si="1"/>
        <v>-</v>
      </c>
      <c r="AS36" s="56" t="str">
        <f t="shared" si="1"/>
        <v>-</v>
      </c>
      <c r="AT36" s="56" t="str">
        <f t="shared" si="1"/>
        <v>-</v>
      </c>
      <c r="AU36" s="56" t="str">
        <f t="shared" si="1"/>
        <v>-</v>
      </c>
      <c r="AV36" s="48">
        <f t="shared" si="2"/>
        <v>6.3770801450028962</v>
      </c>
      <c r="AW36" s="52" t="str">
        <f t="shared" si="2"/>
        <v>-</v>
      </c>
      <c r="AX36" s="52" t="str">
        <f t="shared" si="2"/>
        <v>-</v>
      </c>
      <c r="AY36" s="52" t="str">
        <f t="shared" si="2"/>
        <v>-</v>
      </c>
      <c r="AZ36" s="52" t="str">
        <f t="shared" si="2"/>
        <v>-</v>
      </c>
      <c r="BA36" s="53" t="str">
        <f t="shared" si="2"/>
        <v>-</v>
      </c>
      <c r="BB36" s="47">
        <f t="shared" si="3"/>
        <v>88.018518978024019</v>
      </c>
      <c r="BC36" s="55" t="str">
        <f t="shared" si="3"/>
        <v>-</v>
      </c>
      <c r="BD36" s="55" t="str">
        <f t="shared" si="3"/>
        <v>-</v>
      </c>
      <c r="BE36" s="55" t="str">
        <f t="shared" si="3"/>
        <v>-</v>
      </c>
      <c r="BF36" s="55" t="str">
        <f t="shared" si="3"/>
        <v>-</v>
      </c>
      <c r="BG36" s="54" t="str">
        <f t="shared" si="3"/>
        <v>-</v>
      </c>
    </row>
    <row r="37" spans="1:59" ht="12" customHeight="1" x14ac:dyDescent="0.25">
      <c r="A37" s="37">
        <f>A34</f>
        <v>12.192</v>
      </c>
      <c r="B37" s="37">
        <f ca="1">B34</f>
        <v>0</v>
      </c>
      <c r="C37" s="37">
        <f>C34</f>
        <v>3.5610740184783936</v>
      </c>
      <c r="D37" s="37">
        <f>D34</f>
        <v>303.14999999999998</v>
      </c>
      <c r="E37" s="38">
        <v>5300</v>
      </c>
      <c r="F37" s="37">
        <f>PI()*'Политроп.КПД и Напор'!$D$4*E37/60</f>
        <v>223.39341959390146</v>
      </c>
      <c r="G37" s="37">
        <f>C37/4.636</f>
        <v>0.76813503418429541</v>
      </c>
      <c r="H37" s="37">
        <f>D37/193.4</f>
        <v>1.5674767321613234</v>
      </c>
      <c r="I37" s="39">
        <f>1-0.427*G37*H37^(-3.688)</f>
        <v>0.9374879442370162</v>
      </c>
      <c r="J37" s="40">
        <f>C37*10^(6)/(I37*'Политроп.КПД и Напор'!$C$4*D37)</f>
        <v>24.52092429450235</v>
      </c>
      <c r="K37" s="37">
        <f>$A37*'Политроп.КПД и Напор'!$B$4*10^(6)/(3600*24*$J37)/1</f>
        <v>3.9247205365403253</v>
      </c>
      <c r="L37" s="41">
        <f>$A37*'Политроп.КПД и Напор'!$B$4*10^(6)/(3600*24*$J37)/2</f>
        <v>1.9623602682701626</v>
      </c>
      <c r="M37" s="41">
        <f>$A37*'Политроп.КПД и Напор'!$B$4*10^(6)/(3600*24*$J37)/3</f>
        <v>1.308240178846775</v>
      </c>
      <c r="N37" s="41">
        <f>$A37*'Политроп.КПД и Напор'!$B$4*10^(6)/(3600*24*$J37)/4</f>
        <v>0.98118013413508132</v>
      </c>
      <c r="O37" s="41">
        <f>$A37*'Политроп.КПД и Напор'!$B$4*10^(6)/(3600*24*$J37)/5</f>
        <v>0.78494410730806508</v>
      </c>
      <c r="P37" s="42">
        <f>$A37*'Политроп.КПД и Напор'!$B$4*10^(6)/(3600*24*$J37)/6</f>
        <v>0.65412008942338751</v>
      </c>
      <c r="Q37" s="39">
        <f>4*K37/(PI()*'Политроп.КПД и Напор'!$D$4^(2)*$F37)</f>
        <v>3.4518881249891782E-2</v>
      </c>
      <c r="R37" s="43">
        <f>4*L37/(PI()*'Политроп.КПД и Напор'!$D$4^(2)*$F37)</f>
        <v>1.7259440624945891E-2</v>
      </c>
      <c r="S37" s="43">
        <f>4*M37/(PI()*'Политроп.КПД и Напор'!$D$4^(2)*$F37)</f>
        <v>1.1506293749963927E-2</v>
      </c>
      <c r="T37" s="43">
        <f>4*N37/(PI()*'Политроп.КПД и Напор'!$D$4^(2)*$F37)</f>
        <v>8.6297203124729455E-3</v>
      </c>
      <c r="U37" s="43">
        <f>4*O37/(PI()*'Политроп.КПД и Напор'!$D$4^(2)*$F37)</f>
        <v>6.9037762499783561E-3</v>
      </c>
      <c r="V37" s="44">
        <f>4*P37/(PI()*'Политроп.КПД и Напор'!$D$4^(2)*$F37)</f>
        <v>5.7531468749819634E-3</v>
      </c>
      <c r="W37" s="39">
        <f>IF(OR(MIN('Политроп.КПД и Напор'!$M$4:$M$12)&gt;Q37,MAX('Политроп.КПД и Напор'!$M$4:$M$12)&lt;Q37),"-", 296863066.116789*Q37^(6)+-107812010.926391*Q37^(5)+ 15691057.2875856*Q37^(4)+-1178721.4640784*Q37^(3)+ 48205.3447935692*Q37^(2)+-1012.39184418295*Q37+ 9.28608011129995)</f>
        <v>0.79310453759325306</v>
      </c>
      <c r="X37" s="43" t="str">
        <f>IF(OR(MIN('Политроп.КПД и Напор'!$M$4:$M$12)&gt;R37,MAX('Политроп.КПД и Напор'!$M$4:$M$12)&lt;R37),"-", 296863066.116789*R37^(6)+-107812010.926391*R37^(5)+ 15691057.2875856*R37^(4)+-1178721.4640784*R37^(3)+ 48205.3447935692*R37^(2)+-1012.39184418295*R37+ 9.28608011129995)</f>
        <v>-</v>
      </c>
      <c r="Y37" s="43" t="str">
        <f>IF(OR(MIN('Политроп.КПД и Напор'!$M$4:$M$12)&gt;S37,MAX('Политроп.КПД и Напор'!$M$4:$M$12)&lt;S37),"-", 296863066.116789*S37^(6)+-107812010.926391*S37^(5)+ 15691057.2875856*S37^(4)+-1178721.4640784*S37^(3)+ 48205.3447935692*S37^(2)+-1012.39184418295*S37+ 9.28608011129995)</f>
        <v>-</v>
      </c>
      <c r="Z37" s="43" t="str">
        <f>IF(OR(MIN('Политроп.КПД и Напор'!$M$4:$M$12)&gt;T37,MAX('Политроп.КПД и Напор'!$M$4:$M$12)&lt;T37),"-", 296863066.116789*T37^(6)+-107812010.926391*T37^(5)+ 15691057.2875856*T37^(4)+-1178721.4640784*T37^(3)+ 48205.3447935692*T37^(2)+-1012.39184418295*T37+ 9.28608011129995)</f>
        <v>-</v>
      </c>
      <c r="AA37" s="43" t="str">
        <f>IF(OR(MIN('Политроп.КПД и Напор'!$M$4:$M$12)&gt;U37,MAX('Политроп.КПД и Напор'!$M$4:$M$12)&lt;U37),"-", 296863066.116789*U37^(6)+-107812010.926391*U37^(5)+ 15691057.2875856*U37^(4)+-1178721.4640784*U37^(3)+ 48205.3447935692*U37^(2)+-1012.39184418295*U37+ 9.28608011129995)</f>
        <v>-</v>
      </c>
      <c r="AB37" s="44" t="str">
        <f>IF(OR(MIN('Политроп.КПД и Напор'!$M$4:$M$12)&gt;V37,MAX('Политроп.КПД и Напор'!$M$4:$M$12)&lt;V37),"-", 296863066.116789*V37^(6)+-107812010.926391*V37^(5)+ 15691057.2875856*V37^(4)+-1178721.4640784*V37^(3)+ 48205.3447935692*V37^(2)+-1012.39184418295*V37+ 9.28608011129995)</f>
        <v>-</v>
      </c>
      <c r="AC37" s="39">
        <f>IF(OR(MIN('Политроп.КПД и Напор'!$M$4:$M$12)&gt;Q37,MAX('Политроп.КПД и Напор'!$M$4:$M$12)&lt;Q37),"-", 798988351.621543*Q37^(6)+-280371531.586419*Q37^(5)+ 39883138.3982318*Q37^(4)+-2943110.23585554*Q37^(3)+ 118497.513034966*Q37^(2)+-2463.54413936218*Q37+ 21.5852365235991)</f>
        <v>0.92599281017198365</v>
      </c>
      <c r="AD37" s="43" t="str">
        <f>IF(OR(MIN('Политроп.КПД и Напор'!$M$4:$M$12)&gt;R37,MAX('Политроп.КПД и Напор'!$M$4:$M$12)&lt;R37),"-", 798988351.621543*R37^(6)+-280371531.586419*R37^(5)+ 39883138.3982318*R37^(4)+-2943110.23585554*R37^(3)+ 118497.513034966*R37^(2)+-2463.54413936218*R37+ 21.5852365235991)</f>
        <v>-</v>
      </c>
      <c r="AE37" s="43" t="str">
        <f>IF(OR(MIN('Политроп.КПД и Напор'!$M$4:$M$12)&gt;S37,MAX('Политроп.КПД и Напор'!$M$4:$M$12)&lt;S37),"-", 798988351.621543*S37^(6)+-280371531.586419*S37^(5)+ 39883138.3982318*S37^(4)+-2943110.23585554*S37^(3)+ 118497.513034966*S37^(2)+-2463.54413936218*S37+ 21.5852365235991)</f>
        <v>-</v>
      </c>
      <c r="AF37" s="43" t="str">
        <f>IF(OR(MIN('Политроп.КПД и Напор'!$M$4:$M$12)&gt;T37,MAX('Политроп.КПД и Напор'!$M$4:$M$12)&lt;T37),"-", 798988351.621543*T37^(6)+-280371531.586419*T37^(5)+ 39883138.3982318*T37^(4)+-2943110.23585554*T37^(3)+ 118497.513034966*T37^(2)+-2463.54413936218*T37+ 21.5852365235991)</f>
        <v>-</v>
      </c>
      <c r="AG37" s="43" t="str">
        <f>IF(OR(MIN('Политроп.КПД и Напор'!$M$4:$M$12)&gt;U37,MAX('Политроп.КПД и Напор'!$M$4:$M$12)&lt;U37),"-", 798988351.621543*U37^(6)+-280371531.586419*U37^(5)+ 39883138.3982318*U37^(4)+-2943110.23585554*U37^(3)+ 118497.513034966*U37^(2)+-2463.54413936218*U37+ 21.5852365235991)</f>
        <v>-</v>
      </c>
      <c r="AH37" s="44" t="str">
        <f>IF(OR(MIN('Политроп.КПД и Напор'!$M$4:$M$12)&gt;V37,MAX('Политроп.КПД и Напор'!$M$4:$M$12)&lt;V37),"-", 798988351.621543*V37^(6)+-280371531.586419*V37^(5)+ 39883138.3982318*V37^(4)+-2943110.23585554*V37^(3)+ 118497.513034966*V37^(2)+-2463.54413936218*V37+ 21.5852365235991)</f>
        <v>-</v>
      </c>
      <c r="AI37" s="33">
        <f>F37^2/2</f>
        <v>24952.309958928457</v>
      </c>
      <c r="AJ37" s="38">
        <f t="shared" si="0"/>
        <v>11214.850854092354</v>
      </c>
      <c r="AK37" s="45" t="str">
        <f t="shared" si="0"/>
        <v>-</v>
      </c>
      <c r="AL37" s="45" t="str">
        <f t="shared" si="0"/>
        <v>-</v>
      </c>
      <c r="AM37" s="45" t="str">
        <f t="shared" si="0"/>
        <v>-</v>
      </c>
      <c r="AN37" s="45" t="str">
        <f t="shared" si="0"/>
        <v>-</v>
      </c>
      <c r="AO37" s="33" t="str">
        <f t="shared" si="0"/>
        <v>-</v>
      </c>
      <c r="AP37" s="36">
        <f t="shared" si="1"/>
        <v>1.7907743877022106</v>
      </c>
      <c r="AQ37" s="36" t="str">
        <f t="shared" si="1"/>
        <v>-</v>
      </c>
      <c r="AR37" s="36" t="str">
        <f t="shared" si="1"/>
        <v>-</v>
      </c>
      <c r="AS37" s="36" t="str">
        <f t="shared" si="1"/>
        <v>-</v>
      </c>
      <c r="AT37" s="36" t="str">
        <f t="shared" si="1"/>
        <v>-</v>
      </c>
      <c r="AU37" s="36" t="str">
        <f t="shared" si="1"/>
        <v>-</v>
      </c>
      <c r="AV37" s="39">
        <f t="shared" si="2"/>
        <v>6.3770801450028962</v>
      </c>
      <c r="AW37" s="43" t="str">
        <f t="shared" si="2"/>
        <v>-</v>
      </c>
      <c r="AX37" s="43" t="str">
        <f t="shared" si="2"/>
        <v>-</v>
      </c>
      <c r="AY37" s="43" t="str">
        <f t="shared" si="2"/>
        <v>-</v>
      </c>
      <c r="AZ37" s="43" t="str">
        <f t="shared" si="2"/>
        <v>-</v>
      </c>
      <c r="BA37" s="44" t="str">
        <f t="shared" si="2"/>
        <v>-</v>
      </c>
      <c r="BB37" s="38">
        <f t="shared" si="3"/>
        <v>88.018518978024019</v>
      </c>
      <c r="BC37" s="45" t="str">
        <f t="shared" si="3"/>
        <v>-</v>
      </c>
      <c r="BD37" s="45" t="str">
        <f t="shared" si="3"/>
        <v>-</v>
      </c>
      <c r="BE37" s="45" t="str">
        <f t="shared" si="3"/>
        <v>-</v>
      </c>
      <c r="BF37" s="45" t="str">
        <f t="shared" si="3"/>
        <v>-</v>
      </c>
      <c r="BG37" s="33" t="str">
        <f t="shared" si="3"/>
        <v>-</v>
      </c>
    </row>
    <row r="38" spans="1:59" ht="12" customHeight="1" x14ac:dyDescent="0.25">
      <c r="A38" s="57">
        <f>A34</f>
        <v>12.192</v>
      </c>
      <c r="B38" s="57">
        <f ca="1">B34</f>
        <v>0</v>
      </c>
      <c r="C38" s="57">
        <f>C34</f>
        <v>3.5610740184783936</v>
      </c>
      <c r="D38" s="57">
        <f>D34</f>
        <v>303.14999999999998</v>
      </c>
      <c r="E38" s="58">
        <v>5565</v>
      </c>
      <c r="F38" s="57">
        <f>PI()*'Политроп.КПД и Напор'!$D$4*E38/60</f>
        <v>234.56309057359655</v>
      </c>
      <c r="G38" s="57">
        <f>C38/4.636</f>
        <v>0.76813503418429541</v>
      </c>
      <c r="H38" s="57">
        <f>D38/193.4</f>
        <v>1.5674767321613234</v>
      </c>
      <c r="I38" s="59">
        <f>1-0.427*G38*H38^(-3.688)</f>
        <v>0.9374879442370162</v>
      </c>
      <c r="J38" s="59">
        <f>C38*10^(6)/(I38*'Политроп.КПД и Напор'!$C$4*D38)</f>
        <v>24.52092429450235</v>
      </c>
      <c r="K38" s="57">
        <f>$A38*'Политроп.КПД и Напор'!$B$4*10^(6)/(3600*24*$J38)/1</f>
        <v>3.9247205365403253</v>
      </c>
      <c r="L38" s="60">
        <f>$A38*'Политроп.КПД и Напор'!$B$4*10^(6)/(3600*24*$J38)/2</f>
        <v>1.9623602682701626</v>
      </c>
      <c r="M38" s="60">
        <f>$A38*'Политроп.КПД и Напор'!$B$4*10^(6)/(3600*24*$J38)/3</f>
        <v>1.308240178846775</v>
      </c>
      <c r="N38" s="60">
        <f>$A38*'Политроп.КПД и Напор'!$B$4*10^(6)/(3600*24*$J38)/4</f>
        <v>0.98118013413508132</v>
      </c>
      <c r="O38" s="60">
        <f>$A38*'Политроп.КПД и Напор'!$B$4*10^(6)/(3600*24*$J38)/5</f>
        <v>0.78494410730806508</v>
      </c>
      <c r="P38" s="61">
        <f>$A38*'Политроп.КПД и Напор'!$B$4*10^(6)/(3600*24*$J38)/6</f>
        <v>0.65412008942338751</v>
      </c>
      <c r="Q38" s="59">
        <f>4*K38/(PI()*'Политроп.КПД и Напор'!$D$4^(2)*$F38)</f>
        <v>3.2875124999896928E-2</v>
      </c>
      <c r="R38" s="62">
        <f>4*L38/(PI()*'Политроп.КПД и Напор'!$D$4^(2)*$F38)</f>
        <v>1.6437562499948464E-2</v>
      </c>
      <c r="S38" s="62">
        <f>4*M38/(PI()*'Политроп.КПД и Напор'!$D$4^(2)*$F38)</f>
        <v>1.0958374999965641E-2</v>
      </c>
      <c r="T38" s="62">
        <f>4*N38/(PI()*'Политроп.КПД и Напор'!$D$4^(2)*$F38)</f>
        <v>8.2187812499742319E-3</v>
      </c>
      <c r="U38" s="62">
        <f>4*O38/(PI()*'Политроп.КПД и Напор'!$D$4^(2)*$F38)</f>
        <v>6.5750249999793854E-3</v>
      </c>
      <c r="V38" s="63">
        <f>4*P38/(PI()*'Политроп.КПД и Напор'!$D$4^(2)*$F38)</f>
        <v>5.4791874999828207E-3</v>
      </c>
      <c r="W38" s="59" t="str">
        <f>IF(OR(MIN('Политроп.КПД и Напор'!$M$4:$M$12)&gt;Q38,MAX('Политроп.КПД и Напор'!$M$4:$M$12)&lt;Q38),"-", 296863066.116789*Q38^(6)+-107812010.926391*Q38^(5)+ 15691057.2875856*Q38^(4)+-1178721.4640784*Q38^(3)+ 48205.3447935692*Q38^(2)+-1012.39184418295*Q38+ 9.28608011129995)</f>
        <v>-</v>
      </c>
      <c r="X38" s="62" t="str">
        <f>IF(OR(MIN('Политроп.КПД и Напор'!$M$4:$M$12)&gt;R38,MAX('Политроп.КПД и Напор'!$M$4:$M$12)&lt;R38),"-", 296863066.116789*R38^(6)+-107812010.926391*R38^(5)+ 15691057.2875856*R38^(4)+-1178721.4640784*R38^(3)+ 48205.3447935692*R38^(2)+-1012.39184418295*R38+ 9.28608011129995)</f>
        <v>-</v>
      </c>
      <c r="Y38" s="62" t="str">
        <f>IF(OR(MIN('Политроп.КПД и Напор'!$M$4:$M$12)&gt;S38,MAX('Политроп.КПД и Напор'!$M$4:$M$12)&lt;S38),"-", 296863066.116789*S38^(6)+-107812010.926391*S38^(5)+ 15691057.2875856*S38^(4)+-1178721.4640784*S38^(3)+ 48205.3447935692*S38^(2)+-1012.39184418295*S38+ 9.28608011129995)</f>
        <v>-</v>
      </c>
      <c r="Z38" s="62" t="str">
        <f>IF(OR(MIN('Политроп.КПД и Напор'!$M$4:$M$12)&gt;T38,MAX('Политроп.КПД и Напор'!$M$4:$M$12)&lt;T38),"-", 296863066.116789*T38^(6)+-107812010.926391*T38^(5)+ 15691057.2875856*T38^(4)+-1178721.4640784*T38^(3)+ 48205.3447935692*T38^(2)+-1012.39184418295*T38+ 9.28608011129995)</f>
        <v>-</v>
      </c>
      <c r="AA38" s="62" t="str">
        <f>IF(OR(MIN('Политроп.КПД и Напор'!$M$4:$M$12)&gt;U38,MAX('Политроп.КПД и Напор'!$M$4:$M$12)&lt;U38),"-", 296863066.116789*U38^(6)+-107812010.926391*U38^(5)+ 15691057.2875856*U38^(4)+-1178721.4640784*U38^(3)+ 48205.3447935692*U38^(2)+-1012.39184418295*U38+ 9.28608011129995)</f>
        <v>-</v>
      </c>
      <c r="AB38" s="63" t="str">
        <f>IF(OR(MIN('Политроп.КПД и Напор'!$M$4:$M$12)&gt;V38,MAX('Политроп.КПД и Напор'!$M$4:$M$12)&lt;V38),"-", 296863066.116789*V38^(6)+-107812010.926391*V38^(5)+ 15691057.2875856*V38^(4)+-1178721.4640784*V38^(3)+ 48205.3447935692*V38^(2)+-1012.39184418295*V38+ 9.28608011129995)</f>
        <v>-</v>
      </c>
      <c r="AC38" s="59" t="str">
        <f>IF(OR(MIN('Политроп.КПД и Напор'!$M$4:$M$12)&gt;Q38,MAX('Политроп.КПД и Напор'!$M$4:$M$12)&lt;Q38),"-", 798988351.621543*Q38^(6)+-280371531.586419*Q38^(5)+ 39883138.3982318*Q38^(4)+-2943110.23585554*Q38^(3)+ 118497.513034966*Q38^(2)+-2463.54413936218*Q38+ 21.5852365235991)</f>
        <v>-</v>
      </c>
      <c r="AD38" s="62" t="str">
        <f>IF(OR(MIN('Политроп.КПД и Напор'!$M$4:$M$12)&gt;R38,MAX('Политроп.КПД и Напор'!$M$4:$M$12)&lt;R38),"-", 798988351.621543*R38^(6)+-280371531.586419*R38^(5)+ 39883138.3982318*R38^(4)+-2943110.23585554*R38^(3)+ 118497.513034966*R38^(2)+-2463.54413936218*R38+ 21.5852365235991)</f>
        <v>-</v>
      </c>
      <c r="AE38" s="62" t="str">
        <f>IF(OR(MIN('Политроп.КПД и Напор'!$M$4:$M$12)&gt;S38,MAX('Политроп.КПД и Напор'!$M$4:$M$12)&lt;S38),"-", 798988351.621543*S38^(6)+-280371531.586419*S38^(5)+ 39883138.3982318*S38^(4)+-2943110.23585554*S38^(3)+ 118497.513034966*S38^(2)+-2463.54413936218*S38+ 21.5852365235991)</f>
        <v>-</v>
      </c>
      <c r="AF38" s="62" t="str">
        <f>IF(OR(MIN('Политроп.КПД и Напор'!$M$4:$M$12)&gt;T38,MAX('Политроп.КПД и Напор'!$M$4:$M$12)&lt;T38),"-", 798988351.621543*T38^(6)+-280371531.586419*T38^(5)+ 39883138.3982318*T38^(4)+-2943110.23585554*T38^(3)+ 118497.513034966*T38^(2)+-2463.54413936218*T38+ 21.5852365235991)</f>
        <v>-</v>
      </c>
      <c r="AG38" s="62" t="str">
        <f>IF(OR(MIN('Политроп.КПД и Напор'!$M$4:$M$12)&gt;U38,MAX('Политроп.КПД и Напор'!$M$4:$M$12)&lt;U38),"-", 798988351.621543*U38^(6)+-280371531.586419*U38^(5)+ 39883138.3982318*U38^(4)+-2943110.23585554*U38^(3)+ 118497.513034966*U38^(2)+-2463.54413936218*U38+ 21.5852365235991)</f>
        <v>-</v>
      </c>
      <c r="AH38" s="63" t="str">
        <f>IF(OR(MIN('Политроп.КПД и Напор'!$M$4:$M$12)&gt;V38,MAX('Политроп.КПД и Напор'!$M$4:$M$12)&lt;V38),"-", 798988351.621543*V38^(6)+-280371531.586419*V38^(5)+ 39883138.3982318*V38^(4)+-2943110.23585554*V38^(3)+ 118497.513034966*V38^(2)+-2463.54413936218*V38+ 21.5852365235991)</f>
        <v>-</v>
      </c>
      <c r="AI38" s="64">
        <f>F38^2/2</f>
        <v>27509.92172971863</v>
      </c>
      <c r="AJ38" s="58" t="str">
        <f t="shared" si="0"/>
        <v>-</v>
      </c>
      <c r="AK38" s="64" t="str">
        <f t="shared" si="0"/>
        <v>-</v>
      </c>
      <c r="AL38" s="64" t="str">
        <f t="shared" si="0"/>
        <v>-</v>
      </c>
      <c r="AM38" s="64" t="str">
        <f t="shared" si="0"/>
        <v>-</v>
      </c>
      <c r="AN38" s="64" t="str">
        <f t="shared" si="0"/>
        <v>-</v>
      </c>
      <c r="AO38" s="65" t="str">
        <f t="shared" si="0"/>
        <v>-</v>
      </c>
      <c r="AP38" s="60" t="str">
        <f t="shared" si="1"/>
        <v>-</v>
      </c>
      <c r="AQ38" s="60" t="str">
        <f t="shared" si="1"/>
        <v>-</v>
      </c>
      <c r="AR38" s="60" t="str">
        <f t="shared" si="1"/>
        <v>-</v>
      </c>
      <c r="AS38" s="60" t="str">
        <f t="shared" si="1"/>
        <v>-</v>
      </c>
      <c r="AT38" s="60" t="str">
        <f t="shared" si="1"/>
        <v>-</v>
      </c>
      <c r="AU38" s="60" t="str">
        <f t="shared" si="1"/>
        <v>-</v>
      </c>
      <c r="AV38" s="59" t="str">
        <f t="shared" si="2"/>
        <v>-</v>
      </c>
      <c r="AW38" s="62" t="str">
        <f t="shared" si="2"/>
        <v>-</v>
      </c>
      <c r="AX38" s="62" t="str">
        <f t="shared" si="2"/>
        <v>-</v>
      </c>
      <c r="AY38" s="62" t="str">
        <f t="shared" si="2"/>
        <v>-</v>
      </c>
      <c r="AZ38" s="62" t="str">
        <f t="shared" si="2"/>
        <v>-</v>
      </c>
      <c r="BA38" s="63" t="str">
        <f t="shared" si="2"/>
        <v>-</v>
      </c>
      <c r="BB38" s="58" t="str">
        <f t="shared" si="3"/>
        <v>-</v>
      </c>
      <c r="BC38" s="64" t="str">
        <f t="shared" si="3"/>
        <v>-</v>
      </c>
      <c r="BD38" s="64" t="str">
        <f t="shared" si="3"/>
        <v>-</v>
      </c>
      <c r="BE38" s="64" t="str">
        <f t="shared" si="3"/>
        <v>-</v>
      </c>
      <c r="BF38" s="64" t="str">
        <f t="shared" si="3"/>
        <v>-</v>
      </c>
      <c r="BG38" s="65" t="str">
        <f t="shared" si="3"/>
        <v>-</v>
      </c>
    </row>
    <row r="39" spans="1:59" ht="12" customHeight="1" x14ac:dyDescent="0.25">
      <c r="AP39" s="66">
        <f>A34</f>
        <v>12.192</v>
      </c>
      <c r="AQ39" s="67">
        <f>C34</f>
        <v>3.5610740184783936</v>
      </c>
      <c r="AR39" s="68">
        <v>1</v>
      </c>
      <c r="AS39" s="69">
        <f>E36</f>
        <v>5300</v>
      </c>
      <c r="AT39" s="69">
        <f>AJ36</f>
        <v>11214.850854092354</v>
      </c>
      <c r="AU39" s="70">
        <f>AP36</f>
        <v>1.7907743877022106</v>
      </c>
      <c r="AV39" s="71">
        <f>AV36</f>
        <v>6.3770801450028962</v>
      </c>
      <c r="AW39" s="72">
        <f>BB36</f>
        <v>88.018518978024019</v>
      </c>
      <c r="AX39" s="73">
        <f>K36*60</f>
        <v>235.48323219241951</v>
      </c>
    </row>
    <row r="43" spans="1:59" ht="12" customHeight="1" x14ac:dyDescent="0.25">
      <c r="AN43" s="3">
        <f>AQ39/0.0980665</f>
        <v>36.312849122568799</v>
      </c>
    </row>
    <row r="44" spans="1:59" ht="12" customHeight="1" x14ac:dyDescent="0.25">
      <c r="AN44" s="74">
        <f>AT39/AN43</f>
        <v>308.83973924046109</v>
      </c>
    </row>
  </sheetData>
  <mergeCells count="20">
    <mergeCell ref="P2:P3"/>
    <mergeCell ref="Q2:Q3"/>
    <mergeCell ref="R2:R3"/>
    <mergeCell ref="AP25:AU25"/>
    <mergeCell ref="J2:J3"/>
    <mergeCell ref="K2:K3"/>
    <mergeCell ref="L2:L3"/>
    <mergeCell ref="M2:M3"/>
    <mergeCell ref="N2:N3"/>
    <mergeCell ref="O2:O3"/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Политроп.КПД и Напор</vt:lpstr>
    </vt:vector>
  </TitlesOfParts>
  <Company>ООО "Газпром геологоразведка"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Самсонов Кирилл Юрьевич</dc:creator>
  <cp:lastModifiedBy>Самсонов Кирилл Юрьевич</cp:lastModifiedBy>
  <dcterms:created xsi:type="dcterms:W3CDTF">2021-09-27T04:50:29Z</dcterms:created>
  <dcterms:modified xsi:type="dcterms:W3CDTF">2021-09-27T04:50:47Z</dcterms:modified>
</cp:coreProperties>
</file>