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cro\dks_vue\server\tests\"/>
    </mc:Choice>
  </mc:AlternateContent>
  <bookViews>
    <workbookView xWindow="0" yWindow="0" windowWidth="28800" windowHeight="11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41" i="1" l="1"/>
  <c r="AM42" i="1"/>
  <c r="AM43" i="1"/>
  <c r="AM44" i="1"/>
  <c r="AM53" i="1"/>
  <c r="AM54" i="1"/>
  <c r="AM55" i="1"/>
  <c r="AM56" i="1"/>
  <c r="AM62" i="1"/>
  <c r="AM64" i="1"/>
  <c r="AM65" i="1"/>
  <c r="AM66" i="1"/>
  <c r="Z33" i="1"/>
  <c r="AD33" i="1" s="1"/>
  <c r="AA33" i="1"/>
  <c r="AC33" i="1"/>
  <c r="AA38" i="1"/>
  <c r="AL38" i="1" s="1"/>
  <c r="AB38" i="1"/>
  <c r="Z47" i="1"/>
  <c r="AA47" i="1"/>
  <c r="AL47" i="1" s="1"/>
  <c r="AB47" i="1"/>
  <c r="AC47" i="1"/>
  <c r="AA49" i="1"/>
  <c r="AL49" i="1" s="1"/>
  <c r="AB49" i="1"/>
  <c r="AC49" i="1"/>
  <c r="Z52" i="1"/>
  <c r="AD52" i="1" s="1"/>
  <c r="AA52" i="1"/>
  <c r="AC52" i="1"/>
  <c r="AC59" i="1"/>
  <c r="Z60" i="1"/>
  <c r="AD60" i="1" s="1"/>
  <c r="AA60" i="1"/>
  <c r="AB60" i="1" s="1"/>
  <c r="Z66" i="1"/>
  <c r="AD66" i="1" s="1"/>
  <c r="AA66" i="1"/>
  <c r="AB66" i="1" s="1"/>
  <c r="AC66" i="1"/>
  <c r="Y66" i="1"/>
  <c r="Y33" i="1"/>
  <c r="Y34" i="1"/>
  <c r="Y35" i="1"/>
  <c r="Y36" i="1"/>
  <c r="Z36" i="1" s="1"/>
  <c r="AD36" i="1" s="1"/>
  <c r="Y37" i="1"/>
  <c r="Y38" i="1"/>
  <c r="AC38" i="1" s="1"/>
  <c r="Y39" i="1"/>
  <c r="Y45" i="1"/>
  <c r="AA45" i="1" s="1"/>
  <c r="Y47" i="1"/>
  <c r="Y48" i="1"/>
  <c r="Y49" i="1"/>
  <c r="Z49" i="1" s="1"/>
  <c r="AD49" i="1" s="1"/>
  <c r="Y50" i="1"/>
  <c r="Y51" i="1"/>
  <c r="Y52" i="1"/>
  <c r="Y58" i="1"/>
  <c r="Y59" i="1"/>
  <c r="Y60" i="1"/>
  <c r="AC60" i="1" s="1"/>
  <c r="Y61" i="1"/>
  <c r="Y32" i="1"/>
  <c r="X62" i="1"/>
  <c r="X63" i="1"/>
  <c r="AM63" i="1" s="1"/>
  <c r="X64" i="1"/>
  <c r="X65" i="1"/>
  <c r="X66" i="1"/>
  <c r="X33" i="1"/>
  <c r="AM33" i="1" s="1"/>
  <c r="X34" i="1"/>
  <c r="AM34" i="1" s="1"/>
  <c r="X35" i="1"/>
  <c r="AM35" i="1" s="1"/>
  <c r="X36" i="1"/>
  <c r="AM36" i="1" s="1"/>
  <c r="X37" i="1"/>
  <c r="AM37" i="1" s="1"/>
  <c r="X38" i="1"/>
  <c r="AM38" i="1" s="1"/>
  <c r="X39" i="1"/>
  <c r="AM39" i="1" s="1"/>
  <c r="X40" i="1"/>
  <c r="AM40" i="1" s="1"/>
  <c r="X41" i="1"/>
  <c r="X42" i="1"/>
  <c r="X43" i="1"/>
  <c r="X44" i="1"/>
  <c r="X45" i="1"/>
  <c r="AM45" i="1" s="1"/>
  <c r="X46" i="1"/>
  <c r="AM46" i="1" s="1"/>
  <c r="X47" i="1"/>
  <c r="AM47" i="1" s="1"/>
  <c r="X48" i="1"/>
  <c r="AM48" i="1" s="1"/>
  <c r="X49" i="1"/>
  <c r="AM49" i="1" s="1"/>
  <c r="X50" i="1"/>
  <c r="AM50" i="1" s="1"/>
  <c r="X51" i="1"/>
  <c r="AM51" i="1" s="1"/>
  <c r="X52" i="1"/>
  <c r="AM52" i="1" s="1"/>
  <c r="X53" i="1"/>
  <c r="X54" i="1"/>
  <c r="X55" i="1"/>
  <c r="X56" i="1"/>
  <c r="X57" i="1"/>
  <c r="AM57" i="1" s="1"/>
  <c r="X58" i="1"/>
  <c r="AM58" i="1" s="1"/>
  <c r="X59" i="1"/>
  <c r="AM59" i="1" s="1"/>
  <c r="X60" i="1"/>
  <c r="AM60" i="1" s="1"/>
  <c r="X61" i="1"/>
  <c r="AM61" i="1" s="1"/>
  <c r="X32" i="1"/>
  <c r="AM32" i="1"/>
  <c r="Z31" i="1"/>
  <c r="AA31" i="1"/>
  <c r="AB31" i="1"/>
  <c r="Y31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32" i="1"/>
  <c r="H11" i="1" a="1"/>
  <c r="H12" i="1" a="1"/>
  <c r="H13" i="1" a="1"/>
  <c r="H14" i="1" a="1"/>
  <c r="H15" i="1" a="1"/>
  <c r="H10" i="1" a="1"/>
  <c r="G11" i="1"/>
  <c r="G12" i="1"/>
  <c r="G13" i="1"/>
  <c r="F11" i="1"/>
  <c r="Y40" i="1" s="1"/>
  <c r="F12" i="1"/>
  <c r="Y62" i="1" s="1"/>
  <c r="F13" i="1"/>
  <c r="Y56" i="1" s="1"/>
  <c r="F14" i="1"/>
  <c r="F15" i="1"/>
  <c r="F10" i="1"/>
  <c r="AB45" i="1" l="1"/>
  <c r="AL45" i="1"/>
  <c r="AA62" i="1"/>
  <c r="Z62" i="1"/>
  <c r="AD62" i="1" s="1"/>
  <c r="Z40" i="1"/>
  <c r="AD40" i="1" s="1"/>
  <c r="AA40" i="1"/>
  <c r="AC40" i="1"/>
  <c r="Z38" i="1"/>
  <c r="AD38" i="1" s="1"/>
  <c r="AE38" i="1" s="1"/>
  <c r="AI38" i="1" s="1"/>
  <c r="AL66" i="1"/>
  <c r="Z37" i="1"/>
  <c r="AD37" i="1" s="1"/>
  <c r="AC37" i="1"/>
  <c r="AA37" i="1"/>
  <c r="G10" i="1"/>
  <c r="Y53" i="1"/>
  <c r="AA32" i="1"/>
  <c r="AC32" i="1"/>
  <c r="Z32" i="1"/>
  <c r="AA61" i="1"/>
  <c r="AC61" i="1"/>
  <c r="AA39" i="1"/>
  <c r="AC39" i="1"/>
  <c r="AA59" i="1"/>
  <c r="Z59" i="1"/>
  <c r="AD59" i="1" s="1"/>
  <c r="Z58" i="1"/>
  <c r="AD58" i="1" s="1"/>
  <c r="AC58" i="1"/>
  <c r="AA58" i="1"/>
  <c r="AC36" i="1"/>
  <c r="Z35" i="1"/>
  <c r="AD35" i="1" s="1"/>
  <c r="AA35" i="1"/>
  <c r="Z51" i="1"/>
  <c r="AD51" i="1" s="1"/>
  <c r="AA51" i="1"/>
  <c r="AC51" i="1"/>
  <c r="Z34" i="1"/>
  <c r="AD34" i="1" s="1"/>
  <c r="AC34" i="1"/>
  <c r="AA34" i="1"/>
  <c r="AB52" i="1"/>
  <c r="AL52" i="1"/>
  <c r="AD47" i="1"/>
  <c r="AA36" i="1"/>
  <c r="AC50" i="1"/>
  <c r="AC62" i="1"/>
  <c r="AC35" i="1"/>
  <c r="Y44" i="1"/>
  <c r="G15" i="1"/>
  <c r="Y65" i="1"/>
  <c r="Z48" i="1"/>
  <c r="AD48" i="1" s="1"/>
  <c r="AC48" i="1"/>
  <c r="AA48" i="1"/>
  <c r="Z61" i="1"/>
  <c r="AD61" i="1" s="1"/>
  <c r="AA50" i="1"/>
  <c r="Z39" i="1"/>
  <c r="AD39" i="1" s="1"/>
  <c r="G14" i="1"/>
  <c r="Y64" i="1"/>
  <c r="Y43" i="1"/>
  <c r="Y57" i="1"/>
  <c r="Z50" i="1"/>
  <c r="AD50" i="1" s="1"/>
  <c r="AL60" i="1"/>
  <c r="AA56" i="1"/>
  <c r="AC56" i="1"/>
  <c r="Z56" i="1"/>
  <c r="AD56" i="1" s="1"/>
  <c r="Y46" i="1"/>
  <c r="AB33" i="1"/>
  <c r="AE33" i="1" s="1"/>
  <c r="AI33" i="1" s="1"/>
  <c r="AL33" i="1"/>
  <c r="AC45" i="1"/>
  <c r="Y42" i="1"/>
  <c r="Y41" i="1"/>
  <c r="Y63" i="1"/>
  <c r="Z45" i="1"/>
  <c r="AD45" i="1" s="1"/>
  <c r="AE45" i="1" s="1"/>
  <c r="AI45" i="1" s="1"/>
  <c r="Y55" i="1"/>
  <c r="Y54" i="1"/>
  <c r="AE49" i="1"/>
  <c r="AI49" i="1" s="1"/>
  <c r="AE66" i="1"/>
  <c r="AI66" i="1" s="1"/>
  <c r="AF66" i="1" s="1"/>
  <c r="AE47" i="1"/>
  <c r="AI47" i="1" s="1"/>
  <c r="AE60" i="1"/>
  <c r="AI60" i="1" s="1"/>
  <c r="AE52" i="1"/>
  <c r="AI52" i="1" s="1"/>
  <c r="AD32" i="1"/>
  <c r="H14" i="1"/>
  <c r="I14" i="1" s="1"/>
  <c r="H13" i="1"/>
  <c r="I13" i="1" s="1"/>
  <c r="H10" i="1"/>
  <c r="I10" i="1" s="1"/>
  <c r="H12" i="1"/>
  <c r="I12" i="1" s="1"/>
  <c r="H15" i="1"/>
  <c r="I15" i="1" s="1"/>
  <c r="H11" i="1"/>
  <c r="I11" i="1" s="1"/>
  <c r="AH45" i="1" l="1"/>
  <c r="AH47" i="1"/>
  <c r="AF49" i="1"/>
  <c r="AH49" i="1" s="1"/>
  <c r="AF38" i="1"/>
  <c r="AH38" i="1" s="1"/>
  <c r="AF52" i="1"/>
  <c r="AH52" i="1" s="1"/>
  <c r="AF60" i="1"/>
  <c r="AH60" i="1" s="1"/>
  <c r="AF33" i="1"/>
  <c r="AH33" i="1" s="1"/>
  <c r="AF45" i="1"/>
  <c r="AF47" i="1"/>
  <c r="AE48" i="1"/>
  <c r="AI48" i="1" s="1"/>
  <c r="AB56" i="1"/>
  <c r="AE56" i="1" s="1"/>
  <c r="AI56" i="1" s="1"/>
  <c r="AL56" i="1"/>
  <c r="Z65" i="1"/>
  <c r="AD65" i="1" s="1"/>
  <c r="AA65" i="1"/>
  <c r="AC65" i="1"/>
  <c r="Z63" i="1"/>
  <c r="AD63" i="1" s="1"/>
  <c r="AA63" i="1"/>
  <c r="AC63" i="1"/>
  <c r="Z57" i="1"/>
  <c r="AD57" i="1" s="1"/>
  <c r="AA57" i="1"/>
  <c r="AC57" i="1"/>
  <c r="AA44" i="1"/>
  <c r="AC44" i="1"/>
  <c r="Z44" i="1"/>
  <c r="AD44" i="1" s="1"/>
  <c r="Z41" i="1"/>
  <c r="AD41" i="1" s="1"/>
  <c r="AC41" i="1"/>
  <c r="AA41" i="1"/>
  <c r="AB61" i="1"/>
  <c r="AL61" i="1"/>
  <c r="AC42" i="1"/>
  <c r="Z42" i="1"/>
  <c r="AD42" i="1" s="1"/>
  <c r="AA42" i="1"/>
  <c r="AB34" i="1"/>
  <c r="AE34" i="1" s="1"/>
  <c r="AI34" i="1" s="1"/>
  <c r="AL34" i="1"/>
  <c r="Z54" i="1"/>
  <c r="AD54" i="1" s="1"/>
  <c r="AC54" i="1"/>
  <c r="AA54" i="1"/>
  <c r="AL59" i="1"/>
  <c r="AB59" i="1"/>
  <c r="AE59" i="1" s="1"/>
  <c r="AI59" i="1" s="1"/>
  <c r="AA55" i="1"/>
  <c r="AC55" i="1"/>
  <c r="Z55" i="1"/>
  <c r="AD55" i="1" s="1"/>
  <c r="AE50" i="1"/>
  <c r="AI50" i="1" s="1"/>
  <c r="AB39" i="1"/>
  <c r="AE39" i="1" s="1"/>
  <c r="AI39" i="1" s="1"/>
  <c r="AL39" i="1"/>
  <c r="AB51" i="1"/>
  <c r="AE51" i="1" s="1"/>
  <c r="AI51" i="1" s="1"/>
  <c r="AL51" i="1"/>
  <c r="Z43" i="1"/>
  <c r="AD43" i="1" s="1"/>
  <c r="AA43" i="1"/>
  <c r="AC43" i="1"/>
  <c r="AB40" i="1"/>
  <c r="AE40" i="1" s="1"/>
  <c r="AI40" i="1" s="1"/>
  <c r="AL40" i="1"/>
  <c r="AA64" i="1"/>
  <c r="AC64" i="1"/>
  <c r="Z64" i="1"/>
  <c r="AD64" i="1" s="1"/>
  <c r="AL35" i="1"/>
  <c r="AB35" i="1"/>
  <c r="AE35" i="1" s="1"/>
  <c r="AI35" i="1" s="1"/>
  <c r="AL36" i="1"/>
  <c r="AB36" i="1"/>
  <c r="AE36" i="1" s="1"/>
  <c r="AI36" i="1" s="1"/>
  <c r="AL32" i="1"/>
  <c r="AB32" i="1"/>
  <c r="AE32" i="1" s="1"/>
  <c r="AI32" i="1" s="1"/>
  <c r="AB62" i="1"/>
  <c r="AE62" i="1" s="1"/>
  <c r="AI62" i="1" s="1"/>
  <c r="AL62" i="1"/>
  <c r="AB50" i="1"/>
  <c r="AL50" i="1"/>
  <c r="AB58" i="1"/>
  <c r="AE58" i="1" s="1"/>
  <c r="AI58" i="1" s="1"/>
  <c r="AL58" i="1"/>
  <c r="AC53" i="1"/>
  <c r="Z53" i="1"/>
  <c r="AD53" i="1" s="1"/>
  <c r="AA53" i="1"/>
  <c r="Z46" i="1"/>
  <c r="AD46" i="1" s="1"/>
  <c r="AA46" i="1"/>
  <c r="AC46" i="1"/>
  <c r="AE61" i="1"/>
  <c r="AI61" i="1" s="1"/>
  <c r="AB48" i="1"/>
  <c r="AL48" i="1"/>
  <c r="AB37" i="1"/>
  <c r="AE37" i="1" s="1"/>
  <c r="AI37" i="1" s="1"/>
  <c r="AL37" i="1"/>
  <c r="AH50" i="1" l="1"/>
  <c r="AH32" i="1"/>
  <c r="AH56" i="1"/>
  <c r="AH51" i="1"/>
  <c r="AH48" i="1"/>
  <c r="AF40" i="1"/>
  <c r="AH40" i="1" s="1"/>
  <c r="AF61" i="1"/>
  <c r="AH61" i="1" s="1"/>
  <c r="AF32" i="1"/>
  <c r="AF56" i="1"/>
  <c r="AF51" i="1"/>
  <c r="AF48" i="1"/>
  <c r="AF36" i="1"/>
  <c r="AH36" i="1" s="1"/>
  <c r="AF35" i="1"/>
  <c r="AH35" i="1" s="1"/>
  <c r="AF34" i="1"/>
  <c r="AH34" i="1" s="1"/>
  <c r="AF50" i="1"/>
  <c r="AF58" i="1"/>
  <c r="AH58" i="1" s="1"/>
  <c r="AF37" i="1"/>
  <c r="AH37" i="1" s="1"/>
  <c r="AF59" i="1"/>
  <c r="AH59" i="1" s="1"/>
  <c r="AF62" i="1"/>
  <c r="AH62" i="1" s="1"/>
  <c r="AF39" i="1"/>
  <c r="AH39" i="1" s="1"/>
  <c r="AB44" i="1"/>
  <c r="AE44" i="1" s="1"/>
  <c r="AI44" i="1" s="1"/>
  <c r="AL44" i="1"/>
  <c r="AB54" i="1"/>
  <c r="AL54" i="1"/>
  <c r="AB57" i="1"/>
  <c r="AL57" i="1"/>
  <c r="AB43" i="1"/>
  <c r="AE43" i="1" s="1"/>
  <c r="AI43" i="1" s="1"/>
  <c r="AL43" i="1"/>
  <c r="AB46" i="1"/>
  <c r="AE46" i="1" s="1"/>
  <c r="AI46" i="1" s="1"/>
  <c r="AL46" i="1"/>
  <c r="AB64" i="1"/>
  <c r="AE64" i="1" s="1"/>
  <c r="AI64" i="1" s="1"/>
  <c r="AL64" i="1"/>
  <c r="AE57" i="1"/>
  <c r="AI57" i="1" s="1"/>
  <c r="AB65" i="1"/>
  <c r="AL65" i="1"/>
  <c r="AE65" i="1"/>
  <c r="AI65" i="1" s="1"/>
  <c r="AE53" i="1"/>
  <c r="AI53" i="1" s="1"/>
  <c r="AB55" i="1"/>
  <c r="AE55" i="1" s="1"/>
  <c r="AI55" i="1" s="1"/>
  <c r="AL55" i="1"/>
  <c r="AL41" i="1"/>
  <c r="AB41" i="1"/>
  <c r="AE41" i="1" s="1"/>
  <c r="AI41" i="1" s="1"/>
  <c r="AB53" i="1"/>
  <c r="AL53" i="1"/>
  <c r="AE54" i="1"/>
  <c r="AI54" i="1" s="1"/>
  <c r="AB42" i="1"/>
  <c r="AE42" i="1" s="1"/>
  <c r="AI42" i="1" s="1"/>
  <c r="AL42" i="1"/>
  <c r="AB63" i="1"/>
  <c r="AE63" i="1" s="1"/>
  <c r="AI63" i="1" s="1"/>
  <c r="AL63" i="1"/>
  <c r="AH42" i="1" l="1"/>
  <c r="AH57" i="1"/>
  <c r="AH44" i="1"/>
  <c r="AH54" i="1"/>
  <c r="AH64" i="1"/>
  <c r="AH53" i="1"/>
  <c r="AF42" i="1"/>
  <c r="AF57" i="1"/>
  <c r="AF44" i="1"/>
  <c r="AF54" i="1"/>
  <c r="AF65" i="1"/>
  <c r="AH65" i="1" s="1"/>
  <c r="AF64" i="1"/>
  <c r="AF55" i="1"/>
  <c r="AH55" i="1" s="1"/>
  <c r="AF53" i="1"/>
  <c r="AF63" i="1"/>
  <c r="AH63" i="1" s="1"/>
  <c r="AF41" i="1"/>
  <c r="AH41" i="1" s="1"/>
  <c r="AF46" i="1"/>
  <c r="AH46" i="1" s="1"/>
  <c r="AF43" i="1"/>
  <c r="AH43" i="1" s="1"/>
</calcChain>
</file>

<file path=xl/sharedStrings.xml><?xml version="1.0" encoding="utf-8"?>
<sst xmlns="http://schemas.openxmlformats.org/spreadsheetml/2006/main" count="31" uniqueCount="29">
  <si>
    <t>kpd</t>
  </si>
  <si>
    <t>nap</t>
  </si>
  <si>
    <t>max</t>
  </si>
  <si>
    <t>min</t>
  </si>
  <si>
    <t>n</t>
  </si>
  <si>
    <t>k_raskh</t>
  </si>
  <si>
    <t>k_nap</t>
  </si>
  <si>
    <t>T</t>
  </si>
  <si>
    <t>R</t>
  </si>
  <si>
    <t>Z</t>
  </si>
  <si>
    <t>fnom</t>
  </si>
  <si>
    <t>d</t>
  </si>
  <si>
    <t>dh</t>
  </si>
  <si>
    <t>mt</t>
  </si>
  <si>
    <t>k</t>
  </si>
  <si>
    <t>P</t>
  </si>
  <si>
    <t>ob_raskh</t>
  </si>
  <si>
    <t>comp</t>
  </si>
  <si>
    <t>//</t>
  </si>
  <si>
    <t>stepen</t>
  </si>
  <si>
    <t>pnach</t>
  </si>
  <si>
    <t>valnom</t>
  </si>
  <si>
    <t>minrash</t>
  </si>
  <si>
    <t>maxrash</t>
  </si>
  <si>
    <t>pend</t>
  </si>
  <si>
    <t>ppred</t>
  </si>
  <si>
    <t>mgth</t>
  </si>
  <si>
    <t>ptitle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</si>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</sst>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3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charset val="204"/>
    </font>
    <font>
      <sz val="12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  <charset val="204"/>
    </font>
    <font>
      <sz val="10"/>
      <name val="Arial Cy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175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" fillId="7" borderId="1" applyNumberFormat="0" applyAlignment="0" applyProtection="0"/>
    <xf numFmtId="0" fontId="5" fillId="7" borderId="1" applyNumberFormat="0" applyAlignment="0" applyProtection="0"/>
    <xf numFmtId="0" fontId="6" fillId="20" borderId="2" applyNumberFormat="0" applyAlignment="0" applyProtection="0"/>
    <xf numFmtId="0" fontId="6" fillId="20" borderId="2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2" fillId="21" borderId="7" applyNumberFormat="0" applyAlignment="0" applyProtection="0"/>
    <xf numFmtId="0" fontId="12" fillId="21" borderId="7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" fillId="0" borderId="0"/>
    <xf numFmtId="0" fontId="22" fillId="0" borderId="0"/>
    <xf numFmtId="0" fontId="26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4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8" fillId="0" borderId="0"/>
    <xf numFmtId="0" fontId="3" fillId="0" borderId="0"/>
    <xf numFmtId="0" fontId="3" fillId="0" borderId="0" applyNumberFormat="0" applyFont="0" applyFill="0" applyBorder="0" applyAlignment="0" applyProtection="0">
      <alignment vertical="top"/>
    </xf>
    <xf numFmtId="0" fontId="20" fillId="0" borderId="0"/>
    <xf numFmtId="0" fontId="20" fillId="0" borderId="0"/>
    <xf numFmtId="0" fontId="23" fillId="0" borderId="0"/>
    <xf numFmtId="0" fontId="23" fillId="0" borderId="0"/>
    <xf numFmtId="0" fontId="26" fillId="0" borderId="0"/>
    <xf numFmtId="0" fontId="3" fillId="0" borderId="0" applyNumberFormat="0" applyFont="0" applyFill="0" applyBorder="0" applyAlignment="0" applyProtection="0">
      <alignment vertical="top"/>
    </xf>
    <xf numFmtId="0" fontId="20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1" fillId="0" borderId="0"/>
    <xf numFmtId="0" fontId="21" fillId="23" borderId="0"/>
    <xf numFmtId="0" fontId="20" fillId="0" borderId="0"/>
    <xf numFmtId="0" fontId="21" fillId="23" borderId="0"/>
    <xf numFmtId="0" fontId="23" fillId="0" borderId="0"/>
    <xf numFmtId="0" fontId="3" fillId="0" borderId="0"/>
    <xf numFmtId="0" fontId="21" fillId="23" borderId="0"/>
    <xf numFmtId="0" fontId="1" fillId="0" borderId="0"/>
    <xf numFmtId="0" fontId="20" fillId="0" borderId="0"/>
    <xf numFmtId="0" fontId="29" fillId="0" borderId="0"/>
    <xf numFmtId="0" fontId="28" fillId="0" borderId="0"/>
    <xf numFmtId="0" fontId="1" fillId="0" borderId="0"/>
    <xf numFmtId="0" fontId="21" fillId="23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24" borderId="8" applyNumberFormat="0" applyFont="0" applyAlignment="0" applyProtection="0"/>
    <xf numFmtId="0" fontId="2" fillId="24" borderId="8" applyNumberFormat="0" applyFont="0" applyAlignment="0" applyProtection="0"/>
    <xf numFmtId="0" fontId="2" fillId="24" borderId="8" applyNumberFormat="0" applyFont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3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8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75">
    <cellStyle name="20% - Акцент1 2" xfId="1"/>
    <cellStyle name="20% - Акцент1 3" xfId="2"/>
    <cellStyle name="20% - Акцент2 2" xfId="3"/>
    <cellStyle name="20% - Акцент2 3" xfId="4"/>
    <cellStyle name="20% - Акцент3 2" xfId="5"/>
    <cellStyle name="20% - Акцент3 3" xfId="6"/>
    <cellStyle name="20% - Акцент4 2" xfId="7"/>
    <cellStyle name="20% - Акцент4 3" xfId="8"/>
    <cellStyle name="20% - Акцент5 2" xfId="9"/>
    <cellStyle name="20% - Акцент5 3" xfId="10"/>
    <cellStyle name="20% - Акцент6 2" xfId="11"/>
    <cellStyle name="20% - Акцент6 3" xfId="12"/>
    <cellStyle name="40% - Акцент1 2" xfId="13"/>
    <cellStyle name="40% - Акцент1 3" xfId="14"/>
    <cellStyle name="40% - Акцент2 2" xfId="15"/>
    <cellStyle name="40% - Акцент2 3" xfId="16"/>
    <cellStyle name="40% - Акцент3 2" xfId="17"/>
    <cellStyle name="40% - Акцент3 3" xfId="18"/>
    <cellStyle name="40% - Акцент4 2" xfId="19"/>
    <cellStyle name="40% - Акцент4 3" xfId="20"/>
    <cellStyle name="40% - Акцент5 2" xfId="21"/>
    <cellStyle name="40% - Акцент5 3" xfId="22"/>
    <cellStyle name="40% - Акцент6 2" xfId="23"/>
    <cellStyle name="40% - Акцент6 3" xfId="24"/>
    <cellStyle name="60% - Акцент1 2" xfId="25"/>
    <cellStyle name="60% - Акцент1 3" xfId="26"/>
    <cellStyle name="60% - Акцент2 2" xfId="27"/>
    <cellStyle name="60% - Акцент2 3" xfId="28"/>
    <cellStyle name="60% - Акцент3 2" xfId="29"/>
    <cellStyle name="60% - Акцент3 3" xfId="30"/>
    <cellStyle name="60% - Акцент4 2" xfId="31"/>
    <cellStyle name="60% - Акцент4 3" xfId="32"/>
    <cellStyle name="60% - Акцент5 2" xfId="33"/>
    <cellStyle name="60% - Акцент5 3" xfId="34"/>
    <cellStyle name="60% - Акцент6 2" xfId="35"/>
    <cellStyle name="60% - Акцент6 3" xfId="36"/>
    <cellStyle name="Акцент1 2" xfId="37"/>
    <cellStyle name="Акцент1 3" xfId="38"/>
    <cellStyle name="Акцент2 2" xfId="39"/>
    <cellStyle name="Акцент2 3" xfId="40"/>
    <cellStyle name="Акцент3 2" xfId="41"/>
    <cellStyle name="Акцент3 3" xfId="42"/>
    <cellStyle name="Акцент4 2" xfId="43"/>
    <cellStyle name="Акцент4 3" xfId="44"/>
    <cellStyle name="Акцент5 2" xfId="45"/>
    <cellStyle name="Акцент5 3" xfId="46"/>
    <cellStyle name="Акцент6 2" xfId="47"/>
    <cellStyle name="Акцент6 3" xfId="48"/>
    <cellStyle name="Ввод  2" xfId="49"/>
    <cellStyle name="Ввод  3" xfId="50"/>
    <cellStyle name="Вывод 2" xfId="51"/>
    <cellStyle name="Вывод 3" xfId="52"/>
    <cellStyle name="Вычисление 2" xfId="53"/>
    <cellStyle name="Вычисление 3" xfId="54"/>
    <cellStyle name="Заголовок 1 2" xfId="55"/>
    <cellStyle name="Заголовок 1 3" xfId="56"/>
    <cellStyle name="Заголовок 2 2" xfId="57"/>
    <cellStyle name="Заголовок 2 3" xfId="58"/>
    <cellStyle name="Заголовок 3 2" xfId="59"/>
    <cellStyle name="Заголовок 3 3" xfId="60"/>
    <cellStyle name="Заголовок 4 2" xfId="61"/>
    <cellStyle name="Заголовок 4 3" xfId="62"/>
    <cellStyle name="Итог 2" xfId="63"/>
    <cellStyle name="Итог 3" xfId="64"/>
    <cellStyle name="Контрольная ячейка 2" xfId="65"/>
    <cellStyle name="Контрольная ячейка 3" xfId="66"/>
    <cellStyle name="Название 2" xfId="67"/>
    <cellStyle name="Название 3" xfId="68"/>
    <cellStyle name="Нейтральный 2" xfId="69"/>
    <cellStyle name="Нейтральный 3" xfId="70"/>
    <cellStyle name="Обычный" xfId="0" builtinId="0"/>
    <cellStyle name="Обычный 10" xfId="71"/>
    <cellStyle name="Обычный 10 2" xfId="72"/>
    <cellStyle name="Обычный 11" xfId="73"/>
    <cellStyle name="Обычный 11 2" xfId="74"/>
    <cellStyle name="Обычный 11 3" xfId="75"/>
    <cellStyle name="Обычный 12" xfId="76"/>
    <cellStyle name="Обычный 12 2" xfId="77"/>
    <cellStyle name="Обычный 12 3" xfId="78"/>
    <cellStyle name="Обычный 12_Расчет Vуст. - бок. ствол" xfId="79"/>
    <cellStyle name="Обычный 13" xfId="80"/>
    <cellStyle name="Обычный 14" xfId="81"/>
    <cellStyle name="Обычный 15" xfId="82"/>
    <cellStyle name="Обычный 16" xfId="83"/>
    <cellStyle name="Обычный 17" xfId="84"/>
    <cellStyle name="Обычный 18" xfId="85"/>
    <cellStyle name="Обычный 19" xfId="86"/>
    <cellStyle name="Обычный 2" xfId="87"/>
    <cellStyle name="Обычный 2 10" xfId="88"/>
    <cellStyle name="Обычный 2 11" xfId="89"/>
    <cellStyle name="Обычный 2 2" xfId="90"/>
    <cellStyle name="Обычный 2 2 2" xfId="91"/>
    <cellStyle name="Обычный 2 2 3" xfId="92"/>
    <cellStyle name="Обычный 2 2 4" xfId="93"/>
    <cellStyle name="Обычный 2 2 5" xfId="94"/>
    <cellStyle name="Обычный 2 3" xfId="95"/>
    <cellStyle name="Обычный 2 3 2" xfId="96"/>
    <cellStyle name="Обычный 2 3 2 2" xfId="97"/>
    <cellStyle name="Обычный 2 3 3" xfId="98"/>
    <cellStyle name="Обычный 2 3 4" xfId="99"/>
    <cellStyle name="Обычный 2 3 5" xfId="100"/>
    <cellStyle name="Обычный 2 4" xfId="101"/>
    <cellStyle name="Обычный 2 4 2" xfId="102"/>
    <cellStyle name="Обычный 2 5" xfId="103"/>
    <cellStyle name="Обычный 2 5 2" xfId="104"/>
    <cellStyle name="Обычный 2 5 3" xfId="105"/>
    <cellStyle name="Обычный 2 6" xfId="106"/>
    <cellStyle name="Обычный 2 6 2" xfId="107"/>
    <cellStyle name="Обычный 2 6 3" xfId="108"/>
    <cellStyle name="Обычный 2 7" xfId="109"/>
    <cellStyle name="Обычный 2 8" xfId="110"/>
    <cellStyle name="Обычный 2 9" xfId="111"/>
    <cellStyle name="Обычный 2_Лист2" xfId="112"/>
    <cellStyle name="Обычный 20" xfId="113"/>
    <cellStyle name="Обычный 20 2" xfId="114"/>
    <cellStyle name="Обычный 21" xfId="115"/>
    <cellStyle name="Обычный 22" xfId="116"/>
    <cellStyle name="Обычный 23" xfId="117"/>
    <cellStyle name="Обычный 24" xfId="118"/>
    <cellStyle name="Обычный 25" xfId="119"/>
    <cellStyle name="Обычный 26" xfId="120"/>
    <cellStyle name="Обычный 3" xfId="121"/>
    <cellStyle name="Обычный 3 10" xfId="122"/>
    <cellStyle name="Обычный 3 2" xfId="123"/>
    <cellStyle name="Обычный 3 2 2" xfId="124"/>
    <cellStyle name="Обычный 3 2 3" xfId="125"/>
    <cellStyle name="Обычный 3 3" xfId="126"/>
    <cellStyle name="Обычный 3 4" xfId="127"/>
    <cellStyle name="Обычный 3 5" xfId="128"/>
    <cellStyle name="Обычный 3 5 2" xfId="129"/>
    <cellStyle name="Обычный 3 6" xfId="130"/>
    <cellStyle name="Обычный 3 7" xfId="131"/>
    <cellStyle name="Обычный 3 8" xfId="132"/>
    <cellStyle name="Обычный 3 9" xfId="133"/>
    <cellStyle name="Обычный 4" xfId="134"/>
    <cellStyle name="Обычный 4 10" xfId="135"/>
    <cellStyle name="Обычный 4 2" xfId="136"/>
    <cellStyle name="Обычный 4 3" xfId="137"/>
    <cellStyle name="Обычный 4 4" xfId="138"/>
    <cellStyle name="Обычный 4 5" xfId="139"/>
    <cellStyle name="Обычный 4 6" xfId="140"/>
    <cellStyle name="Обычный 4 7" xfId="141"/>
    <cellStyle name="Обычный 4 8" xfId="142"/>
    <cellStyle name="Обычный 4 9" xfId="143"/>
    <cellStyle name="Обычный 5" xfId="144"/>
    <cellStyle name="Обычный 5 2" xfId="145"/>
    <cellStyle name="Обычный 5 3" xfId="146"/>
    <cellStyle name="Обычный 6" xfId="147"/>
    <cellStyle name="Обычный 6 2" xfId="148"/>
    <cellStyle name="Обычный 7" xfId="149"/>
    <cellStyle name="Обычный 7 2" xfId="150"/>
    <cellStyle name="Обычный 8" xfId="151"/>
    <cellStyle name="Обычный 8 2" xfId="152"/>
    <cellStyle name="Обычный 9" xfId="153"/>
    <cellStyle name="Плохой 2" xfId="154"/>
    <cellStyle name="Плохой 3" xfId="155"/>
    <cellStyle name="Пояснение 2" xfId="156"/>
    <cellStyle name="Пояснение 3" xfId="157"/>
    <cellStyle name="Примечание 2" xfId="158"/>
    <cellStyle name="Примечание 3" xfId="159"/>
    <cellStyle name="Примечание 4" xfId="160"/>
    <cellStyle name="Связанная ячейка 2" xfId="161"/>
    <cellStyle name="Связанная ячейка 3" xfId="162"/>
    <cellStyle name="Стиль 1" xfId="163"/>
    <cellStyle name="Текст предупреждения 2" xfId="164"/>
    <cellStyle name="Текст предупреждения 3" xfId="165"/>
    <cellStyle name="Тысячи [0]_Сод" xfId="166"/>
    <cellStyle name="Тысячи_Сод" xfId="167"/>
    <cellStyle name="Финансовый 2" xfId="168"/>
    <cellStyle name="Финансовый 2 2" xfId="169"/>
    <cellStyle name="Финансовый 3" xfId="170"/>
    <cellStyle name="Финансовый 4" xfId="171"/>
    <cellStyle name="Финансовый 5" xfId="172"/>
    <cellStyle name="Хороший 2" xfId="173"/>
    <cellStyle name="Хороший 3" xfId="1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Лист1!$K$9</c:f>
              <c:strCache>
                <c:ptCount val="1"/>
                <c:pt idx="0">
                  <c:v>1.1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Лист1!$AC$32:$AC$37</c:f>
              <c:numCache>
                <c:formatCode>General</c:formatCode>
                <c:ptCount val="6"/>
                <c:pt idx="0">
                  <c:v>298.32936715407357</c:v>
                </c:pt>
                <c:pt idx="1">
                  <c:v>340.00923574628831</c:v>
                </c:pt>
                <c:pt idx="2">
                  <c:v>381.68910433850306</c:v>
                </c:pt>
                <c:pt idx="3">
                  <c:v>423.36897293071792</c:v>
                </c:pt>
                <c:pt idx="4">
                  <c:v>465.04884152293266</c:v>
                </c:pt>
                <c:pt idx="5">
                  <c:v>506.72871011514741</c:v>
                </c:pt>
              </c:numCache>
            </c:numRef>
          </c:xVal>
          <c:yVal>
            <c:numRef>
              <c:f>Лист1!$AE$32:$AE$37</c:f>
              <c:numCache>
                <c:formatCode>General</c:formatCode>
                <c:ptCount val="6"/>
                <c:pt idx="0">
                  <c:v>2.2512991600213761</c:v>
                </c:pt>
                <c:pt idx="1">
                  <c:v>2.203836706069406</c:v>
                </c:pt>
                <c:pt idx="2">
                  <c:v>2.1484550310072867</c:v>
                </c:pt>
                <c:pt idx="3">
                  <c:v>2.0467494500039281</c:v>
                </c:pt>
                <c:pt idx="4">
                  <c:v>1.9044418262800886</c:v>
                </c:pt>
                <c:pt idx="5">
                  <c:v>1.7638568223853839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Лист1!$L$9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Лист1!$AC$39:$AC$44</c:f>
              <c:numCache>
                <c:formatCode>General</c:formatCode>
                <c:ptCount val="6"/>
                <c:pt idx="0">
                  <c:v>271.20851559461227</c:v>
                </c:pt>
                <c:pt idx="1">
                  <c:v>309.09930522389845</c:v>
                </c:pt>
                <c:pt idx="2">
                  <c:v>346.99009485318453</c:v>
                </c:pt>
                <c:pt idx="3">
                  <c:v>384.88088448247083</c:v>
                </c:pt>
                <c:pt idx="4">
                  <c:v>422.77167411175697</c:v>
                </c:pt>
                <c:pt idx="5">
                  <c:v>460.66246374104298</c:v>
                </c:pt>
              </c:numCache>
            </c:numRef>
          </c:xVal>
          <c:yVal>
            <c:numRef>
              <c:f>Лист1!$AE$39:$AE$44</c:f>
              <c:numCache>
                <c:formatCode>General</c:formatCode>
                <c:ptCount val="6"/>
                <c:pt idx="0">
                  <c:v>1.9812151982315114</c:v>
                </c:pt>
                <c:pt idx="1">
                  <c:v>1.944484247541318</c:v>
                </c:pt>
                <c:pt idx="2">
                  <c:v>1.9021855191733759</c:v>
                </c:pt>
                <c:pt idx="3">
                  <c:v>1.8250406474366976</c:v>
                </c:pt>
                <c:pt idx="4">
                  <c:v>1.7166825530487044</c:v>
                </c:pt>
                <c:pt idx="5">
                  <c:v>1.6088201145795797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Лист1!$M$9</c:f>
              <c:strCache>
                <c:ptCount val="1"/>
                <c:pt idx="0">
                  <c:v>0.9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Лист1!$AC$46:$AC$51</c:f>
              <c:numCache>
                <c:formatCode>General</c:formatCode>
                <c:ptCount val="6"/>
                <c:pt idx="0">
                  <c:v>244.08766403515114</c:v>
                </c:pt>
                <c:pt idx="1">
                  <c:v>278.1893747015086</c:v>
                </c:pt>
                <c:pt idx="2">
                  <c:v>312.29108536786612</c:v>
                </c:pt>
                <c:pt idx="3">
                  <c:v>346.39279603422375</c:v>
                </c:pt>
                <c:pt idx="4">
                  <c:v>380.49450670058133</c:v>
                </c:pt>
                <c:pt idx="5">
                  <c:v>414.59621736693873</c:v>
                </c:pt>
              </c:numCache>
            </c:numRef>
          </c:xVal>
          <c:yVal>
            <c:numRef>
              <c:f>Лист1!$AE$46:$AE$51</c:f>
              <c:numCache>
                <c:formatCode>General</c:formatCode>
                <c:ptCount val="6"/>
                <c:pt idx="0">
                  <c:v>1.7574125131104044</c:v>
                </c:pt>
                <c:pt idx="1">
                  <c:v>1.7294585949510346</c:v>
                </c:pt>
                <c:pt idx="2">
                  <c:v>1.6976391353201516</c:v>
                </c:pt>
                <c:pt idx="3">
                  <c:v>1.6399604897733038</c:v>
                </c:pt>
                <c:pt idx="4">
                  <c:v>1.5586384525614672</c:v>
                </c:pt>
                <c:pt idx="5">
                  <c:v>1.4771008207715093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Лист1!$N$9</c:f>
              <c:strCache>
                <c:ptCount val="1"/>
                <c:pt idx="0">
                  <c:v>0.8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Лист1!$AC$53:$AC$58</c:f>
              <c:numCache>
                <c:formatCode>General</c:formatCode>
                <c:ptCount val="6"/>
                <c:pt idx="0">
                  <c:v>216.96681247568986</c:v>
                </c:pt>
                <c:pt idx="1">
                  <c:v>247.2794441791188</c:v>
                </c:pt>
                <c:pt idx="2">
                  <c:v>277.59207588254765</c:v>
                </c:pt>
                <c:pt idx="3">
                  <c:v>307.90470758597667</c:v>
                </c:pt>
                <c:pt idx="4">
                  <c:v>338.21733928940557</c:v>
                </c:pt>
                <c:pt idx="5">
                  <c:v>368.52997099283448</c:v>
                </c:pt>
              </c:numCache>
            </c:numRef>
          </c:xVal>
          <c:yVal>
            <c:numRef>
              <c:f>Лист1!$AE$53:$AE$58</c:f>
              <c:numCache>
                <c:formatCode>General</c:formatCode>
                <c:ptCount val="6"/>
                <c:pt idx="0">
                  <c:v>1.5729147816419669</c:v>
                </c:pt>
                <c:pt idx="1">
                  <c:v>1.5520778772700583</c:v>
                </c:pt>
                <c:pt idx="2">
                  <c:v>1.528598849990042</c:v>
                </c:pt>
                <c:pt idx="3">
                  <c:v>1.48626611110603</c:v>
                </c:pt>
                <c:pt idx="4">
                  <c:v>1.4263631442192999</c:v>
                </c:pt>
                <c:pt idx="5">
                  <c:v>1.3658924066649727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Лист1!$O$9</c:f>
              <c:strCache>
                <c:ptCount val="1"/>
                <c:pt idx="0">
                  <c:v>0.7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Лист1!$AC$60:$AC$65</c:f>
              <c:numCache>
                <c:formatCode>General</c:formatCode>
                <c:ptCount val="6"/>
                <c:pt idx="0">
                  <c:v>189.84596091622859</c:v>
                </c:pt>
                <c:pt idx="1">
                  <c:v>216.36951365672891</c:v>
                </c:pt>
                <c:pt idx="2">
                  <c:v>242.89306639722918</c:v>
                </c:pt>
                <c:pt idx="3">
                  <c:v>269.41661913772958</c:v>
                </c:pt>
                <c:pt idx="4">
                  <c:v>295.94017187822988</c:v>
                </c:pt>
                <c:pt idx="5">
                  <c:v>322.46372461873011</c:v>
                </c:pt>
              </c:numCache>
            </c:numRef>
          </c:xVal>
          <c:yVal>
            <c:numRef>
              <c:f>Лист1!$AE$60:$AE$65</c:f>
              <c:numCache>
                <c:formatCode>General</c:formatCode>
                <c:ptCount val="6"/>
                <c:pt idx="0">
                  <c:v>1.4219138843312902</c:v>
                </c:pt>
                <c:pt idx="1">
                  <c:v>1.4067913803590861</c:v>
                </c:pt>
                <c:pt idx="2">
                  <c:v>1.3898995430979151</c:v>
                </c:pt>
                <c:pt idx="3">
                  <c:v>1.3595838914616001</c:v>
                </c:pt>
                <c:pt idx="4">
                  <c:v>1.3165383736158345</c:v>
                </c:pt>
                <c:pt idx="5">
                  <c:v>1.2728122982495382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Лист1!$V$32</c:f>
              <c:strCache>
                <c:ptCount val="1"/>
                <c:pt idx="0">
                  <c:v>1.1прога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Лист1!$S$32:$S$35</c:f>
              <c:numCache>
                <c:formatCode>General</c:formatCode>
                <c:ptCount val="4"/>
                <c:pt idx="0">
                  <c:v>297.96140000000003</c:v>
                </c:pt>
                <c:pt idx="1">
                  <c:v>359.89143999999999</c:v>
                </c:pt>
                <c:pt idx="2">
                  <c:v>448.48009999999999</c:v>
                </c:pt>
                <c:pt idx="3">
                  <c:v>507.53919999999999</c:v>
                </c:pt>
              </c:numCache>
            </c:numRef>
          </c:xVal>
          <c:yVal>
            <c:numRef>
              <c:f>Лист1!$T$32:$T$35</c:f>
              <c:numCache>
                <c:formatCode>General</c:formatCode>
                <c:ptCount val="4"/>
                <c:pt idx="0">
                  <c:v>2.1393382000000001</c:v>
                </c:pt>
                <c:pt idx="1">
                  <c:v>2.0915441000000001</c:v>
                </c:pt>
                <c:pt idx="2">
                  <c:v>1.8746324000000001</c:v>
                </c:pt>
                <c:pt idx="3">
                  <c:v>1.6963235000000001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Лист1!$V$37</c:f>
              <c:strCache>
                <c:ptCount val="1"/>
                <c:pt idx="0">
                  <c:v>1прога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Лист1!$S$36:$S$39</c:f>
              <c:numCache>
                <c:formatCode>General</c:formatCode>
                <c:ptCount val="4"/>
                <c:pt idx="0">
                  <c:v>270.89263999999997</c:v>
                </c:pt>
                <c:pt idx="1">
                  <c:v>325.03016000000002</c:v>
                </c:pt>
                <c:pt idx="2">
                  <c:v>409.10736000000003</c:v>
                </c:pt>
                <c:pt idx="3">
                  <c:v>462.01447999999999</c:v>
                </c:pt>
              </c:numCache>
            </c:numRef>
          </c:xVal>
          <c:yVal>
            <c:numRef>
              <c:f>Лист1!$T$36:$T$39</c:f>
              <c:numCache>
                <c:formatCode>General</c:formatCode>
                <c:ptCount val="4"/>
                <c:pt idx="0">
                  <c:v>1.8911765</c:v>
                </c:pt>
                <c:pt idx="1">
                  <c:v>1.8488971000000001</c:v>
                </c:pt>
                <c:pt idx="2">
                  <c:v>1.7036765</c:v>
                </c:pt>
                <c:pt idx="3">
                  <c:v>1.5621324000000001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Лист1!$V$40</c:f>
              <c:strCache>
                <c:ptCount val="1"/>
                <c:pt idx="0">
                  <c:v>0.9прога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Лист1!$S$40:$S$43</c:f>
              <c:numCache>
                <c:formatCode>General</c:formatCode>
                <c:ptCount val="4"/>
                <c:pt idx="0">
                  <c:v>245.87455</c:v>
                </c:pt>
                <c:pt idx="1">
                  <c:v>294.27021000000002</c:v>
                </c:pt>
                <c:pt idx="2">
                  <c:v>368.09408999999999</c:v>
                </c:pt>
                <c:pt idx="3">
                  <c:v>415.25934999999998</c:v>
                </c:pt>
              </c:numCache>
            </c:numRef>
          </c:xVal>
          <c:yVal>
            <c:numRef>
              <c:f>Лист1!$T$40:$T$43</c:f>
              <c:numCache>
                <c:formatCode>General</c:formatCode>
                <c:ptCount val="4"/>
                <c:pt idx="0">
                  <c:v>1.6981618000000001</c:v>
                </c:pt>
                <c:pt idx="1">
                  <c:v>1.6613971000000001</c:v>
                </c:pt>
                <c:pt idx="2">
                  <c:v>1.5474265</c:v>
                </c:pt>
                <c:pt idx="3">
                  <c:v>1.4297793999999999</c:v>
                </c:pt>
              </c:numCache>
            </c:numRef>
          </c:yVal>
          <c:smooth val="0"/>
        </c:ser>
        <c:ser>
          <c:idx val="12"/>
          <c:order val="8"/>
          <c:tx>
            <c:strRef>
              <c:f>Лист1!$V$44</c:f>
              <c:strCache>
                <c:ptCount val="1"/>
                <c:pt idx="0">
                  <c:v>0.8прога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Лист1!$S$44:$S$47</c:f>
              <c:numCache>
                <c:formatCode>General</c:formatCode>
                <c:ptCount val="4"/>
                <c:pt idx="0">
                  <c:v>216.34499</c:v>
                </c:pt>
                <c:pt idx="1">
                  <c:v>261.04946000000001</c:v>
                </c:pt>
                <c:pt idx="2">
                  <c:v>328.31121999999999</c:v>
                </c:pt>
                <c:pt idx="3">
                  <c:v>368.50421999999998</c:v>
                </c:pt>
              </c:numCache>
            </c:numRef>
          </c:xVal>
          <c:yVal>
            <c:numRef>
              <c:f>Лист1!$T$44:$T$47</c:f>
              <c:numCache>
                <c:formatCode>General</c:formatCode>
                <c:ptCount val="4"/>
                <c:pt idx="0">
                  <c:v>1.5216912</c:v>
                </c:pt>
                <c:pt idx="1">
                  <c:v>1.4959559</c:v>
                </c:pt>
                <c:pt idx="2">
                  <c:v>1.4113971000000001</c:v>
                </c:pt>
                <c:pt idx="3">
                  <c:v>1.3305146999999999</c:v>
                </c:pt>
              </c:numCache>
            </c:numRef>
          </c:yVal>
          <c:smooth val="0"/>
        </c:ser>
        <c:ser>
          <c:idx val="13"/>
          <c:order val="9"/>
          <c:tx>
            <c:strRef>
              <c:f>Лист1!$V$48</c:f>
              <c:strCache>
                <c:ptCount val="1"/>
                <c:pt idx="0">
                  <c:v>0.7прога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Лист1!$S$48:$S$51</c:f>
              <c:numCache>
                <c:formatCode>General</c:formatCode>
                <c:ptCount val="4"/>
                <c:pt idx="0">
                  <c:v>189.27624</c:v>
                </c:pt>
                <c:pt idx="1">
                  <c:v>229.05911</c:v>
                </c:pt>
                <c:pt idx="2">
                  <c:v>284.83715000000001</c:v>
                </c:pt>
                <c:pt idx="3">
                  <c:v>323.38963000000001</c:v>
                </c:pt>
              </c:numCache>
            </c:numRef>
          </c:xVal>
          <c:yVal>
            <c:numRef>
              <c:f>Лист1!$T$48:$T$51</c:f>
              <c:numCache>
                <c:formatCode>General</c:formatCode>
                <c:ptCount val="4"/>
                <c:pt idx="0">
                  <c:v>1.3801471000000001</c:v>
                </c:pt>
                <c:pt idx="1">
                  <c:v>1.3654412</c:v>
                </c:pt>
                <c:pt idx="2">
                  <c:v>1.3047793999999999</c:v>
                </c:pt>
                <c:pt idx="3">
                  <c:v>1.2496324000000001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45628224"/>
        <c:axId val="-1845626048"/>
      </c:scatterChart>
      <c:valAx>
        <c:axId val="-1845628224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45626048"/>
        <c:crosses val="autoZero"/>
        <c:crossBetween val="midCat"/>
      </c:valAx>
      <c:valAx>
        <c:axId val="-1845626048"/>
        <c:scaling>
          <c:orientation val="minMax"/>
          <c:max val="2.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4562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470647</xdr:colOff>
      <xdr:row>27</xdr:row>
      <xdr:rowOff>135590</xdr:rowOff>
    </xdr:from>
    <xdr:to>
      <xdr:col>16</xdr:col>
      <xdr:colOff>246529</xdr:colOff>
      <xdr:row>53</xdr:row>
      <xdr:rowOff>22412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M80"/>
  <sheetViews>
    <sheetView tabSelected="1" topLeftCell="L1" zoomScaleNormal="100" workbookViewId="0">
      <selection activeCell="AI20" sqref="AI20"/>
    </sheetView>
  </sheetViews>
  <sheetFormatPr defaultRowHeight="15" x14ac:dyDescent="0.25"/>
  <cols>
    <col min="10" max="10" width="9.140625" style="5"/>
    <col min="11" max="11" width="12" bestFit="1" customWidth="1"/>
    <col min="21" max="21" width="12" bestFit="1" customWidth="1"/>
    <col min="32" max="32" width="9.140625" style="7"/>
  </cols>
  <sheetData>
    <row r="3" spans="2:30" x14ac:dyDescent="0.25">
      <c r="B3" t="s">
        <v>0</v>
      </c>
      <c r="C3" s="1">
        <v>1.1825845699999999</v>
      </c>
      <c r="D3" s="1">
        <v>-64.363551900000004</v>
      </c>
      <c r="E3" s="1">
        <v>2903.0752600000001</v>
      </c>
      <c r="F3" s="1">
        <v>-47842.6247</v>
      </c>
      <c r="G3" s="1">
        <v>258549.48300000001</v>
      </c>
    </row>
    <row r="4" spans="2:30" x14ac:dyDescent="0.25">
      <c r="B4" t="s">
        <v>1</v>
      </c>
      <c r="C4" s="1">
        <v>16.7488147</v>
      </c>
      <c r="D4" s="1">
        <v>-1373.6089099999999</v>
      </c>
      <c r="E4" s="1">
        <v>47119.5959</v>
      </c>
      <c r="F4" s="1">
        <v>-709094.33200000005</v>
      </c>
      <c r="G4" s="1">
        <v>3886920.64</v>
      </c>
    </row>
    <row r="6" spans="2:30" x14ac:dyDescent="0.25">
      <c r="B6" t="s">
        <v>2</v>
      </c>
      <c r="C6">
        <v>5.7360169390673801E-2</v>
      </c>
    </row>
    <row r="7" spans="2:30" x14ac:dyDescent="0.25">
      <c r="B7" t="s">
        <v>3</v>
      </c>
      <c r="C7">
        <v>3.3769989133399701E-2</v>
      </c>
    </row>
    <row r="9" spans="2:30" x14ac:dyDescent="0.25">
      <c r="B9" t="s">
        <v>4</v>
      </c>
      <c r="C9">
        <v>5</v>
      </c>
      <c r="F9" t="s">
        <v>5</v>
      </c>
      <c r="G9" t="s">
        <v>6</v>
      </c>
      <c r="H9" t="s">
        <v>0</v>
      </c>
      <c r="I9" t="s">
        <v>13</v>
      </c>
      <c r="K9">
        <v>1.1000000000000001</v>
      </c>
      <c r="L9">
        <v>1</v>
      </c>
      <c r="M9">
        <v>0.9</v>
      </c>
      <c r="N9" s="5">
        <v>0.8</v>
      </c>
      <c r="O9" s="5">
        <v>0.7</v>
      </c>
      <c r="P9" s="5"/>
      <c r="Q9" s="5"/>
      <c r="R9" s="5"/>
      <c r="S9" s="4"/>
      <c r="V9" s="5"/>
      <c r="W9" s="5"/>
      <c r="X9" s="5"/>
      <c r="Y9" s="5"/>
      <c r="Z9" s="5"/>
      <c r="AA9" s="5"/>
      <c r="AB9" s="5"/>
      <c r="AC9" s="5"/>
      <c r="AD9" s="5"/>
    </row>
    <row r="10" spans="2:30" x14ac:dyDescent="0.25">
      <c r="F10">
        <f>$C$7+($C$6-$C$7)*(ROW()-ROW($F$10))/$C$9</f>
        <v>3.3769989133399701E-2</v>
      </c>
      <c r="G10">
        <f>SUMPRODUCT(F10^{0,1,2,3,4},$C$4:$G$4)</f>
        <v>1.844479810548985</v>
      </c>
      <c r="H10">
        <f t="array" ref="H10">SUMPRODUCT(F10^{0,1,2,3,4},$C$3:$G$3)</f>
        <v>0.81348326971904772</v>
      </c>
      <c r="I10">
        <f t="shared" ref="I10:I15" si="0">($AD$73-1)/($AD$73*H10)</f>
        <v>0.29089869476452107</v>
      </c>
      <c r="L10" s="5"/>
      <c r="M10" s="5"/>
      <c r="N10" s="5"/>
      <c r="O10" s="5"/>
      <c r="P10" s="5"/>
      <c r="Q10" s="5"/>
      <c r="R10" s="5"/>
      <c r="S10" s="5"/>
      <c r="V10" s="5"/>
      <c r="W10" s="5"/>
      <c r="X10" s="5"/>
      <c r="Y10" s="5"/>
      <c r="Z10" s="5"/>
      <c r="AA10" s="5"/>
      <c r="AB10" s="5"/>
      <c r="AC10" s="5"/>
    </row>
    <row r="11" spans="2:30" x14ac:dyDescent="0.25">
      <c r="F11">
        <f t="shared" ref="F11:F15" si="1">$C$7+($C$6-$C$7)*(ROW()-ROW($F$10))/$C$9</f>
        <v>3.8488025184854523E-2</v>
      </c>
      <c r="G11">
        <f>SUMPRODUCT(F11^{0,1,2,3,4},$C$4:$G$4)</f>
        <v>1.7822253153191063</v>
      </c>
      <c r="H11">
        <f t="array" ref="H11">SUMPRODUCT(F11^{0,1,2,3,4},$C$3:$G$3)</f>
        <v>0.84543876322975886</v>
      </c>
      <c r="I11" s="5">
        <f t="shared" si="0"/>
        <v>0.27990344382841542</v>
      </c>
      <c r="K11" s="5"/>
      <c r="L11" s="5"/>
      <c r="M11" s="5"/>
      <c r="N11" s="5"/>
      <c r="O11" s="5"/>
      <c r="P11" s="5"/>
      <c r="Q11" s="5"/>
      <c r="R11" s="5"/>
      <c r="S11" s="5"/>
      <c r="U11" s="5"/>
      <c r="V11" s="5"/>
      <c r="W11" s="5"/>
      <c r="X11" s="5"/>
      <c r="Y11" s="5"/>
      <c r="Z11" s="5"/>
      <c r="AA11" s="5"/>
      <c r="AB11" s="5"/>
      <c r="AC11" s="5"/>
    </row>
    <row r="12" spans="2:30" x14ac:dyDescent="0.25">
      <c r="F12">
        <f t="shared" si="1"/>
        <v>4.3206061236309337E-2</v>
      </c>
      <c r="G12">
        <f>SUMPRODUCT(F12^{0,1,2,3,4},$C$4:$G$4)</f>
        <v>1.7145405215068248</v>
      </c>
      <c r="H12">
        <f t="array" ref="H12">SUMPRODUCT(F12^{0,1,2,3,4},$C$3:$G$3)</f>
        <v>0.86326840348793266</v>
      </c>
      <c r="I12" s="5">
        <f t="shared" si="0"/>
        <v>0.27412241710448954</v>
      </c>
      <c r="K12" s="5"/>
      <c r="L12" s="5"/>
      <c r="M12" s="5"/>
      <c r="N12" s="5"/>
      <c r="O12" s="5"/>
      <c r="P12" s="5"/>
      <c r="Q12" s="5"/>
      <c r="R12" s="5"/>
      <c r="S12" s="5"/>
      <c r="U12" s="5"/>
      <c r="V12" s="5"/>
      <c r="W12" s="5"/>
      <c r="X12" s="5"/>
      <c r="Y12" s="5"/>
      <c r="Z12" s="5"/>
      <c r="AA12" s="5"/>
      <c r="AB12" s="5"/>
      <c r="AC12" s="5"/>
    </row>
    <row r="13" spans="2:30" x14ac:dyDescent="0.25">
      <c r="F13">
        <f t="shared" si="1"/>
        <v>4.7924097287764159E-2</v>
      </c>
      <c r="G13">
        <f>SUMPRODUCT(F13^{0,1,2,3,4},$C$4:$G$4)</f>
        <v>1.5947842784885502</v>
      </c>
      <c r="H13">
        <f t="array" ref="H13">SUMPRODUCT(F13^{0,1,2,3,4},$C$3:$G$3)</f>
        <v>0.86344424402803011</v>
      </c>
      <c r="I13" s="5">
        <f t="shared" si="0"/>
        <v>0.27406659203621231</v>
      </c>
      <c r="K13" s="5"/>
      <c r="L13" s="5"/>
      <c r="M13" s="5"/>
      <c r="N13" s="5"/>
      <c r="O13" s="5"/>
      <c r="P13" s="5"/>
      <c r="Q13" s="5"/>
      <c r="R13" s="5"/>
      <c r="S13" s="5"/>
      <c r="U13" s="5"/>
      <c r="V13" s="5"/>
      <c r="W13" s="5"/>
      <c r="X13" s="5"/>
      <c r="Y13" s="5"/>
      <c r="Z13" s="5"/>
      <c r="AA13" s="5"/>
      <c r="AB13" s="5"/>
      <c r="AC13" s="5"/>
    </row>
    <row r="14" spans="2:30" x14ac:dyDescent="0.25">
      <c r="F14">
        <f t="shared" si="1"/>
        <v>5.264213333921898E-2</v>
      </c>
      <c r="G14">
        <f>SUMPRODUCT(F14^{0,1,2,3,4},$C$4:$G$4)</f>
        <v>1.4225388408056325</v>
      </c>
      <c r="H14">
        <f t="array" ref="H14">SUMPRODUCT(F14^{0,1,2,3,4},$C$3:$G$3)</f>
        <v>0.84551301847571647</v>
      </c>
      <c r="I14" s="5">
        <f t="shared" si="0"/>
        <v>0.27987886194899819</v>
      </c>
      <c r="K14" s="5"/>
      <c r="L14" s="5"/>
      <c r="M14" s="5"/>
      <c r="N14" s="5"/>
      <c r="O14" s="5"/>
      <c r="P14" s="5"/>
      <c r="Q14" s="5"/>
      <c r="R14" s="5"/>
      <c r="S14" s="5"/>
      <c r="U14" s="5"/>
      <c r="V14" s="5"/>
      <c r="W14" s="5"/>
      <c r="X14" s="5"/>
      <c r="Y14" s="5"/>
      <c r="Z14" s="5"/>
      <c r="AA14" s="5"/>
      <c r="AB14" s="5"/>
      <c r="AC14" s="5"/>
    </row>
    <row r="15" spans="2:30" x14ac:dyDescent="0.25">
      <c r="F15">
        <f t="shared" si="1"/>
        <v>5.7360169390673801E-2</v>
      </c>
      <c r="G15">
        <f>SUMPRODUCT(F15^{0,1,2,3,4},$C$4:$G$4)</f>
        <v>1.2436098681645689</v>
      </c>
      <c r="H15">
        <f t="array" ref="H15">SUMPRODUCT(F15^{0,1,2,3,4},$C$3:$G$3)</f>
        <v>0.81209614054787105</v>
      </c>
      <c r="I15" s="5">
        <f t="shared" si="0"/>
        <v>0.29139557443826619</v>
      </c>
      <c r="K15" s="5"/>
      <c r="L15" s="5"/>
      <c r="M15" s="5"/>
      <c r="N15" s="5"/>
      <c r="O15" s="5"/>
      <c r="P15" s="5"/>
      <c r="Q15" s="5"/>
      <c r="R15" s="5"/>
      <c r="S15" s="5"/>
      <c r="U15" s="5"/>
      <c r="V15" s="5"/>
      <c r="W15" s="5"/>
      <c r="X15" s="5"/>
      <c r="Y15" s="5"/>
      <c r="Z15" s="5"/>
      <c r="AA15" s="5"/>
      <c r="AB15" s="5"/>
      <c r="AC15" s="5"/>
    </row>
    <row r="16" spans="2:30" x14ac:dyDescent="0.25">
      <c r="K16" s="5"/>
    </row>
    <row r="18" spans="11:39" x14ac:dyDescent="0.25">
      <c r="L18" s="5"/>
      <c r="M18" s="5"/>
      <c r="N18" s="5"/>
      <c r="O18" s="5"/>
      <c r="P18" s="5"/>
      <c r="Q18" s="5"/>
      <c r="R18" s="5"/>
      <c r="S18" s="5"/>
    </row>
    <row r="19" spans="11:39" x14ac:dyDescent="0.25">
      <c r="L19" s="5"/>
      <c r="M19" s="5"/>
      <c r="N19" s="5"/>
      <c r="O19" s="5"/>
      <c r="P19" s="5"/>
      <c r="Q19" s="5"/>
      <c r="R19" s="5"/>
      <c r="S19" s="5"/>
    </row>
    <row r="20" spans="11:39" x14ac:dyDescent="0.25">
      <c r="K20" s="5"/>
      <c r="L20" s="5"/>
      <c r="M20" s="5"/>
      <c r="N20" s="5"/>
      <c r="O20" s="5"/>
      <c r="P20" s="5"/>
      <c r="Q20" s="5"/>
      <c r="R20" s="5"/>
      <c r="S20" s="5"/>
    </row>
    <row r="21" spans="11:39" x14ac:dyDescent="0.25">
      <c r="K21" s="5"/>
      <c r="L21" s="5"/>
      <c r="M21" s="5"/>
      <c r="N21" s="5"/>
      <c r="O21" s="5"/>
      <c r="P21" s="5"/>
      <c r="Q21" s="5"/>
      <c r="R21" s="5"/>
      <c r="S21" s="5"/>
    </row>
    <row r="22" spans="11:39" x14ac:dyDescent="0.25">
      <c r="K22" s="5"/>
      <c r="L22" s="5"/>
      <c r="M22" s="5"/>
      <c r="N22" s="5"/>
      <c r="O22" s="5"/>
      <c r="P22" s="5"/>
      <c r="Q22" s="5"/>
      <c r="R22" s="5"/>
      <c r="S22" s="5"/>
    </row>
    <row r="23" spans="11:39" x14ac:dyDescent="0.25">
      <c r="K23" s="5"/>
      <c r="L23" s="5"/>
      <c r="M23" s="5"/>
      <c r="N23" s="5"/>
      <c r="O23" s="5"/>
      <c r="P23" s="5"/>
      <c r="Q23" s="5"/>
      <c r="R23" s="5"/>
      <c r="S23" s="5"/>
    </row>
    <row r="24" spans="11:39" x14ac:dyDescent="0.25">
      <c r="K24" s="5"/>
      <c r="L24" s="5"/>
      <c r="M24" s="5"/>
      <c r="N24" s="5"/>
      <c r="O24" s="5"/>
      <c r="P24" s="5"/>
      <c r="Q24" s="5"/>
      <c r="R24" s="5"/>
      <c r="S24" s="5"/>
    </row>
    <row r="25" spans="11:39" x14ac:dyDescent="0.25">
      <c r="K25" s="5"/>
    </row>
    <row r="26" spans="11:39" x14ac:dyDescent="0.25">
      <c r="K26" s="5"/>
    </row>
    <row r="27" spans="11:39" x14ac:dyDescent="0.25">
      <c r="K27" s="5"/>
    </row>
    <row r="28" spans="11:39" x14ac:dyDescent="0.25">
      <c r="K28" s="5"/>
    </row>
    <row r="29" spans="11:39" x14ac:dyDescent="0.25">
      <c r="K29" s="5"/>
    </row>
    <row r="30" spans="11:39" x14ac:dyDescent="0.25">
      <c r="K30" s="5"/>
    </row>
    <row r="31" spans="11:39" x14ac:dyDescent="0.25">
      <c r="K31" s="5"/>
      <c r="Y31" s="6" t="str">
        <f>F9</f>
        <v>k_raskh</v>
      </c>
      <c r="Z31" s="6" t="str">
        <f>G9</f>
        <v>k_nap</v>
      </c>
      <c r="AA31" s="6" t="str">
        <f>H9</f>
        <v>kpd</v>
      </c>
      <c r="AB31" s="6" t="str">
        <f>I9</f>
        <v>mt</v>
      </c>
      <c r="AC31" t="s">
        <v>16</v>
      </c>
      <c r="AD31" s="6" t="s">
        <v>12</v>
      </c>
      <c r="AE31" t="s">
        <v>17</v>
      </c>
      <c r="AF31" s="7" t="s">
        <v>28</v>
      </c>
    </row>
    <row r="32" spans="11:39" x14ac:dyDescent="0.25">
      <c r="K32" s="5"/>
      <c r="S32">
        <v>297.96140000000003</v>
      </c>
      <c r="T32">
        <v>2.1393382000000001</v>
      </c>
      <c r="U32">
        <v>1.1000000000000001</v>
      </c>
      <c r="V32" t="str">
        <f>U32&amp;"прога"</f>
        <v>1.1прога</v>
      </c>
      <c r="X32">
        <f>INDEX($K$9:$O$9,,INT((ROW()-ROW($X$32))/7)+1)</f>
        <v>1.1000000000000001</v>
      </c>
      <c r="Y32">
        <f>IFERROR(INDEX($F$10:$F$15,MOD(ROW()-ROW($Y$32),$C$9+2)+1),"/")</f>
        <v>3.3769989133399701E-2</v>
      </c>
      <c r="Z32">
        <f>SUMPRODUCT(Y32^{0,1,2,3,4},$C$4:$G$4)</f>
        <v>1.844479810548985</v>
      </c>
      <c r="AA32">
        <f>SUMPRODUCT(Y32^{0,1,2,3,4},$C$3:$G$3)</f>
        <v>0.81348326971904772</v>
      </c>
      <c r="AB32">
        <f t="shared" ref="AB32:AB66" si="2">($AD$73-1)/($AD$73*AA32)</f>
        <v>0.29089869476452107</v>
      </c>
      <c r="AC32">
        <f t="shared" ref="AC32:AC66" si="3">$Y32*PI()*$AI$71*$AI$71/4*X32*$AI$73*PI()*$AI$71</f>
        <v>298.32936715407357</v>
      </c>
      <c r="AD32">
        <f t="shared" ref="AD32:AD66" si="4">$Z32*(($AI$71*PI()*X32*$AI$73/60)^2)</f>
        <v>124178.41476123565</v>
      </c>
      <c r="AE32">
        <f t="shared" ref="AE32:AE66" si="5">(AD32*$AB32/($AD$71*$AI$67*$AI$68)+1)^(1/$AB32)</f>
        <v>2.2512991600213761</v>
      </c>
      <c r="AF32" s="7">
        <f>1-0.427*AI32/4.6*($AI$68/190)^(-3.688)</f>
        <v>0.93957298066480144</v>
      </c>
      <c r="AH32">
        <f>IFERROR(AC32*60*24/10^6*AI32*10/AF32,"/")</f>
        <v>12.9370186046557</v>
      </c>
      <c r="AI32">
        <f>$T$53/AE32</f>
        <v>2.8294773582821029</v>
      </c>
      <c r="AJ32">
        <v>0</v>
      </c>
      <c r="AK32">
        <v>0</v>
      </c>
      <c r="AL32">
        <f>AA32</f>
        <v>0.81348326971904772</v>
      </c>
      <c r="AM32">
        <f t="shared" ref="AM32:AM66" si="6">X32*$AI$73</f>
        <v>5830.0000000000009</v>
      </c>
    </row>
    <row r="33" spans="19:39" x14ac:dyDescent="0.25">
      <c r="S33">
        <v>359.89143999999999</v>
      </c>
      <c r="T33">
        <v>2.0915441000000001</v>
      </c>
      <c r="U33">
        <v>1.1000000000000001</v>
      </c>
      <c r="V33" s="5" t="str">
        <f t="shared" ref="V33:V51" si="7">U33&amp;"прога"</f>
        <v>1.1прога</v>
      </c>
      <c r="X33" s="6">
        <f t="shared" ref="X33:X66" si="8">INDEX($K$9:$O$9,,INT((ROW()-ROW($X$32))/7)+1)</f>
        <v>1.1000000000000001</v>
      </c>
      <c r="Y33" s="6">
        <f t="shared" ref="Y33:Y66" si="9">IFERROR(INDEX($F$10:$F$15,MOD(ROW()-ROW($Y$32),$C$9+2)+1),"/")</f>
        <v>3.8488025184854523E-2</v>
      </c>
      <c r="Z33" s="6">
        <f>SUMPRODUCT(Y33^{0,1,2,3,4},$C$4:$G$4)</f>
        <v>1.7822253153191063</v>
      </c>
      <c r="AA33" s="6">
        <f>SUMPRODUCT(Y33^{0,1,2,3,4},$C$3:$G$3)</f>
        <v>0.84543876322975886</v>
      </c>
      <c r="AB33" s="6">
        <f t="shared" si="2"/>
        <v>0.27990344382841542</v>
      </c>
      <c r="AC33" s="6">
        <f t="shared" si="3"/>
        <v>340.00923574628831</v>
      </c>
      <c r="AD33" s="6">
        <f t="shared" si="4"/>
        <v>119987.17098334561</v>
      </c>
      <c r="AE33" s="6">
        <f t="shared" si="5"/>
        <v>2.203836706069406</v>
      </c>
      <c r="AF33" s="7">
        <f t="shared" ref="AF33:AF66" si="10">1-0.427*AI33/4.6*($AI$68/190)^(-3.688)</f>
        <v>0.93827160719427483</v>
      </c>
      <c r="AG33" s="6"/>
      <c r="AH33" s="7">
        <f t="shared" ref="AH33:AH65" si="11">IFERROR(AC33*60*24/10^6*AI33*10/AF33,"/")</f>
        <v>15.082893059491154</v>
      </c>
      <c r="AI33" s="6">
        <f t="shared" ref="AI33:AI66" si="12">$T$53/AE33</f>
        <v>2.8904137872179483</v>
      </c>
      <c r="AJ33" s="6">
        <v>0</v>
      </c>
      <c r="AK33" s="6">
        <v>0</v>
      </c>
      <c r="AL33" s="6">
        <f t="shared" ref="AL33:AL66" si="13">AA33</f>
        <v>0.84543876322975886</v>
      </c>
      <c r="AM33" s="6">
        <f t="shared" si="6"/>
        <v>5830.0000000000009</v>
      </c>
    </row>
    <row r="34" spans="19:39" x14ac:dyDescent="0.25">
      <c r="S34">
        <v>448.48009999999999</v>
      </c>
      <c r="T34">
        <v>1.8746324000000001</v>
      </c>
      <c r="U34">
        <v>1.1000000000000001</v>
      </c>
      <c r="V34" s="5" t="str">
        <f t="shared" si="7"/>
        <v>1.1прога</v>
      </c>
      <c r="X34" s="6">
        <f t="shared" si="8"/>
        <v>1.1000000000000001</v>
      </c>
      <c r="Y34" s="6">
        <f t="shared" si="9"/>
        <v>4.3206061236309337E-2</v>
      </c>
      <c r="Z34" s="6">
        <f>SUMPRODUCT(Y34^{0,1,2,3,4},$C$4:$G$4)</f>
        <v>1.7145405215068248</v>
      </c>
      <c r="AA34" s="6">
        <f>SUMPRODUCT(Y34^{0,1,2,3,4},$C$3:$G$3)</f>
        <v>0.86326840348793266</v>
      </c>
      <c r="AB34" s="6">
        <f t="shared" si="2"/>
        <v>0.27412241710448954</v>
      </c>
      <c r="AC34" s="6">
        <f t="shared" si="3"/>
        <v>381.68910433850306</v>
      </c>
      <c r="AD34" s="6">
        <f t="shared" si="4"/>
        <v>115430.33585238877</v>
      </c>
      <c r="AE34" s="6">
        <f t="shared" si="5"/>
        <v>2.1484550310072867</v>
      </c>
      <c r="AF34" s="7">
        <f t="shared" si="10"/>
        <v>0.93668040712579081</v>
      </c>
      <c r="AG34" s="6"/>
      <c r="AH34" s="7">
        <f t="shared" si="11"/>
        <v>17.397785947645076</v>
      </c>
      <c r="AI34" s="6">
        <f t="shared" si="12"/>
        <v>2.964921261122917</v>
      </c>
      <c r="AJ34" s="6">
        <v>0</v>
      </c>
      <c r="AK34" s="6">
        <v>0</v>
      </c>
      <c r="AL34" s="6">
        <f t="shared" si="13"/>
        <v>0.86326840348793266</v>
      </c>
      <c r="AM34" s="6">
        <f t="shared" si="6"/>
        <v>5830.0000000000009</v>
      </c>
    </row>
    <row r="35" spans="19:39" x14ac:dyDescent="0.25">
      <c r="S35">
        <v>507.53919999999999</v>
      </c>
      <c r="T35">
        <v>1.6963235000000001</v>
      </c>
      <c r="U35">
        <v>1.1000000000000001</v>
      </c>
      <c r="V35" s="5" t="str">
        <f t="shared" si="7"/>
        <v>1.1прога</v>
      </c>
      <c r="X35" s="6">
        <f t="shared" si="8"/>
        <v>1.1000000000000001</v>
      </c>
      <c r="Y35" s="6">
        <f t="shared" si="9"/>
        <v>4.7924097287764159E-2</v>
      </c>
      <c r="Z35" s="6">
        <f>SUMPRODUCT(Y35^{0,1,2,3,4},$C$4:$G$4)</f>
        <v>1.5947842784885502</v>
      </c>
      <c r="AA35" s="6">
        <f>SUMPRODUCT(Y35^{0,1,2,3,4},$C$3:$G$3)</f>
        <v>0.86344424402803011</v>
      </c>
      <c r="AB35" s="6">
        <f t="shared" si="2"/>
        <v>0.27406659203621231</v>
      </c>
      <c r="AC35" s="6">
        <f t="shared" si="3"/>
        <v>423.36897293071792</v>
      </c>
      <c r="AD35" s="6">
        <f t="shared" si="4"/>
        <v>107367.82395569069</v>
      </c>
      <c r="AE35" s="6">
        <f t="shared" si="5"/>
        <v>2.0467494500039281</v>
      </c>
      <c r="AF35" s="7">
        <f t="shared" si="10"/>
        <v>0.93353397609479427</v>
      </c>
      <c r="AG35" s="6"/>
      <c r="AH35" s="7">
        <f t="shared" si="11"/>
        <v>20.324793431204849</v>
      </c>
      <c r="AI35" s="6">
        <f t="shared" si="12"/>
        <v>3.1122519661543211</v>
      </c>
      <c r="AJ35" s="6">
        <v>0</v>
      </c>
      <c r="AK35" s="6">
        <v>0</v>
      </c>
      <c r="AL35" s="6">
        <f t="shared" si="13"/>
        <v>0.86344424402803011</v>
      </c>
      <c r="AM35" s="6">
        <f t="shared" si="6"/>
        <v>5830.0000000000009</v>
      </c>
    </row>
    <row r="36" spans="19:39" x14ac:dyDescent="0.25">
      <c r="S36">
        <v>270.89263999999997</v>
      </c>
      <c r="T36">
        <v>1.8911765</v>
      </c>
      <c r="U36">
        <v>1</v>
      </c>
      <c r="V36" s="5" t="str">
        <f t="shared" si="7"/>
        <v>1прога</v>
      </c>
      <c r="X36" s="6">
        <f t="shared" si="8"/>
        <v>1.1000000000000001</v>
      </c>
      <c r="Y36" s="6">
        <f t="shared" si="9"/>
        <v>5.264213333921898E-2</v>
      </c>
      <c r="Z36" s="6">
        <f>SUMPRODUCT(Y36^{0,1,2,3,4},$C$4:$G$4)</f>
        <v>1.4225388408056325</v>
      </c>
      <c r="AA36" s="6">
        <f>SUMPRODUCT(Y36^{0,1,2,3,4},$C$3:$G$3)</f>
        <v>0.84551301847571647</v>
      </c>
      <c r="AB36" s="6">
        <f t="shared" si="2"/>
        <v>0.27987886194899819</v>
      </c>
      <c r="AC36" s="6">
        <f t="shared" si="3"/>
        <v>465.04884152293266</v>
      </c>
      <c r="AD36" s="6">
        <f t="shared" si="4"/>
        <v>95771.51084942052</v>
      </c>
      <c r="AE36" s="6">
        <f t="shared" si="5"/>
        <v>1.9044418262800886</v>
      </c>
      <c r="AF36" s="7">
        <f t="shared" si="10"/>
        <v>0.92856736499132086</v>
      </c>
      <c r="AG36" s="6"/>
      <c r="AH36" s="7">
        <f t="shared" si="11"/>
        <v>24.122336091440928</v>
      </c>
      <c r="AI36" s="6">
        <f t="shared" si="12"/>
        <v>3.3448120662432648</v>
      </c>
      <c r="AJ36" s="6">
        <v>0</v>
      </c>
      <c r="AK36" s="6">
        <v>0</v>
      </c>
      <c r="AL36" s="6">
        <f t="shared" si="13"/>
        <v>0.84551301847571647</v>
      </c>
      <c r="AM36" s="6">
        <f t="shared" si="6"/>
        <v>5830.0000000000009</v>
      </c>
    </row>
    <row r="37" spans="19:39" x14ac:dyDescent="0.25">
      <c r="S37">
        <v>325.03016000000002</v>
      </c>
      <c r="T37">
        <v>1.8488971000000001</v>
      </c>
      <c r="U37">
        <v>1</v>
      </c>
      <c r="V37" s="5" t="str">
        <f t="shared" si="7"/>
        <v>1прога</v>
      </c>
      <c r="X37" s="6">
        <f t="shared" si="8"/>
        <v>1.1000000000000001</v>
      </c>
      <c r="Y37" s="6">
        <f t="shared" si="9"/>
        <v>5.7360169390673801E-2</v>
      </c>
      <c r="Z37" s="6">
        <f>SUMPRODUCT(Y37^{0,1,2,3,4},$C$4:$G$4)</f>
        <v>1.2436098681645689</v>
      </c>
      <c r="AA37" s="6">
        <f>SUMPRODUCT(Y37^{0,1,2,3,4},$C$3:$G$3)</f>
        <v>0.81209614054787105</v>
      </c>
      <c r="AB37" s="6">
        <f t="shared" si="2"/>
        <v>0.29139557443826619</v>
      </c>
      <c r="AC37" s="6">
        <f t="shared" si="3"/>
        <v>506.72871011514741</v>
      </c>
      <c r="AD37" s="6">
        <f t="shared" si="4"/>
        <v>83725.233058605023</v>
      </c>
      <c r="AE37" s="6">
        <f t="shared" si="5"/>
        <v>1.7638568223853839</v>
      </c>
      <c r="AF37" s="7">
        <f t="shared" si="10"/>
        <v>0.92287395657888338</v>
      </c>
      <c r="AG37" s="6"/>
      <c r="AH37" s="7">
        <f t="shared" si="11"/>
        <v>28.554313012040563</v>
      </c>
      <c r="AI37" s="6">
        <f t="shared" si="12"/>
        <v>3.6114042359659413</v>
      </c>
      <c r="AJ37" s="6">
        <v>0</v>
      </c>
      <c r="AK37" s="6">
        <v>0</v>
      </c>
      <c r="AL37" s="6">
        <f t="shared" si="13"/>
        <v>0.81209614054787105</v>
      </c>
      <c r="AM37" s="6">
        <f t="shared" si="6"/>
        <v>5830.0000000000009</v>
      </c>
    </row>
    <row r="38" spans="19:39" x14ac:dyDescent="0.25">
      <c r="S38">
        <v>409.10736000000003</v>
      </c>
      <c r="T38">
        <v>1.7036765</v>
      </c>
      <c r="U38">
        <v>1</v>
      </c>
      <c r="V38" s="5" t="str">
        <f t="shared" si="7"/>
        <v>1прога</v>
      </c>
      <c r="X38" s="6">
        <f t="shared" si="8"/>
        <v>1.1000000000000001</v>
      </c>
      <c r="Y38" s="6" t="str">
        <f t="shared" si="9"/>
        <v>/</v>
      </c>
      <c r="Z38" s="6" t="e">
        <f>SUMPRODUCT(Y38^{0,1,2,3,4},$C$4:$G$4)</f>
        <v>#VALUE!</v>
      </c>
      <c r="AA38" s="6" t="e">
        <f>SUMPRODUCT(Y38^{0,1,2,3,4},$C$3:$G$3)</f>
        <v>#VALUE!</v>
      </c>
      <c r="AB38" s="6" t="e">
        <f t="shared" si="2"/>
        <v>#VALUE!</v>
      </c>
      <c r="AC38" s="6" t="e">
        <f t="shared" si="3"/>
        <v>#VALUE!</v>
      </c>
      <c r="AD38" s="6" t="e">
        <f t="shared" si="4"/>
        <v>#VALUE!</v>
      </c>
      <c r="AE38" s="6" t="e">
        <f t="shared" si="5"/>
        <v>#VALUE!</v>
      </c>
      <c r="AF38" s="7" t="e">
        <f t="shared" si="10"/>
        <v>#VALUE!</v>
      </c>
      <c r="AG38" s="6"/>
      <c r="AH38" s="7" t="str">
        <f t="shared" si="11"/>
        <v>/</v>
      </c>
      <c r="AI38" s="6" t="e">
        <f t="shared" si="12"/>
        <v>#VALUE!</v>
      </c>
      <c r="AJ38" s="6">
        <v>0</v>
      </c>
      <c r="AK38" s="6">
        <v>0</v>
      </c>
      <c r="AL38" s="6" t="e">
        <f t="shared" si="13"/>
        <v>#VALUE!</v>
      </c>
      <c r="AM38" s="6">
        <f t="shared" si="6"/>
        <v>5830.0000000000009</v>
      </c>
    </row>
    <row r="39" spans="19:39" x14ac:dyDescent="0.25">
      <c r="S39">
        <v>462.01447999999999</v>
      </c>
      <c r="T39">
        <v>1.5621324000000001</v>
      </c>
      <c r="U39">
        <v>1</v>
      </c>
      <c r="V39" s="5" t="str">
        <f t="shared" si="7"/>
        <v>1прога</v>
      </c>
      <c r="X39" s="6">
        <f t="shared" si="8"/>
        <v>1</v>
      </c>
      <c r="Y39" s="6">
        <f t="shared" si="9"/>
        <v>3.3769989133399701E-2</v>
      </c>
      <c r="Z39" s="6">
        <f>SUMPRODUCT(Y39^{0,1,2,3,4},$C$4:$G$4)</f>
        <v>1.844479810548985</v>
      </c>
      <c r="AA39" s="6">
        <f>SUMPRODUCT(Y39^{0,1,2,3,4},$C$3:$G$3)</f>
        <v>0.81348326971904772</v>
      </c>
      <c r="AB39" s="6">
        <f t="shared" si="2"/>
        <v>0.29089869476452107</v>
      </c>
      <c r="AC39" s="6">
        <f t="shared" si="3"/>
        <v>271.20851559461227</v>
      </c>
      <c r="AD39" s="6">
        <f t="shared" si="4"/>
        <v>102626.78905887244</v>
      </c>
      <c r="AE39" s="6">
        <f t="shared" si="5"/>
        <v>1.9812151982315114</v>
      </c>
      <c r="AF39" s="7">
        <f t="shared" si="10"/>
        <v>0.93133542585714046</v>
      </c>
      <c r="AG39" s="6"/>
      <c r="AH39" s="7">
        <f t="shared" si="11"/>
        <v>13.482408215723247</v>
      </c>
      <c r="AI39" s="6">
        <f t="shared" si="12"/>
        <v>3.2151984326013863</v>
      </c>
      <c r="AJ39" s="6">
        <v>0</v>
      </c>
      <c r="AK39" s="6">
        <v>0</v>
      </c>
      <c r="AL39" s="6">
        <f t="shared" si="13"/>
        <v>0.81348326971904772</v>
      </c>
      <c r="AM39" s="6">
        <f t="shared" si="6"/>
        <v>5300</v>
      </c>
    </row>
    <row r="40" spans="19:39" x14ac:dyDescent="0.25">
      <c r="S40">
        <v>245.87455</v>
      </c>
      <c r="T40">
        <v>1.6981618000000001</v>
      </c>
      <c r="U40">
        <v>0.9</v>
      </c>
      <c r="V40" s="5" t="str">
        <f t="shared" si="7"/>
        <v>0.9прога</v>
      </c>
      <c r="X40" s="6">
        <f t="shared" si="8"/>
        <v>1</v>
      </c>
      <c r="Y40" s="6">
        <f t="shared" si="9"/>
        <v>3.8488025184854523E-2</v>
      </c>
      <c r="Z40" s="6">
        <f>SUMPRODUCT(Y40^{0,1,2,3,4},$C$4:$G$4)</f>
        <v>1.7822253153191063</v>
      </c>
      <c r="AA40" s="6">
        <f>SUMPRODUCT(Y40^{0,1,2,3,4},$C$3:$G$3)</f>
        <v>0.84543876322975886</v>
      </c>
      <c r="AB40" s="6">
        <f t="shared" si="2"/>
        <v>0.27990344382841542</v>
      </c>
      <c r="AC40" s="6">
        <f t="shared" si="3"/>
        <v>309.09930522389845</v>
      </c>
      <c r="AD40" s="6">
        <f t="shared" si="4"/>
        <v>99162.951225905461</v>
      </c>
      <c r="AE40" s="6">
        <f t="shared" si="5"/>
        <v>1.944484247541318</v>
      </c>
      <c r="AF40" s="7">
        <f t="shared" si="10"/>
        <v>0.93003836464916534</v>
      </c>
      <c r="AG40" s="6"/>
      <c r="AH40" s="7">
        <f t="shared" si="11"/>
        <v>15.678144405092956</v>
      </c>
      <c r="AI40" s="6">
        <f t="shared" si="12"/>
        <v>3.2759329411150939</v>
      </c>
      <c r="AJ40" s="6">
        <v>0</v>
      </c>
      <c r="AK40" s="6">
        <v>0</v>
      </c>
      <c r="AL40" s="6">
        <f t="shared" si="13"/>
        <v>0.84543876322975886</v>
      </c>
      <c r="AM40" s="6">
        <f t="shared" si="6"/>
        <v>5300</v>
      </c>
    </row>
    <row r="41" spans="19:39" x14ac:dyDescent="0.25">
      <c r="S41">
        <v>294.27021000000002</v>
      </c>
      <c r="T41">
        <v>1.6613971000000001</v>
      </c>
      <c r="U41">
        <v>0.9</v>
      </c>
      <c r="V41" s="5" t="str">
        <f t="shared" si="7"/>
        <v>0.9прога</v>
      </c>
      <c r="X41" s="6">
        <f t="shared" si="8"/>
        <v>1</v>
      </c>
      <c r="Y41" s="6">
        <f t="shared" si="9"/>
        <v>4.3206061236309337E-2</v>
      </c>
      <c r="Z41" s="6">
        <f>SUMPRODUCT(Y41^{0,1,2,3,4},$C$4:$G$4)</f>
        <v>1.7145405215068248</v>
      </c>
      <c r="AA41" s="6">
        <f>SUMPRODUCT(Y41^{0,1,2,3,4},$C$3:$G$3)</f>
        <v>0.86326840348793266</v>
      </c>
      <c r="AB41" s="6">
        <f t="shared" si="2"/>
        <v>0.27412241710448954</v>
      </c>
      <c r="AC41" s="6">
        <f t="shared" si="3"/>
        <v>346.99009485318453</v>
      </c>
      <c r="AD41" s="6">
        <f t="shared" si="4"/>
        <v>95396.9717788337</v>
      </c>
      <c r="AE41" s="6">
        <f t="shared" si="5"/>
        <v>1.9021855191733759</v>
      </c>
      <c r="AF41" s="7">
        <f t="shared" si="10"/>
        <v>0.92848263405398757</v>
      </c>
      <c r="AG41" s="6"/>
      <c r="AH41" s="7">
        <f t="shared" si="11"/>
        <v>18.021558485253156</v>
      </c>
      <c r="AI41" s="6">
        <f t="shared" si="12"/>
        <v>3.3487795673937115</v>
      </c>
      <c r="AJ41" s="6">
        <v>0</v>
      </c>
      <c r="AK41" s="6">
        <v>0</v>
      </c>
      <c r="AL41" s="6">
        <f t="shared" si="13"/>
        <v>0.86326840348793266</v>
      </c>
      <c r="AM41" s="6">
        <f t="shared" si="6"/>
        <v>5300</v>
      </c>
    </row>
    <row r="42" spans="19:39" x14ac:dyDescent="0.25">
      <c r="S42">
        <v>368.09408999999999</v>
      </c>
      <c r="T42">
        <v>1.5474265</v>
      </c>
      <c r="U42">
        <v>0.9</v>
      </c>
      <c r="V42" s="5" t="str">
        <f t="shared" si="7"/>
        <v>0.9прога</v>
      </c>
      <c r="X42" s="6">
        <f t="shared" si="8"/>
        <v>1</v>
      </c>
      <c r="Y42" s="6">
        <f t="shared" si="9"/>
        <v>4.7924097287764159E-2</v>
      </c>
      <c r="Z42" s="6">
        <f>SUMPRODUCT(Y42^{0,1,2,3,4},$C$4:$G$4)</f>
        <v>1.5947842784885502</v>
      </c>
      <c r="AA42" s="6">
        <f>SUMPRODUCT(Y42^{0,1,2,3,4},$C$3:$G$3)</f>
        <v>0.86344424402803011</v>
      </c>
      <c r="AB42" s="6">
        <f t="shared" si="2"/>
        <v>0.27406659203621231</v>
      </c>
      <c r="AC42" s="6">
        <f t="shared" si="3"/>
        <v>384.88088448247083</v>
      </c>
      <c r="AD42" s="6">
        <f t="shared" si="4"/>
        <v>88733.738806355948</v>
      </c>
      <c r="AE42" s="6">
        <f t="shared" si="5"/>
        <v>1.8250406474366976</v>
      </c>
      <c r="AF42" s="7">
        <f t="shared" si="10"/>
        <v>0.92545957918088151</v>
      </c>
      <c r="AG42" s="6"/>
      <c r="AH42" s="7">
        <f t="shared" si="11"/>
        <v>20.902501813219676</v>
      </c>
      <c r="AI42" s="6">
        <f t="shared" si="12"/>
        <v>3.4903332202199331</v>
      </c>
      <c r="AJ42" s="6">
        <v>0</v>
      </c>
      <c r="AK42" s="6">
        <v>0</v>
      </c>
      <c r="AL42" s="6">
        <f t="shared" si="13"/>
        <v>0.86344424402803011</v>
      </c>
      <c r="AM42" s="6">
        <f t="shared" si="6"/>
        <v>5300</v>
      </c>
    </row>
    <row r="43" spans="19:39" x14ac:dyDescent="0.25">
      <c r="S43">
        <v>415.25934999999998</v>
      </c>
      <c r="T43">
        <v>1.4297793999999999</v>
      </c>
      <c r="U43">
        <v>0.9</v>
      </c>
      <c r="V43" s="5" t="str">
        <f t="shared" si="7"/>
        <v>0.9прога</v>
      </c>
      <c r="X43" s="6">
        <f t="shared" si="8"/>
        <v>1</v>
      </c>
      <c r="Y43" s="6">
        <f t="shared" si="9"/>
        <v>5.264213333921898E-2</v>
      </c>
      <c r="Z43" s="6">
        <f>SUMPRODUCT(Y43^{0,1,2,3,4},$C$4:$G$4)</f>
        <v>1.4225388408056325</v>
      </c>
      <c r="AA43" s="6">
        <f>SUMPRODUCT(Y43^{0,1,2,3,4},$C$3:$G$3)</f>
        <v>0.84551301847571647</v>
      </c>
      <c r="AB43" s="6">
        <f t="shared" si="2"/>
        <v>0.27987886194899819</v>
      </c>
      <c r="AC43" s="6">
        <f t="shared" si="3"/>
        <v>422.77167411175697</v>
      </c>
      <c r="AD43" s="6">
        <f t="shared" si="4"/>
        <v>79150.00896646324</v>
      </c>
      <c r="AE43" s="6">
        <f t="shared" si="5"/>
        <v>1.7166825530487044</v>
      </c>
      <c r="AF43" s="7">
        <f t="shared" si="10"/>
        <v>0.92075454041847637</v>
      </c>
      <c r="AG43" s="6"/>
      <c r="AH43" s="7">
        <f t="shared" si="11"/>
        <v>24.534315378194652</v>
      </c>
      <c r="AI43" s="6">
        <f t="shared" si="12"/>
        <v>3.7106452725853942</v>
      </c>
      <c r="AJ43" s="6">
        <v>0</v>
      </c>
      <c r="AK43" s="6">
        <v>0</v>
      </c>
      <c r="AL43" s="6">
        <f t="shared" si="13"/>
        <v>0.84551301847571647</v>
      </c>
      <c r="AM43" s="6">
        <f t="shared" si="6"/>
        <v>5300</v>
      </c>
    </row>
    <row r="44" spans="19:39" x14ac:dyDescent="0.25">
      <c r="S44">
        <v>216.34499</v>
      </c>
      <c r="T44">
        <v>1.5216912</v>
      </c>
      <c r="U44">
        <v>0.8</v>
      </c>
      <c r="V44" s="5" t="str">
        <f t="shared" si="7"/>
        <v>0.8прога</v>
      </c>
      <c r="X44" s="6">
        <f t="shared" si="8"/>
        <v>1</v>
      </c>
      <c r="Y44" s="6">
        <f t="shared" si="9"/>
        <v>5.7360169390673801E-2</v>
      </c>
      <c r="Z44" s="6">
        <f>SUMPRODUCT(Y44^{0,1,2,3,4},$C$4:$G$4)</f>
        <v>1.2436098681645689</v>
      </c>
      <c r="AA44" s="6">
        <f>SUMPRODUCT(Y44^{0,1,2,3,4},$C$3:$G$3)</f>
        <v>0.81209614054787105</v>
      </c>
      <c r="AB44" s="6">
        <f t="shared" si="2"/>
        <v>0.29139557443826619</v>
      </c>
      <c r="AC44" s="6">
        <f t="shared" si="3"/>
        <v>460.66246374104298</v>
      </c>
      <c r="AD44" s="6">
        <f t="shared" si="4"/>
        <v>69194.407486450436</v>
      </c>
      <c r="AE44" s="6">
        <f t="shared" si="5"/>
        <v>1.6088201145795797</v>
      </c>
      <c r="AF44" s="7">
        <f t="shared" si="10"/>
        <v>0.9154415732131258</v>
      </c>
      <c r="AG44" s="6"/>
      <c r="AH44" s="7">
        <f t="shared" si="11"/>
        <v>28.691062508879877</v>
      </c>
      <c r="AI44" s="6">
        <f t="shared" si="12"/>
        <v>3.9594233949919393</v>
      </c>
      <c r="AJ44" s="6">
        <v>0</v>
      </c>
      <c r="AK44" s="6">
        <v>0</v>
      </c>
      <c r="AL44" s="6">
        <f t="shared" si="13"/>
        <v>0.81209614054787105</v>
      </c>
      <c r="AM44" s="6">
        <f t="shared" si="6"/>
        <v>5300</v>
      </c>
    </row>
    <row r="45" spans="19:39" x14ac:dyDescent="0.25">
      <c r="S45">
        <v>261.04946000000001</v>
      </c>
      <c r="T45">
        <v>1.4959559</v>
      </c>
      <c r="U45">
        <v>0.8</v>
      </c>
      <c r="V45" s="5" t="str">
        <f t="shared" si="7"/>
        <v>0.8прога</v>
      </c>
      <c r="X45" s="6">
        <f t="shared" si="8"/>
        <v>1</v>
      </c>
      <c r="Y45" s="6" t="str">
        <f t="shared" si="9"/>
        <v>/</v>
      </c>
      <c r="Z45" s="6" t="e">
        <f>SUMPRODUCT(Y45^{0,1,2,3,4},$C$4:$G$4)</f>
        <v>#VALUE!</v>
      </c>
      <c r="AA45" s="6" t="e">
        <f>SUMPRODUCT(Y45^{0,1,2,3,4},$C$3:$G$3)</f>
        <v>#VALUE!</v>
      </c>
      <c r="AB45" s="6" t="e">
        <f t="shared" si="2"/>
        <v>#VALUE!</v>
      </c>
      <c r="AC45" s="6" t="e">
        <f t="shared" si="3"/>
        <v>#VALUE!</v>
      </c>
      <c r="AD45" s="6" t="e">
        <f t="shared" si="4"/>
        <v>#VALUE!</v>
      </c>
      <c r="AE45" s="6" t="e">
        <f t="shared" si="5"/>
        <v>#VALUE!</v>
      </c>
      <c r="AF45" s="7" t="e">
        <f t="shared" si="10"/>
        <v>#VALUE!</v>
      </c>
      <c r="AG45" s="6"/>
      <c r="AH45" s="7" t="str">
        <f t="shared" si="11"/>
        <v>/</v>
      </c>
      <c r="AI45" s="6" t="e">
        <f t="shared" si="12"/>
        <v>#VALUE!</v>
      </c>
      <c r="AJ45" s="6">
        <v>0</v>
      </c>
      <c r="AK45" s="6">
        <v>0</v>
      </c>
      <c r="AL45" s="6" t="e">
        <f t="shared" si="13"/>
        <v>#VALUE!</v>
      </c>
      <c r="AM45" s="6">
        <f t="shared" si="6"/>
        <v>5300</v>
      </c>
    </row>
    <row r="46" spans="19:39" x14ac:dyDescent="0.25">
      <c r="S46">
        <v>328.31121999999999</v>
      </c>
      <c r="T46">
        <v>1.4113971000000001</v>
      </c>
      <c r="U46">
        <v>0.8</v>
      </c>
      <c r="V46" s="5" t="str">
        <f t="shared" si="7"/>
        <v>0.8прога</v>
      </c>
      <c r="X46" s="6">
        <f t="shared" si="8"/>
        <v>0.9</v>
      </c>
      <c r="Y46" s="6">
        <f t="shared" si="9"/>
        <v>3.3769989133399701E-2</v>
      </c>
      <c r="Z46" s="6">
        <f>SUMPRODUCT(Y46^{0,1,2,3,4},$C$4:$G$4)</f>
        <v>1.844479810548985</v>
      </c>
      <c r="AA46" s="6">
        <f>SUMPRODUCT(Y46^{0,1,2,3,4},$C$3:$G$3)</f>
        <v>0.81348326971904772</v>
      </c>
      <c r="AB46" s="6">
        <f t="shared" si="2"/>
        <v>0.29089869476452107</v>
      </c>
      <c r="AC46" s="6">
        <f t="shared" si="3"/>
        <v>244.08766403515114</v>
      </c>
      <c r="AD46" s="6">
        <f t="shared" si="4"/>
        <v>83127.699137686708</v>
      </c>
      <c r="AE46" s="6">
        <f t="shared" si="5"/>
        <v>1.7574125131104044</v>
      </c>
      <c r="AF46" s="7">
        <f t="shared" si="10"/>
        <v>0.92259114074978621</v>
      </c>
      <c r="AG46" s="6"/>
      <c r="AH46" s="7">
        <f t="shared" si="11"/>
        <v>13.809080498053746</v>
      </c>
      <c r="AI46" s="6">
        <f t="shared" si="12"/>
        <v>3.6246470037509191</v>
      </c>
      <c r="AJ46" s="6">
        <v>0</v>
      </c>
      <c r="AK46" s="6">
        <v>0</v>
      </c>
      <c r="AL46" s="6">
        <f t="shared" si="13"/>
        <v>0.81348326971904772</v>
      </c>
      <c r="AM46" s="6">
        <f t="shared" si="6"/>
        <v>4770</v>
      </c>
    </row>
    <row r="47" spans="19:39" x14ac:dyDescent="0.25">
      <c r="S47">
        <v>368.50421999999998</v>
      </c>
      <c r="T47">
        <v>1.3305146999999999</v>
      </c>
      <c r="U47">
        <v>0.8</v>
      </c>
      <c r="V47" s="5" t="str">
        <f t="shared" si="7"/>
        <v>0.8прога</v>
      </c>
      <c r="X47" s="6">
        <f t="shared" si="8"/>
        <v>0.9</v>
      </c>
      <c r="Y47" s="6">
        <f t="shared" si="9"/>
        <v>3.8488025184854523E-2</v>
      </c>
      <c r="Z47" s="6">
        <f>SUMPRODUCT(Y47^{0,1,2,3,4},$C$4:$G$4)</f>
        <v>1.7822253153191063</v>
      </c>
      <c r="AA47" s="6">
        <f>SUMPRODUCT(Y47^{0,1,2,3,4},$C$3:$G$3)</f>
        <v>0.84543876322975886</v>
      </c>
      <c r="AB47" s="6">
        <f t="shared" si="2"/>
        <v>0.27990344382841542</v>
      </c>
      <c r="AC47" s="6">
        <f t="shared" si="3"/>
        <v>278.1893747015086</v>
      </c>
      <c r="AD47" s="6">
        <f t="shared" si="4"/>
        <v>80321.990492983459</v>
      </c>
      <c r="AE47" s="6">
        <f t="shared" si="5"/>
        <v>1.7294585949510346</v>
      </c>
      <c r="AF47" s="7">
        <f t="shared" si="10"/>
        <v>0.92133995097131571</v>
      </c>
      <c r="AG47" s="6"/>
      <c r="AH47" s="7">
        <f t="shared" si="11"/>
        <v>16.014463367800627</v>
      </c>
      <c r="AI47" s="6">
        <f t="shared" si="12"/>
        <v>3.6832335961071974</v>
      </c>
      <c r="AJ47" s="6">
        <v>0</v>
      </c>
      <c r="AK47" s="6">
        <v>0</v>
      </c>
      <c r="AL47" s="6">
        <f t="shared" si="13"/>
        <v>0.84543876322975886</v>
      </c>
      <c r="AM47" s="6">
        <f t="shared" si="6"/>
        <v>4770</v>
      </c>
    </row>
    <row r="48" spans="19:39" x14ac:dyDescent="0.25">
      <c r="S48">
        <v>189.27624</v>
      </c>
      <c r="T48">
        <v>1.3801471000000001</v>
      </c>
      <c r="U48">
        <v>0.7</v>
      </c>
      <c r="V48" s="5" t="str">
        <f t="shared" si="7"/>
        <v>0.7прога</v>
      </c>
      <c r="X48" s="6">
        <f t="shared" si="8"/>
        <v>0.9</v>
      </c>
      <c r="Y48" s="6">
        <f t="shared" si="9"/>
        <v>4.3206061236309337E-2</v>
      </c>
      <c r="Z48" s="6">
        <f>SUMPRODUCT(Y48^{0,1,2,3,4},$C$4:$G$4)</f>
        <v>1.7145405215068248</v>
      </c>
      <c r="AA48" s="6">
        <f>SUMPRODUCT(Y48^{0,1,2,3,4},$C$3:$G$3)</f>
        <v>0.86326840348793266</v>
      </c>
      <c r="AB48" s="6">
        <f t="shared" si="2"/>
        <v>0.27412241710448954</v>
      </c>
      <c r="AC48" s="6">
        <f t="shared" si="3"/>
        <v>312.29108536786612</v>
      </c>
      <c r="AD48" s="6">
        <f t="shared" si="4"/>
        <v>77271.547140855328</v>
      </c>
      <c r="AE48" s="6">
        <f t="shared" si="5"/>
        <v>1.6976391353201516</v>
      </c>
      <c r="AF48" s="7">
        <f t="shared" si="10"/>
        <v>0.91986559743966279</v>
      </c>
      <c r="AG48" s="6"/>
      <c r="AH48" s="7">
        <f t="shared" si="11"/>
        <v>18.34390347109229</v>
      </c>
      <c r="AI48" s="6">
        <f t="shared" si="12"/>
        <v>3.7522697653872741</v>
      </c>
      <c r="AJ48" s="6">
        <v>0</v>
      </c>
      <c r="AK48" s="6">
        <v>0</v>
      </c>
      <c r="AL48" s="6">
        <f t="shared" si="13"/>
        <v>0.86326840348793266</v>
      </c>
      <c r="AM48" s="6">
        <f t="shared" si="6"/>
        <v>4770</v>
      </c>
    </row>
    <row r="49" spans="19:39" x14ac:dyDescent="0.25">
      <c r="S49">
        <v>229.05911</v>
      </c>
      <c r="T49">
        <v>1.3654412</v>
      </c>
      <c r="U49">
        <v>0.7</v>
      </c>
      <c r="V49" s="5" t="str">
        <f t="shared" si="7"/>
        <v>0.7прога</v>
      </c>
      <c r="X49" s="6">
        <f t="shared" si="8"/>
        <v>0.9</v>
      </c>
      <c r="Y49" s="6">
        <f t="shared" si="9"/>
        <v>4.7924097287764159E-2</v>
      </c>
      <c r="Z49" s="6">
        <f>SUMPRODUCT(Y49^{0,1,2,3,4},$C$4:$G$4)</f>
        <v>1.5947842784885502</v>
      </c>
      <c r="AA49" s="6">
        <f>SUMPRODUCT(Y49^{0,1,2,3,4},$C$3:$G$3)</f>
        <v>0.86344424402803011</v>
      </c>
      <c r="AB49" s="6">
        <f t="shared" si="2"/>
        <v>0.27406659203621231</v>
      </c>
      <c r="AC49" s="6">
        <f t="shared" si="3"/>
        <v>346.39279603422375</v>
      </c>
      <c r="AD49" s="6">
        <f t="shared" si="4"/>
        <v>71874.328433148345</v>
      </c>
      <c r="AE49" s="6">
        <f t="shared" si="5"/>
        <v>1.6399604897733038</v>
      </c>
      <c r="AF49" s="7">
        <f t="shared" si="10"/>
        <v>0.91704721014910973</v>
      </c>
      <c r="AG49" s="6"/>
      <c r="AH49" s="7">
        <f t="shared" si="11"/>
        <v>21.127382582099386</v>
      </c>
      <c r="AI49" s="6">
        <f t="shared" si="12"/>
        <v>3.8842399190242336</v>
      </c>
      <c r="AJ49" s="6">
        <v>0</v>
      </c>
      <c r="AK49" s="6">
        <v>0</v>
      </c>
      <c r="AL49" s="6">
        <f t="shared" si="13"/>
        <v>0.86344424402803011</v>
      </c>
      <c r="AM49" s="6">
        <f t="shared" si="6"/>
        <v>4770</v>
      </c>
    </row>
    <row r="50" spans="19:39" x14ac:dyDescent="0.25">
      <c r="S50">
        <v>284.83715000000001</v>
      </c>
      <c r="T50">
        <v>1.3047793999999999</v>
      </c>
      <c r="U50">
        <v>0.7</v>
      </c>
      <c r="V50" s="5" t="str">
        <f t="shared" si="7"/>
        <v>0.7прога</v>
      </c>
      <c r="X50" s="6">
        <f t="shared" si="8"/>
        <v>0.9</v>
      </c>
      <c r="Y50" s="6">
        <f t="shared" si="9"/>
        <v>5.264213333921898E-2</v>
      </c>
      <c r="Z50" s="6">
        <f>SUMPRODUCT(Y50^{0,1,2,3,4},$C$4:$G$4)</f>
        <v>1.4225388408056325</v>
      </c>
      <c r="AA50" s="6">
        <f>SUMPRODUCT(Y50^{0,1,2,3,4},$C$3:$G$3)</f>
        <v>0.84551301847571647</v>
      </c>
      <c r="AB50" s="6">
        <f t="shared" si="2"/>
        <v>0.27987886194899819</v>
      </c>
      <c r="AC50" s="6">
        <f t="shared" si="3"/>
        <v>380.49450670058133</v>
      </c>
      <c r="AD50" s="6">
        <f t="shared" si="4"/>
        <v>64111.507262835243</v>
      </c>
      <c r="AE50" s="6">
        <f t="shared" si="5"/>
        <v>1.5586384525614672</v>
      </c>
      <c r="AF50" s="7">
        <f t="shared" si="10"/>
        <v>0.91271914429651035</v>
      </c>
      <c r="AG50" s="6"/>
      <c r="AH50" s="7">
        <f t="shared" si="11"/>
        <v>24.533966574897732</v>
      </c>
      <c r="AI50" s="6">
        <f t="shared" si="12"/>
        <v>4.0869003260708343</v>
      </c>
      <c r="AJ50" s="6">
        <v>0</v>
      </c>
      <c r="AK50" s="6">
        <v>0</v>
      </c>
      <c r="AL50" s="6">
        <f t="shared" si="13"/>
        <v>0.84551301847571647</v>
      </c>
      <c r="AM50" s="6">
        <f t="shared" si="6"/>
        <v>4770</v>
      </c>
    </row>
    <row r="51" spans="19:39" x14ac:dyDescent="0.25">
      <c r="S51">
        <v>323.38963000000001</v>
      </c>
      <c r="T51">
        <v>1.2496324000000001</v>
      </c>
      <c r="U51">
        <v>0.7</v>
      </c>
      <c r="V51" s="5" t="str">
        <f t="shared" si="7"/>
        <v>0.7прога</v>
      </c>
      <c r="X51" s="6">
        <f t="shared" si="8"/>
        <v>0.9</v>
      </c>
      <c r="Y51" s="6">
        <f t="shared" si="9"/>
        <v>5.7360169390673801E-2</v>
      </c>
      <c r="Z51" s="6">
        <f>SUMPRODUCT(Y51^{0,1,2,3,4},$C$4:$G$4)</f>
        <v>1.2436098681645689</v>
      </c>
      <c r="AA51" s="6">
        <f>SUMPRODUCT(Y51^{0,1,2,3,4},$C$3:$G$3)</f>
        <v>0.81209614054787105</v>
      </c>
      <c r="AB51" s="6">
        <f t="shared" si="2"/>
        <v>0.29139557443826619</v>
      </c>
      <c r="AC51" s="6">
        <f t="shared" si="3"/>
        <v>414.59621736693873</v>
      </c>
      <c r="AD51" s="6">
        <f t="shared" si="4"/>
        <v>56047.470064024878</v>
      </c>
      <c r="AE51" s="6">
        <f t="shared" si="5"/>
        <v>1.4771008207715093</v>
      </c>
      <c r="AF51" s="7">
        <f t="shared" si="10"/>
        <v>0.90790114259033938</v>
      </c>
      <c r="AG51" s="6"/>
      <c r="AH51" s="7">
        <f t="shared" si="11"/>
        <v>28.358193250081225</v>
      </c>
      <c r="AI51" s="6">
        <f t="shared" si="12"/>
        <v>4.3125018349613162</v>
      </c>
      <c r="AJ51" s="6">
        <v>0</v>
      </c>
      <c r="AK51" s="6">
        <v>0</v>
      </c>
      <c r="AL51" s="6">
        <f t="shared" si="13"/>
        <v>0.81209614054787105</v>
      </c>
      <c r="AM51" s="6">
        <f t="shared" si="6"/>
        <v>4770</v>
      </c>
    </row>
    <row r="52" spans="19:39" x14ac:dyDescent="0.25">
      <c r="X52" s="6">
        <f t="shared" si="8"/>
        <v>0.9</v>
      </c>
      <c r="Y52" s="6" t="str">
        <f t="shared" si="9"/>
        <v>/</v>
      </c>
      <c r="Z52" s="6" t="e">
        <f>SUMPRODUCT(Y52^{0,1,2,3,4},$C$4:$G$4)</f>
        <v>#VALUE!</v>
      </c>
      <c r="AA52" s="6" t="e">
        <f>SUMPRODUCT(Y52^{0,1,2,3,4},$C$3:$G$3)</f>
        <v>#VALUE!</v>
      </c>
      <c r="AB52" s="6" t="e">
        <f t="shared" si="2"/>
        <v>#VALUE!</v>
      </c>
      <c r="AC52" s="6" t="e">
        <f t="shared" si="3"/>
        <v>#VALUE!</v>
      </c>
      <c r="AD52" s="6" t="e">
        <f t="shared" si="4"/>
        <v>#VALUE!</v>
      </c>
      <c r="AE52" s="6" t="e">
        <f t="shared" si="5"/>
        <v>#VALUE!</v>
      </c>
      <c r="AF52" s="7" t="e">
        <f t="shared" si="10"/>
        <v>#VALUE!</v>
      </c>
      <c r="AG52" s="6"/>
      <c r="AH52" s="7" t="str">
        <f t="shared" si="11"/>
        <v>/</v>
      </c>
      <c r="AI52" s="6" t="e">
        <f t="shared" si="12"/>
        <v>#VALUE!</v>
      </c>
      <c r="AJ52" s="6">
        <v>0</v>
      </c>
      <c r="AK52" s="6">
        <v>0</v>
      </c>
      <c r="AL52" s="6" t="e">
        <f t="shared" si="13"/>
        <v>#VALUE!</v>
      </c>
      <c r="AM52" s="6">
        <f t="shared" si="6"/>
        <v>4770</v>
      </c>
    </row>
    <row r="53" spans="19:39" x14ac:dyDescent="0.25">
      <c r="S53" t="s">
        <v>15</v>
      </c>
      <c r="T53" s="6">
        <v>6.37</v>
      </c>
      <c r="X53" s="6">
        <f t="shared" si="8"/>
        <v>0.8</v>
      </c>
      <c r="Y53" s="6">
        <f t="shared" si="9"/>
        <v>3.3769989133399701E-2</v>
      </c>
      <c r="Z53" s="6">
        <f>SUMPRODUCT(Y53^{0,1,2,3,4},$C$4:$G$4)</f>
        <v>1.844479810548985</v>
      </c>
      <c r="AA53" s="6">
        <f>SUMPRODUCT(Y53^{0,1,2,3,4},$C$3:$G$3)</f>
        <v>0.81348326971904772</v>
      </c>
      <c r="AB53" s="6">
        <f t="shared" si="2"/>
        <v>0.29089869476452107</v>
      </c>
      <c r="AC53" s="6">
        <f t="shared" si="3"/>
        <v>216.96681247568986</v>
      </c>
      <c r="AD53" s="6">
        <f t="shared" si="4"/>
        <v>65681.144997678362</v>
      </c>
      <c r="AE53" s="6">
        <f t="shared" si="5"/>
        <v>1.5729147816419669</v>
      </c>
      <c r="AF53" s="7">
        <f t="shared" si="10"/>
        <v>0.91351133611325319</v>
      </c>
      <c r="AG53" s="6"/>
      <c r="AH53" s="7">
        <f t="shared" si="11"/>
        <v>13.850839547037072</v>
      </c>
      <c r="AI53" s="6">
        <f t="shared" si="12"/>
        <v>4.0498061778975414</v>
      </c>
      <c r="AJ53" s="6">
        <v>0</v>
      </c>
      <c r="AK53" s="6">
        <v>0</v>
      </c>
      <c r="AL53" s="6">
        <f t="shared" si="13"/>
        <v>0.81348326971904772</v>
      </c>
      <c r="AM53" s="6">
        <f t="shared" si="6"/>
        <v>4240</v>
      </c>
    </row>
    <row r="54" spans="19:39" x14ac:dyDescent="0.25">
      <c r="X54" s="6">
        <f t="shared" si="8"/>
        <v>0.8</v>
      </c>
      <c r="Y54" s="6">
        <f t="shared" si="9"/>
        <v>3.8488025184854523E-2</v>
      </c>
      <c r="Z54" s="6">
        <f>SUMPRODUCT(Y54^{0,1,2,3,4},$C$4:$G$4)</f>
        <v>1.7822253153191063</v>
      </c>
      <c r="AA54" s="6">
        <f>SUMPRODUCT(Y54^{0,1,2,3,4},$C$3:$G$3)</f>
        <v>0.84543876322975886</v>
      </c>
      <c r="AB54" s="6">
        <f t="shared" si="2"/>
        <v>0.27990344382841542</v>
      </c>
      <c r="AC54" s="6">
        <f t="shared" si="3"/>
        <v>247.2794441791188</v>
      </c>
      <c r="AD54" s="6">
        <f t="shared" si="4"/>
        <v>63464.28878457949</v>
      </c>
      <c r="AE54" s="6">
        <f t="shared" si="5"/>
        <v>1.5520778772700583</v>
      </c>
      <c r="AF54" s="7">
        <f t="shared" si="10"/>
        <v>0.91235021137521355</v>
      </c>
      <c r="AG54" s="6"/>
      <c r="AH54" s="7">
        <f t="shared" si="11"/>
        <v>16.018242147966831</v>
      </c>
      <c r="AI54" s="6">
        <f t="shared" si="12"/>
        <v>4.1041755012990455</v>
      </c>
      <c r="AJ54" s="6">
        <v>0</v>
      </c>
      <c r="AK54" s="6">
        <v>0</v>
      </c>
      <c r="AL54" s="6">
        <f t="shared" si="13"/>
        <v>0.84543876322975886</v>
      </c>
      <c r="AM54" s="6">
        <f t="shared" si="6"/>
        <v>4240</v>
      </c>
    </row>
    <row r="55" spans="19:39" x14ac:dyDescent="0.25">
      <c r="X55" s="6">
        <f t="shared" si="8"/>
        <v>0.8</v>
      </c>
      <c r="Y55" s="6">
        <f t="shared" si="9"/>
        <v>4.3206061236309337E-2</v>
      </c>
      <c r="Z55" s="6">
        <f>SUMPRODUCT(Y55^{0,1,2,3,4},$C$4:$G$4)</f>
        <v>1.7145405215068248</v>
      </c>
      <c r="AA55" s="6">
        <f>SUMPRODUCT(Y55^{0,1,2,3,4},$C$3:$G$3)</f>
        <v>0.86326840348793266</v>
      </c>
      <c r="AB55" s="6">
        <f t="shared" si="2"/>
        <v>0.27412241710448954</v>
      </c>
      <c r="AC55" s="6">
        <f t="shared" si="3"/>
        <v>277.59207588254765</v>
      </c>
      <c r="AD55" s="6">
        <f t="shared" si="4"/>
        <v>61054.061938453568</v>
      </c>
      <c r="AE55" s="6">
        <f t="shared" si="5"/>
        <v>1.528598849990042</v>
      </c>
      <c r="AF55" s="7">
        <f t="shared" si="10"/>
        <v>0.91100392501746674</v>
      </c>
      <c r="AG55" s="6"/>
      <c r="AH55" s="7">
        <f t="shared" si="11"/>
        <v>18.285010431205322</v>
      </c>
      <c r="AI55" s="6">
        <f t="shared" si="12"/>
        <v>4.1672149629325554</v>
      </c>
      <c r="AJ55" s="6">
        <v>0</v>
      </c>
      <c r="AK55" s="6">
        <v>0</v>
      </c>
      <c r="AL55" s="6">
        <f t="shared" si="13"/>
        <v>0.86326840348793266</v>
      </c>
      <c r="AM55" s="6">
        <f t="shared" si="6"/>
        <v>4240</v>
      </c>
    </row>
    <row r="56" spans="19:39" x14ac:dyDescent="0.25">
      <c r="X56" s="6">
        <f t="shared" si="8"/>
        <v>0.8</v>
      </c>
      <c r="Y56" s="6">
        <f t="shared" si="9"/>
        <v>4.7924097287764159E-2</v>
      </c>
      <c r="Z56" s="6">
        <f>SUMPRODUCT(Y56^{0,1,2,3,4},$C$4:$G$4)</f>
        <v>1.5947842784885502</v>
      </c>
      <c r="AA56" s="6">
        <f>SUMPRODUCT(Y56^{0,1,2,3,4},$C$3:$G$3)</f>
        <v>0.86344424402803011</v>
      </c>
      <c r="AB56" s="6">
        <f t="shared" si="2"/>
        <v>0.27406659203621231</v>
      </c>
      <c r="AC56" s="6">
        <f t="shared" si="3"/>
        <v>307.90470758597667</v>
      </c>
      <c r="AD56" s="6">
        <f t="shared" si="4"/>
        <v>56789.592836067801</v>
      </c>
      <c r="AE56" s="6">
        <f t="shared" si="5"/>
        <v>1.48626611110603</v>
      </c>
      <c r="AF56" s="7">
        <f t="shared" si="10"/>
        <v>0.90846908446920593</v>
      </c>
      <c r="AG56" s="6"/>
      <c r="AH56" s="7">
        <f t="shared" si="11"/>
        <v>20.917584172245007</v>
      </c>
      <c r="AI56" s="6">
        <f t="shared" si="12"/>
        <v>4.285908123989759</v>
      </c>
      <c r="AJ56" s="6">
        <v>0</v>
      </c>
      <c r="AK56" s="6">
        <v>0</v>
      </c>
      <c r="AL56" s="6">
        <f t="shared" si="13"/>
        <v>0.86344424402803011</v>
      </c>
      <c r="AM56" s="6">
        <f t="shared" si="6"/>
        <v>4240</v>
      </c>
    </row>
    <row r="57" spans="19:39" x14ac:dyDescent="0.25">
      <c r="X57" s="6">
        <f t="shared" si="8"/>
        <v>0.8</v>
      </c>
      <c r="Y57" s="6">
        <f t="shared" si="9"/>
        <v>5.264213333921898E-2</v>
      </c>
      <c r="Z57" s="6">
        <f>SUMPRODUCT(Y57^{0,1,2,3,4},$C$4:$G$4)</f>
        <v>1.4225388408056325</v>
      </c>
      <c r="AA57" s="6">
        <f>SUMPRODUCT(Y57^{0,1,2,3,4},$C$3:$G$3)</f>
        <v>0.84551301847571647</v>
      </c>
      <c r="AB57" s="6">
        <f t="shared" si="2"/>
        <v>0.27987886194899819</v>
      </c>
      <c r="AC57" s="6">
        <f t="shared" si="3"/>
        <v>338.21733928940557</v>
      </c>
      <c r="AD57" s="6">
        <f t="shared" si="4"/>
        <v>50656.005738536471</v>
      </c>
      <c r="AE57" s="6">
        <f t="shared" si="5"/>
        <v>1.4263631442192999</v>
      </c>
      <c r="AF57" s="7">
        <f t="shared" si="10"/>
        <v>0.90462506099988504</v>
      </c>
      <c r="AG57" s="6"/>
      <c r="AH57" s="7">
        <f t="shared" si="11"/>
        <v>24.043576491406274</v>
      </c>
      <c r="AI57" s="6">
        <f t="shared" si="12"/>
        <v>4.4659033892007436</v>
      </c>
      <c r="AJ57" s="6">
        <v>0</v>
      </c>
      <c r="AK57" s="6">
        <v>0</v>
      </c>
      <c r="AL57" s="6">
        <f t="shared" si="13"/>
        <v>0.84551301847571647</v>
      </c>
      <c r="AM57" s="6">
        <f t="shared" si="6"/>
        <v>4240</v>
      </c>
    </row>
    <row r="58" spans="19:39" x14ac:dyDescent="0.25">
      <c r="X58" s="6">
        <f t="shared" si="8"/>
        <v>0.8</v>
      </c>
      <c r="Y58" s="6">
        <f t="shared" si="9"/>
        <v>5.7360169390673801E-2</v>
      </c>
      <c r="Z58" s="6">
        <f>SUMPRODUCT(Y58^{0,1,2,3,4},$C$4:$G$4)</f>
        <v>1.2436098681645689</v>
      </c>
      <c r="AA58" s="6">
        <f>SUMPRODUCT(Y58^{0,1,2,3,4},$C$3:$G$3)</f>
        <v>0.81209614054787105</v>
      </c>
      <c r="AB58" s="6">
        <f t="shared" si="2"/>
        <v>0.29139557443826619</v>
      </c>
      <c r="AC58" s="6">
        <f t="shared" si="3"/>
        <v>368.52997099283448</v>
      </c>
      <c r="AD58" s="6">
        <f t="shared" si="4"/>
        <v>44284.420791328281</v>
      </c>
      <c r="AE58" s="6">
        <f t="shared" si="5"/>
        <v>1.3658924066649727</v>
      </c>
      <c r="AF58" s="7">
        <f t="shared" si="10"/>
        <v>0.90040262526673831</v>
      </c>
      <c r="AG58" s="6"/>
      <c r="AH58" s="7">
        <f t="shared" si="11"/>
        <v>27.486629856475997</v>
      </c>
      <c r="AI58" s="6">
        <f t="shared" si="12"/>
        <v>4.6636176970580667</v>
      </c>
      <c r="AJ58" s="6">
        <v>0</v>
      </c>
      <c r="AK58" s="6">
        <v>0</v>
      </c>
      <c r="AL58" s="6">
        <f t="shared" si="13"/>
        <v>0.81209614054787105</v>
      </c>
      <c r="AM58" s="6">
        <f t="shared" si="6"/>
        <v>4240</v>
      </c>
    </row>
    <row r="59" spans="19:39" x14ac:dyDescent="0.25">
      <c r="X59" s="6">
        <f t="shared" si="8"/>
        <v>0.8</v>
      </c>
      <c r="Y59" s="6" t="str">
        <f t="shared" si="9"/>
        <v>/</v>
      </c>
      <c r="Z59" s="6" t="e">
        <f>SUMPRODUCT(Y59^{0,1,2,3,4},$C$4:$G$4)</f>
        <v>#VALUE!</v>
      </c>
      <c r="AA59" s="6" t="e">
        <f>SUMPRODUCT(Y59^{0,1,2,3,4},$C$3:$G$3)</f>
        <v>#VALUE!</v>
      </c>
      <c r="AB59" s="6" t="e">
        <f t="shared" si="2"/>
        <v>#VALUE!</v>
      </c>
      <c r="AC59" s="6" t="e">
        <f t="shared" si="3"/>
        <v>#VALUE!</v>
      </c>
      <c r="AD59" s="6" t="e">
        <f t="shared" si="4"/>
        <v>#VALUE!</v>
      </c>
      <c r="AE59" s="6" t="e">
        <f t="shared" si="5"/>
        <v>#VALUE!</v>
      </c>
      <c r="AF59" s="7" t="e">
        <f t="shared" si="10"/>
        <v>#VALUE!</v>
      </c>
      <c r="AG59" s="6"/>
      <c r="AH59" s="7" t="str">
        <f t="shared" si="11"/>
        <v>/</v>
      </c>
      <c r="AI59" s="6" t="e">
        <f t="shared" si="12"/>
        <v>#VALUE!</v>
      </c>
      <c r="AJ59" s="6">
        <v>0</v>
      </c>
      <c r="AK59" s="6">
        <v>0</v>
      </c>
      <c r="AL59" s="6" t="e">
        <f t="shared" si="13"/>
        <v>#VALUE!</v>
      </c>
      <c r="AM59" s="6">
        <f t="shared" si="6"/>
        <v>4240</v>
      </c>
    </row>
    <row r="60" spans="19:39" x14ac:dyDescent="0.25">
      <c r="X60" s="6">
        <f t="shared" si="8"/>
        <v>0.7</v>
      </c>
      <c r="Y60" s="6">
        <f t="shared" si="9"/>
        <v>3.3769989133399701E-2</v>
      </c>
      <c r="Z60" s="6">
        <f>SUMPRODUCT(Y60^{0,1,2,3,4},$C$4:$G$4)</f>
        <v>1.844479810548985</v>
      </c>
      <c r="AA60" s="6">
        <f>SUMPRODUCT(Y60^{0,1,2,3,4},$C$3:$G$3)</f>
        <v>0.81348326971904772</v>
      </c>
      <c r="AB60" s="6">
        <f t="shared" si="2"/>
        <v>0.29089869476452107</v>
      </c>
      <c r="AC60" s="6">
        <f t="shared" si="3"/>
        <v>189.84596091622859</v>
      </c>
      <c r="AD60" s="6">
        <f t="shared" si="4"/>
        <v>50287.126638847491</v>
      </c>
      <c r="AE60" s="6">
        <f t="shared" si="5"/>
        <v>1.4219138843312902</v>
      </c>
      <c r="AF60" s="7">
        <f t="shared" si="10"/>
        <v>0.90432662668885488</v>
      </c>
      <c r="AG60" s="6"/>
      <c r="AH60" s="7">
        <f t="shared" si="11"/>
        <v>13.542681756292851</v>
      </c>
      <c r="AI60" s="6">
        <f t="shared" si="12"/>
        <v>4.4798774877957808</v>
      </c>
      <c r="AJ60" s="6">
        <v>0</v>
      </c>
      <c r="AK60" s="6">
        <v>0</v>
      </c>
      <c r="AL60" s="6">
        <f t="shared" si="13"/>
        <v>0.81348326971904772</v>
      </c>
      <c r="AM60" s="6">
        <f t="shared" si="6"/>
        <v>3709.9999999999995</v>
      </c>
    </row>
    <row r="61" spans="19:39" x14ac:dyDescent="0.25">
      <c r="X61" s="6">
        <f t="shared" si="8"/>
        <v>0.7</v>
      </c>
      <c r="Y61" s="6">
        <f t="shared" si="9"/>
        <v>3.8488025184854523E-2</v>
      </c>
      <c r="Z61" s="6">
        <f>SUMPRODUCT(Y61^{0,1,2,3,4},$C$4:$G$4)</f>
        <v>1.7822253153191063</v>
      </c>
      <c r="AA61" s="6">
        <f>SUMPRODUCT(Y61^{0,1,2,3,4},$C$3:$G$3)</f>
        <v>0.84543876322975886</v>
      </c>
      <c r="AB61" s="6">
        <f t="shared" si="2"/>
        <v>0.27990344382841542</v>
      </c>
      <c r="AC61" s="6">
        <f t="shared" si="3"/>
        <v>216.36951365672891</v>
      </c>
      <c r="AD61" s="6">
        <f t="shared" si="4"/>
        <v>48589.84610069367</v>
      </c>
      <c r="AE61" s="6">
        <f t="shared" si="5"/>
        <v>1.4067913803590861</v>
      </c>
      <c r="AF61" s="7">
        <f t="shared" si="10"/>
        <v>0.9032981721588289</v>
      </c>
      <c r="AG61" s="6"/>
      <c r="AH61" s="7">
        <f t="shared" si="11"/>
        <v>15.618422367531311</v>
      </c>
      <c r="AI61" s="6">
        <f t="shared" si="12"/>
        <v>4.5280345678362384</v>
      </c>
      <c r="AJ61" s="6">
        <v>0</v>
      </c>
      <c r="AK61" s="6">
        <v>0</v>
      </c>
      <c r="AL61" s="6">
        <f t="shared" si="13"/>
        <v>0.84543876322975886</v>
      </c>
      <c r="AM61" s="6">
        <f t="shared" si="6"/>
        <v>3709.9999999999995</v>
      </c>
    </row>
    <row r="62" spans="19:39" x14ac:dyDescent="0.25">
      <c r="W62" s="6"/>
      <c r="X62" s="6">
        <f>INDEX($K$9:$O$9,,INT((ROW()-ROW($X$32))/7)+1)</f>
        <v>0.7</v>
      </c>
      <c r="Y62" s="6">
        <f>IFERROR(INDEX($F$10:$F$15,MOD(ROW()-ROW($Y$32),$C$9+2)+1),"/")</f>
        <v>4.3206061236309337E-2</v>
      </c>
      <c r="Z62" s="6">
        <f>SUMPRODUCT(Y62^{0,1,2,3,4},$C$4:$G$4)</f>
        <v>1.7145405215068248</v>
      </c>
      <c r="AA62" s="6">
        <f>SUMPRODUCT(Y62^{0,1,2,3,4},$C$3:$G$3)</f>
        <v>0.86326840348793266</v>
      </c>
      <c r="AB62" s="6">
        <f t="shared" si="2"/>
        <v>0.27412241710448954</v>
      </c>
      <c r="AC62" s="6">
        <f t="shared" si="3"/>
        <v>242.89306639722918</v>
      </c>
      <c r="AD62" s="6">
        <f t="shared" si="4"/>
        <v>46744.516171628507</v>
      </c>
      <c r="AE62" s="6">
        <f t="shared" si="5"/>
        <v>1.3898995430979151</v>
      </c>
      <c r="AF62" s="7">
        <f t="shared" si="10"/>
        <v>0.90212292784217119</v>
      </c>
      <c r="AG62" s="6"/>
      <c r="AH62" s="7">
        <f t="shared" si="11"/>
        <v>17.769201375763714</v>
      </c>
      <c r="AI62" s="6">
        <f t="shared" si="12"/>
        <v>4.5830650363421617</v>
      </c>
      <c r="AJ62" s="6">
        <v>0</v>
      </c>
      <c r="AK62" s="6">
        <v>0</v>
      </c>
      <c r="AL62" s="6">
        <f t="shared" si="13"/>
        <v>0.86326840348793266</v>
      </c>
      <c r="AM62" s="6">
        <f t="shared" si="6"/>
        <v>3709.9999999999995</v>
      </c>
    </row>
    <row r="63" spans="19:39" x14ac:dyDescent="0.25">
      <c r="W63" s="6"/>
      <c r="X63" s="6">
        <f t="shared" si="8"/>
        <v>0.7</v>
      </c>
      <c r="Y63" s="6">
        <f t="shared" si="9"/>
        <v>4.7924097287764159E-2</v>
      </c>
      <c r="Z63" s="6">
        <f>SUMPRODUCT(Y63^{0,1,2,3,4},$C$4:$G$4)</f>
        <v>1.5947842784885502</v>
      </c>
      <c r="AA63" s="6">
        <f>SUMPRODUCT(Y63^{0,1,2,3,4},$C$3:$G$3)</f>
        <v>0.86344424402803011</v>
      </c>
      <c r="AB63" s="6">
        <f t="shared" si="2"/>
        <v>0.27406659203621231</v>
      </c>
      <c r="AC63" s="6">
        <f t="shared" si="3"/>
        <v>269.41661913772958</v>
      </c>
      <c r="AD63" s="6">
        <f t="shared" si="4"/>
        <v>43479.532015114404</v>
      </c>
      <c r="AE63" s="6">
        <f t="shared" si="5"/>
        <v>1.3595838914616001</v>
      </c>
      <c r="AF63" s="7">
        <f t="shared" si="10"/>
        <v>0.89994049008209354</v>
      </c>
      <c r="AG63" s="6"/>
      <c r="AH63" s="7">
        <f t="shared" si="11"/>
        <v>20.197913316556591</v>
      </c>
      <c r="AI63" s="6">
        <f t="shared" si="12"/>
        <v>4.6852570407788727</v>
      </c>
      <c r="AJ63" s="6">
        <v>0</v>
      </c>
      <c r="AK63" s="6">
        <v>0</v>
      </c>
      <c r="AL63" s="6">
        <f t="shared" si="13"/>
        <v>0.86344424402803011</v>
      </c>
      <c r="AM63" s="6">
        <f t="shared" si="6"/>
        <v>3709.9999999999995</v>
      </c>
    </row>
    <row r="64" spans="19:39" x14ac:dyDescent="0.25">
      <c r="W64" s="6"/>
      <c r="X64" s="6">
        <f t="shared" si="8"/>
        <v>0.7</v>
      </c>
      <c r="Y64" s="6">
        <f t="shared" si="9"/>
        <v>5.264213333921898E-2</v>
      </c>
      <c r="Z64" s="6">
        <f>SUMPRODUCT(Y64^{0,1,2,3,4},$C$4:$G$4)</f>
        <v>1.4225388408056325</v>
      </c>
      <c r="AA64" s="6">
        <f>SUMPRODUCT(Y64^{0,1,2,3,4},$C$3:$G$3)</f>
        <v>0.84551301847571647</v>
      </c>
      <c r="AB64" s="6">
        <f t="shared" si="2"/>
        <v>0.27987886194899819</v>
      </c>
      <c r="AC64" s="6">
        <f t="shared" si="3"/>
        <v>295.94017187822988</v>
      </c>
      <c r="AD64" s="6">
        <f t="shared" si="4"/>
        <v>38783.504393566982</v>
      </c>
      <c r="AE64" s="6">
        <f t="shared" si="5"/>
        <v>1.3165383736158345</v>
      </c>
      <c r="AF64" s="7">
        <f t="shared" si="10"/>
        <v>0.89666894592802493</v>
      </c>
      <c r="AG64" s="6"/>
      <c r="AH64" s="7">
        <f t="shared" si="11"/>
        <v>22.995359034008452</v>
      </c>
      <c r="AI64" s="6">
        <f t="shared" si="12"/>
        <v>4.8384461308977871</v>
      </c>
      <c r="AJ64" s="6">
        <v>0</v>
      </c>
      <c r="AK64" s="6">
        <v>0</v>
      </c>
      <c r="AL64" s="6">
        <f t="shared" si="13"/>
        <v>0.84551301847571647</v>
      </c>
      <c r="AM64" s="6">
        <f t="shared" si="6"/>
        <v>3709.9999999999995</v>
      </c>
    </row>
    <row r="65" spans="23:39" x14ac:dyDescent="0.25">
      <c r="W65" s="6"/>
      <c r="X65" s="6">
        <f t="shared" si="8"/>
        <v>0.7</v>
      </c>
      <c r="Y65" s="6">
        <f t="shared" si="9"/>
        <v>5.7360169390673801E-2</v>
      </c>
      <c r="Z65" s="6">
        <f>SUMPRODUCT(Y65^{0,1,2,3,4},$C$4:$G$4)</f>
        <v>1.2436098681645689</v>
      </c>
      <c r="AA65" s="6">
        <f>SUMPRODUCT(Y65^{0,1,2,3,4},$C$3:$G$3)</f>
        <v>0.81209614054787105</v>
      </c>
      <c r="AB65" s="6">
        <f t="shared" si="2"/>
        <v>0.29139557443826619</v>
      </c>
      <c r="AC65" s="6">
        <f t="shared" si="3"/>
        <v>322.46372461873011</v>
      </c>
      <c r="AD65" s="6">
        <f t="shared" si="4"/>
        <v>33905.259668360712</v>
      </c>
      <c r="AE65" s="6">
        <f t="shared" si="5"/>
        <v>1.2728122982495382</v>
      </c>
      <c r="AF65" s="7">
        <f t="shared" si="10"/>
        <v>0.8931191205026705</v>
      </c>
      <c r="AG65" s="6"/>
      <c r="AH65" s="7">
        <f t="shared" si="11"/>
        <v>26.020104736830849</v>
      </c>
      <c r="AI65" s="6">
        <f t="shared" si="12"/>
        <v>5.0046656594695671</v>
      </c>
      <c r="AJ65" s="6">
        <v>0</v>
      </c>
      <c r="AK65" s="6">
        <v>0</v>
      </c>
      <c r="AL65" s="6">
        <f t="shared" si="13"/>
        <v>0.81209614054787105</v>
      </c>
      <c r="AM65" s="6">
        <f t="shared" si="6"/>
        <v>3709.9999999999995</v>
      </c>
    </row>
    <row r="66" spans="23:39" x14ac:dyDescent="0.25">
      <c r="W66" s="6"/>
      <c r="X66" s="6">
        <f t="shared" si="8"/>
        <v>0.7</v>
      </c>
      <c r="Y66" s="6" t="str">
        <f t="shared" si="9"/>
        <v>/</v>
      </c>
      <c r="Z66" s="6" t="e">
        <f>SUMPRODUCT(Y66^{0,1,2,3,4},$C$4:$G$4)</f>
        <v>#VALUE!</v>
      </c>
      <c r="AA66" s="6" t="e">
        <f>SUMPRODUCT(Y66^{0,1,2,3,4},$C$3:$G$3)</f>
        <v>#VALUE!</v>
      </c>
      <c r="AB66" s="6" t="e">
        <f t="shared" si="2"/>
        <v>#VALUE!</v>
      </c>
      <c r="AC66" s="6" t="e">
        <f t="shared" si="3"/>
        <v>#VALUE!</v>
      </c>
      <c r="AD66" s="6" t="e">
        <f t="shared" si="4"/>
        <v>#VALUE!</v>
      </c>
      <c r="AE66" s="6" t="e">
        <f t="shared" si="5"/>
        <v>#VALUE!</v>
      </c>
      <c r="AF66" s="7" t="e">
        <f t="shared" si="10"/>
        <v>#VALUE!</v>
      </c>
      <c r="AG66" s="6"/>
      <c r="AH66" s="6" t="s">
        <v>18</v>
      </c>
      <c r="AI66" s="6" t="e">
        <f t="shared" si="12"/>
        <v>#VALUE!</v>
      </c>
      <c r="AJ66" s="6">
        <v>0</v>
      </c>
      <c r="AK66" s="6">
        <v>0</v>
      </c>
      <c r="AL66" s="6" t="e">
        <f t="shared" si="13"/>
        <v>#VALUE!</v>
      </c>
      <c r="AM66" s="6">
        <f t="shared" si="6"/>
        <v>3709.9999999999995</v>
      </c>
    </row>
    <row r="67" spans="23:39" x14ac:dyDescent="0.25">
      <c r="X67" s="6"/>
      <c r="AH67" t="s">
        <v>8</v>
      </c>
      <c r="AI67" s="3">
        <v>510</v>
      </c>
    </row>
    <row r="68" spans="23:39" x14ac:dyDescent="0.25">
      <c r="X68" s="6"/>
      <c r="AH68" t="s">
        <v>7</v>
      </c>
      <c r="AI68" s="2">
        <v>283</v>
      </c>
    </row>
    <row r="69" spans="23:39" x14ac:dyDescent="0.25">
      <c r="X69" s="6"/>
      <c r="AH69" s="7" t="s">
        <v>15</v>
      </c>
      <c r="AI69" s="7">
        <v>6.37</v>
      </c>
    </row>
    <row r="70" spans="23:39" x14ac:dyDescent="0.25">
      <c r="X70" s="6"/>
      <c r="AH70" s="7" t="s">
        <v>19</v>
      </c>
      <c r="AI70" s="7">
        <v>1.7</v>
      </c>
    </row>
    <row r="71" spans="23:39" x14ac:dyDescent="0.25">
      <c r="X71" s="6"/>
      <c r="AC71" t="s">
        <v>9</v>
      </c>
      <c r="AD71">
        <v>0.94</v>
      </c>
      <c r="AH71" s="5" t="s">
        <v>11</v>
      </c>
      <c r="AI71" s="5">
        <v>0.85</v>
      </c>
    </row>
    <row r="72" spans="23:39" x14ac:dyDescent="0.25">
      <c r="X72" s="6"/>
      <c r="AH72" s="7" t="s">
        <v>20</v>
      </c>
      <c r="AI72" s="7">
        <v>3.7470588235294118</v>
      </c>
    </row>
    <row r="73" spans="23:39" x14ac:dyDescent="0.25">
      <c r="X73" s="6"/>
      <c r="AC73" t="s">
        <v>14</v>
      </c>
      <c r="AD73">
        <v>1.31</v>
      </c>
      <c r="AH73" s="4" t="s">
        <v>10</v>
      </c>
      <c r="AI73" s="4">
        <v>5300</v>
      </c>
    </row>
    <row r="74" spans="23:39" x14ac:dyDescent="0.25">
      <c r="X74" s="6"/>
      <c r="AH74" s="7" t="s">
        <v>21</v>
      </c>
      <c r="AI74" s="7">
        <v>0</v>
      </c>
    </row>
    <row r="75" spans="23:39" x14ac:dyDescent="0.25">
      <c r="X75" s="6"/>
      <c r="AH75" s="7" t="s">
        <v>22</v>
      </c>
      <c r="AI75" s="7">
        <v>0</v>
      </c>
    </row>
    <row r="76" spans="23:39" x14ac:dyDescent="0.25">
      <c r="X76" s="6"/>
      <c r="AH76" s="7" t="s">
        <v>23</v>
      </c>
      <c r="AI76" s="7">
        <v>0</v>
      </c>
    </row>
    <row r="77" spans="23:39" x14ac:dyDescent="0.25">
      <c r="X77" s="6"/>
      <c r="AH77" s="7" t="s">
        <v>24</v>
      </c>
      <c r="AI77" s="7">
        <v>0</v>
      </c>
    </row>
    <row r="78" spans="23:39" x14ac:dyDescent="0.25">
      <c r="X78" s="6"/>
      <c r="AH78" s="7" t="s">
        <v>25</v>
      </c>
      <c r="AI78" s="7">
        <v>7</v>
      </c>
    </row>
    <row r="79" spans="23:39" x14ac:dyDescent="0.25">
      <c r="X79" s="6"/>
      <c r="AH79" s="7" t="s">
        <v>26</v>
      </c>
      <c r="AI79" s="7">
        <v>16</v>
      </c>
    </row>
    <row r="80" spans="23:39" x14ac:dyDescent="0.25">
      <c r="X80" s="6"/>
      <c r="AH80" s="7" t="s">
        <v>27</v>
      </c>
      <c r="AI80" s="7">
        <v>65</v>
      </c>
    </row>
  </sheetData>
  <conditionalFormatting sqref="S32:S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OOO Gazprom VNIIGAZ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A_Korobeynikov</dc:creator>
  <cp:lastModifiedBy>A_Korobeynikov</cp:lastModifiedBy>
  <dcterms:created xsi:type="dcterms:W3CDTF">2021-10-20T13:54:01Z</dcterms:created>
  <dcterms:modified xsi:type="dcterms:W3CDTF">2021-10-21T07:54:32Z</dcterms:modified>
</cp:coreProperties>
</file>