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\OneDrive - Universidad Rafael Landivar\U\Año 5\Segundo Ciclo\Administración de proyectos de  sistemas\"/>
    </mc:Choice>
  </mc:AlternateContent>
  <xr:revisionPtr revIDLastSave="0" documentId="13_ncr:1_{64A4D1D3-B5B4-4C48-948E-D8F4C927D15B}" xr6:coauthVersionLast="47" xr6:coauthVersionMax="47" xr10:uidLastSave="{00000000-0000-0000-0000-000000000000}"/>
  <bookViews>
    <workbookView xWindow="-108" yWindow="-108" windowWidth="23256" windowHeight="12576" activeTab="4" xr2:uid="{7946E592-38F5-4158-B616-23D856DD56C0}"/>
  </bookViews>
  <sheets>
    <sheet name="Problema 0" sheetId="10" r:id="rId1"/>
    <sheet name="Problema 1" sheetId="9" r:id="rId2"/>
    <sheet name="Problema 2 " sheetId="6" r:id="rId3"/>
    <sheet name="Problema 3 " sheetId="7" r:id="rId4"/>
    <sheet name="Problema 4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0" l="1"/>
  <c r="B88" i="10"/>
  <c r="B83" i="10"/>
  <c r="B95" i="10" s="1"/>
  <c r="E48" i="10"/>
  <c r="E47" i="10"/>
  <c r="E44" i="10"/>
  <c r="D44" i="10"/>
  <c r="C42" i="10"/>
  <c r="E41" i="10"/>
  <c r="D40" i="10"/>
  <c r="D39" i="10"/>
  <c r="C39" i="10"/>
  <c r="E36" i="10"/>
  <c r="E37" i="10" s="1"/>
  <c r="D36" i="10"/>
  <c r="D41" i="10" s="1"/>
  <c r="C36" i="10"/>
  <c r="C47" i="10" s="1"/>
  <c r="B12" i="6"/>
  <c r="B18" i="9"/>
  <c r="B17" i="9"/>
  <c r="B16" i="9"/>
  <c r="E15" i="9"/>
  <c r="B15" i="9"/>
  <c r="B14" i="9"/>
  <c r="C14" i="9" s="1"/>
  <c r="A38" i="8"/>
  <c r="C23" i="8"/>
  <c r="C24" i="8" s="1"/>
  <c r="C25" i="8" s="1"/>
  <c r="B20" i="7"/>
  <c r="B19" i="7"/>
  <c r="B14" i="7"/>
  <c r="B15" i="7" s="1"/>
  <c r="B12" i="7"/>
  <c r="E39" i="10" l="1"/>
  <c r="D42" i="10"/>
  <c r="C45" i="10"/>
  <c r="E49" i="10"/>
  <c r="B90" i="10"/>
  <c r="C40" i="10"/>
  <c r="E42" i="10"/>
  <c r="D45" i="10"/>
  <c r="E50" i="10"/>
  <c r="B91" i="10"/>
  <c r="B92" i="10"/>
  <c r="E45" i="10"/>
  <c r="C37" i="10"/>
  <c r="E40" i="10"/>
  <c r="D43" i="10"/>
  <c r="C46" i="10"/>
  <c r="B84" i="10"/>
  <c r="B93" i="10"/>
  <c r="C43" i="10"/>
  <c r="D37" i="10"/>
  <c r="C41" i="10"/>
  <c r="E43" i="10"/>
  <c r="E46" i="10"/>
  <c r="B86" i="10"/>
  <c r="B94" i="10"/>
  <c r="C44" i="10"/>
  <c r="B87" i="10"/>
  <c r="C15" i="9"/>
  <c r="C16" i="9" s="1"/>
  <c r="C17" i="9" s="1"/>
  <c r="C18" i="9" s="1"/>
  <c r="C26" i="8"/>
  <c r="A39" i="8"/>
  <c r="D19" i="7"/>
  <c r="B28" i="6"/>
  <c r="B27" i="6"/>
  <c r="B26" i="6"/>
  <c r="B25" i="6"/>
  <c r="B24" i="6"/>
  <c r="B23" i="6"/>
  <c r="B22" i="6"/>
  <c r="B21" i="6"/>
  <c r="B20" i="6"/>
  <c r="B19" i="6"/>
  <c r="B18" i="6"/>
  <c r="B17" i="6"/>
  <c r="B10" i="6"/>
  <c r="C27" i="8" l="1"/>
  <c r="A40" i="8"/>
  <c r="D24" i="6"/>
  <c r="B13" i="6"/>
  <c r="A41" i="8" l="1"/>
  <c r="C28" i="8"/>
  <c r="C29" i="8" l="1"/>
  <c r="A42" i="8"/>
  <c r="A43" i="8" l="1"/>
  <c r="C30" i="8"/>
  <c r="C31" i="8" l="1"/>
  <c r="A44" i="8"/>
  <c r="A45" i="8" l="1"/>
  <c r="C32" i="8"/>
  <c r="C33" i="8" l="1"/>
  <c r="C34" i="8" l="1"/>
  <c r="B54" i="8" l="1"/>
  <c r="B34" i="8" s="1"/>
  <c r="D45" i="8" s="1"/>
  <c r="C38" i="8" l="1"/>
  <c r="B25" i="8"/>
  <c r="B24" i="8"/>
  <c r="B26" i="8"/>
  <c r="C39" i="8"/>
  <c r="C40" i="8"/>
  <c r="B27" i="8"/>
  <c r="B28" i="8"/>
  <c r="C41" i="8"/>
  <c r="C42" i="8"/>
  <c r="B29" i="8"/>
  <c r="B30" i="8"/>
  <c r="C43" i="8"/>
  <c r="C44" i="8"/>
  <c r="B31" i="8"/>
  <c r="B32" i="8"/>
  <c r="C45" i="8"/>
  <c r="B33" i="8"/>
</calcChain>
</file>

<file path=xl/sharedStrings.xml><?xml version="1.0" encoding="utf-8"?>
<sst xmlns="http://schemas.openxmlformats.org/spreadsheetml/2006/main" count="77" uniqueCount="59">
  <si>
    <t>AC</t>
  </si>
  <si>
    <t>PV</t>
  </si>
  <si>
    <t>Mes</t>
  </si>
  <si>
    <t>Valor Planificado</t>
  </si>
  <si>
    <t>Valor Gastado</t>
  </si>
  <si>
    <t>Valor Ganado</t>
  </si>
  <si>
    <t>1</t>
  </si>
  <si>
    <t>2</t>
  </si>
  <si>
    <t>Valor Planificado (PV)</t>
  </si>
  <si>
    <t>Valor Gastado Real (AC)</t>
  </si>
  <si>
    <t>Porcentaje de trabajo completado</t>
  </si>
  <si>
    <t>Valor Ganado (EV)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</si>
  <si>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</si>
  <si>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</si>
  <si>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</si>
  <si>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</si>
  <si>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</si>
  <si>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</si>
  <si>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</si>
  <si>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</si>
  <si>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</si>
  <si>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</si>
  <si>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Semana</t>
  </si>
  <si>
    <t>Gasto Acumulado</t>
  </si>
  <si>
    <t>Planeadas Acumuladas</t>
  </si>
  <si>
    <t>Planeadas</t>
  </si>
  <si>
    <t>Realizadas Acumuladas</t>
  </si>
  <si>
    <t>Realizadas</t>
  </si>
  <si>
    <t>Valor Gastado Real</t>
  </si>
  <si>
    <t>Costo de historia</t>
  </si>
  <si>
    <t>MES</t>
  </si>
  <si>
    <t>GASTO MENSUAL</t>
  </si>
  <si>
    <t>GASTO ACUMULADO</t>
  </si>
  <si>
    <t xml:space="preserve">GASTO REAL </t>
  </si>
  <si>
    <t>VALOR GANADO</t>
  </si>
  <si>
    <t>Ejercicio de valor ganado</t>
  </si>
  <si>
    <t>AL</t>
  </si>
  <si>
    <t>3er mes</t>
  </si>
  <si>
    <t>umbral de control</t>
  </si>
  <si>
    <t>-&gt; Me didas correctivas</t>
  </si>
  <si>
    <t>AC=</t>
  </si>
  <si>
    <t>(lo real gastado)</t>
  </si>
  <si>
    <t>PV=</t>
  </si>
  <si>
    <t>(3 sucursales planificadas)</t>
  </si>
  <si>
    <t>EV=</t>
  </si>
  <si>
    <t>(2 sucursales entregadas)</t>
  </si>
  <si>
    <t>Presupuesto</t>
  </si>
  <si>
    <t>Duración</t>
  </si>
  <si>
    <t>10 meses</t>
  </si>
  <si>
    <t>Gastos al mes</t>
  </si>
  <si>
    <t>EV</t>
  </si>
  <si>
    <t>Respuestas</t>
  </si>
  <si>
    <t>1) El valor gastado es Q25,000 para el tercer mes</t>
  </si>
  <si>
    <t>2) El valor ganado es Q20,000 para el tercer mes</t>
  </si>
  <si>
    <t>3) El valor planificado es Q30,000 para el tercer mes</t>
  </si>
  <si>
    <t>4) Tomando en cuenta el ritmo del valor gastado, el proyecto se terminará en el mes 12</t>
  </si>
  <si>
    <t>5) En el mes 12</t>
  </si>
  <si>
    <t>6) El trabajo pendiente se completará en el mes 15</t>
  </si>
  <si>
    <t>7) El dinero presupuestado se gastará al comenzar el mes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</si>
</sst>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Q&quot;#,##0;[Red]\-&quot;Q&quot;#,##0"/>
    <numFmt numFmtId="44" formatCode="_-&quot;Q&quot;* #,##0.00_-;\-&quot;Q&quot;* #,##0.00_-;_-&quot;Q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4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4" fontId="3" fillId="2" borderId="5" xfId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0" fontId="0" fillId="2" borderId="5" xfId="0" applyFill="1" applyBorder="1" applyAlignment="1">
      <alignment vertical="top"/>
    </xf>
    <xf numFmtId="0" fontId="0" fillId="0" borderId="5" xfId="0" applyBorder="1" applyAlignment="1">
      <alignment vertical="top"/>
    </xf>
    <xf numFmtId="44" fontId="2" fillId="0" borderId="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 wrapText="1"/>
    </xf>
    <xf numFmtId="0" fontId="0" fillId="0" borderId="0" xfId="0" quotePrefix="1"/>
    <xf numFmtId="6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 applyBorder="1" applyAlignment="1">
      <alignment horizontal="center" vertical="center"/>
    </xf>
    <xf numFmtId="44" fontId="2" fillId="2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top"/>
    </xf>
  </cellXfs>
  <cellStyles count="2">
    <cellStyle name="Moneda 2" xfId="1" xr:uid="{C79190C7-CEEC-44B2-9B0E-A77B6910DD6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'Problema 0'!$C$35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0'!$B$36:$B$50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'Problema 0'!$C$36:$C$50</c:f>
              <c:numCache>
                <c:formatCode>0.00</c:formatCode>
                <c:ptCount val="15"/>
                <c:pt idx="0">
                  <c:v>8333.3333333333339</c:v>
                </c:pt>
                <c:pt idx="1">
                  <c:v>16666.666666666668</c:v>
                </c:pt>
                <c:pt idx="2">
                  <c:v>25000</c:v>
                </c:pt>
                <c:pt idx="3">
                  <c:v>33333.333333333336</c:v>
                </c:pt>
                <c:pt idx="4">
                  <c:v>41666.666666666672</c:v>
                </c:pt>
                <c:pt idx="5">
                  <c:v>50000</c:v>
                </c:pt>
                <c:pt idx="6">
                  <c:v>58333.333333333336</c:v>
                </c:pt>
                <c:pt idx="7">
                  <c:v>66666.666666666672</c:v>
                </c:pt>
                <c:pt idx="8">
                  <c:v>75000</c:v>
                </c:pt>
                <c:pt idx="9">
                  <c:v>83333.333333333343</c:v>
                </c:pt>
                <c:pt idx="10">
                  <c:v>91666.666666666672</c:v>
                </c:pt>
                <c:pt idx="1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0-406F-B764-2C8CC5747154}"/>
            </c:ext>
          </c:extLst>
        </c:ser>
        <c:ser>
          <c:idx val="1"/>
          <c:order val="1"/>
          <c:tx>
            <c:strRef>
              <c:f>'Problema 0'!$D$35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0'!$B$36:$B$50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'Problema 0'!$D$36:$D$50</c:f>
              <c:numCache>
                <c:formatCode>0.00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80-406F-B764-2C8CC5747154}"/>
            </c:ext>
          </c:extLst>
        </c:ser>
        <c:ser>
          <c:idx val="2"/>
          <c:order val="2"/>
          <c:tx>
            <c:strRef>
              <c:f>'Problema 0'!$E$35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'Problema 0'!$B$36:$B$50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'Problema 0'!$E$36:$E$50</c:f>
              <c:numCache>
                <c:formatCode>0.00</c:formatCode>
                <c:ptCount val="15"/>
                <c:pt idx="0">
                  <c:v>6666.666666666667</c:v>
                </c:pt>
                <c:pt idx="1">
                  <c:v>13333.333333333334</c:v>
                </c:pt>
                <c:pt idx="2">
                  <c:v>20000</c:v>
                </c:pt>
                <c:pt idx="3">
                  <c:v>26666.666666666668</c:v>
                </c:pt>
                <c:pt idx="4">
                  <c:v>33333.333333333336</c:v>
                </c:pt>
                <c:pt idx="5">
                  <c:v>40000</c:v>
                </c:pt>
                <c:pt idx="6">
                  <c:v>46666.666666666672</c:v>
                </c:pt>
                <c:pt idx="7">
                  <c:v>53333.333333333336</c:v>
                </c:pt>
                <c:pt idx="8">
                  <c:v>60000</c:v>
                </c:pt>
                <c:pt idx="9">
                  <c:v>66666.666666666672</c:v>
                </c:pt>
                <c:pt idx="10">
                  <c:v>73333.333333333343</c:v>
                </c:pt>
                <c:pt idx="11">
                  <c:v>80000</c:v>
                </c:pt>
                <c:pt idx="12">
                  <c:v>86666.666666666672</c:v>
                </c:pt>
                <c:pt idx="13">
                  <c:v>93333.333333333343</c:v>
                </c:pt>
                <c:pt idx="14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80-406F-B764-2C8CC5747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17359"/>
        <c:axId val="1331863695"/>
      </c:scatterChart>
      <c:valAx>
        <c:axId val="133111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1863695"/>
        <c:crosses val="autoZero"/>
        <c:crossBetween val="midCat"/>
      </c:valAx>
      <c:valAx>
        <c:axId val="13318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111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'Problema 1'!$C$12</c:f>
              <c:strCache>
                <c:ptCount val="1"/>
                <c:pt idx="0">
                  <c:v>GASTO ACUMULADO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'Problema 1'!$A$13:$A$18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'Problema 1'!$C$13:$C$18</c:f>
              <c:numCache>
                <c:formatCode>_("Q"* #,##0.00_);_("Q"* \(#,##0.00\);_("Q"* "-"??_);_(@_)</c:formatCode>
                <c:ptCount val="6"/>
                <c:pt idx="0" formatCode="General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B1-497D-BAA3-48FE5B4898CB}"/>
            </c:ext>
          </c:extLst>
        </c:ser>
        <c:ser>
          <c:idx val="1"/>
          <c:order val="1"/>
          <c:tx>
            <c:strRef>
              <c:f>'Problema 1'!$D$12</c:f>
              <c:strCache>
                <c:ptCount val="1"/>
                <c:pt idx="0">
                  <c:v>GASTO REAL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.6500000000000001"/>
            <c:dispRSqr val="0"/>
            <c:dispEq val="0"/>
          </c:trendline>
          <c:xVal>
            <c:numRef>
              <c:f>'Problema 1'!$A$13:$A$18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'Problema 1'!$D$13:$D$18</c:f>
              <c:numCache>
                <c:formatCode>General</c:formatCode>
                <c:ptCount val="6"/>
                <c:pt idx="0">
                  <c:v>0</c:v>
                </c:pt>
                <c:pt idx="2" formatCode="_(&quot;Q&quot;* #,##0.00_);_(&quot;Q&quot;* \(#,##0.00\);_(&quot;Q&quot;* &quot;-&quot;??_);_(@_)">
                  <c:v>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B1-497D-BAA3-48FE5B4898CB}"/>
            </c:ext>
          </c:extLst>
        </c:ser>
        <c:ser>
          <c:idx val="2"/>
          <c:order val="2"/>
          <c:tx>
            <c:strRef>
              <c:f>'Problema 1'!$E$12</c:f>
              <c:strCache>
                <c:ptCount val="1"/>
                <c:pt idx="0">
                  <c:v>VALOR GANADO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.1000000000000001"/>
            <c:dispRSqr val="0"/>
            <c:dispEq val="0"/>
          </c:trendline>
          <c:xVal>
            <c:numRef>
              <c:f>'Problema 1'!$A$13:$A$18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'Problema 1'!$E$13:$E$18</c:f>
              <c:numCache>
                <c:formatCode>General</c:formatCode>
                <c:ptCount val="6"/>
                <c:pt idx="0">
                  <c:v>0</c:v>
                </c:pt>
                <c:pt idx="2" formatCode="_(&quot;Q&quot;* #,##0.00_);_(&quot;Q&quot;* \(#,##0.00\);_(&quot;Q&quot;* &quot;-&quot;??_);_(@_)">
                  <c:v>6600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B1-497D-BAA3-48FE5B48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65712"/>
        <c:axId val="681253648"/>
      </c:scatterChart>
      <c:valAx>
        <c:axId val="6812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1253648"/>
        <c:crosses val="autoZero"/>
        <c:crossBetween val="midCat"/>
      </c:valAx>
      <c:valAx>
        <c:axId val="6812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Quetzales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126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EVM Chart - Problema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2 '!$B$15</c:f>
              <c:strCache>
                <c:ptCount val="1"/>
                <c:pt idx="0">
                  <c:v>Valor Planificado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'Problema 2 '!$A$16:$A$28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'Problema 2 '!$B$16:$B$28</c:f>
              <c:numCache>
                <c:formatCode>"$"#,##0.00</c:formatCode>
                <c:ptCount val="13"/>
                <c:pt idx="0" formatCode="General">
                  <c:v>0</c:v>
                </c:pt>
                <c:pt idx="1">
                  <c:v>8333.3333333333321</c:v>
                </c:pt>
                <c:pt idx="2">
                  <c:v>16666.666666666664</c:v>
                </c:pt>
                <c:pt idx="3">
                  <c:v>25000</c:v>
                </c:pt>
                <c:pt idx="4">
                  <c:v>33333.333333333328</c:v>
                </c:pt>
                <c:pt idx="5">
                  <c:v>41666.666666666672</c:v>
                </c:pt>
                <c:pt idx="6">
                  <c:v>50000</c:v>
                </c:pt>
                <c:pt idx="7">
                  <c:v>58333.333333333336</c:v>
                </c:pt>
                <c:pt idx="8">
                  <c:v>66666.666666666657</c:v>
                </c:pt>
                <c:pt idx="9">
                  <c:v>75000</c:v>
                </c:pt>
                <c:pt idx="10">
                  <c:v>83333.333333333343</c:v>
                </c:pt>
                <c:pt idx="11">
                  <c:v>91666.666666666657</c:v>
                </c:pt>
                <c:pt idx="1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4-43E7-9CE0-2E30E195AC42}"/>
            </c:ext>
          </c:extLst>
        </c:ser>
        <c:ser>
          <c:idx val="1"/>
          <c:order val="1"/>
          <c:tx>
            <c:strRef>
              <c:f>'Problema 2 '!$C$15</c:f>
              <c:strCache>
                <c:ptCount val="1"/>
                <c:pt idx="0">
                  <c:v>Valor Gastado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'Problema 2 '!$A$16:$A$28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'Problema 2 '!$C$16:$C$28</c:f>
              <c:numCache>
                <c:formatCode>General</c:formatCode>
                <c:ptCount val="13"/>
                <c:pt idx="0">
                  <c:v>0</c:v>
                </c:pt>
                <c:pt idx="8" formatCode="&quot;$&quot;#,##0.00">
                  <c:v>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4-43E7-9CE0-2E30E195AC42}"/>
            </c:ext>
          </c:extLst>
        </c:ser>
        <c:ser>
          <c:idx val="2"/>
          <c:order val="2"/>
          <c:tx>
            <c:strRef>
              <c:f>'Problema 2 '!$D$15</c:f>
              <c:strCache>
                <c:ptCount val="1"/>
                <c:pt idx="0">
                  <c:v>Valor Ganado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'Problema 2 '!$A$16:$A$28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'Problema 2 '!$D$16:$D$28</c:f>
              <c:numCache>
                <c:formatCode>General</c:formatCode>
                <c:ptCount val="13"/>
                <c:pt idx="0">
                  <c:v>0</c:v>
                </c:pt>
                <c:pt idx="8" formatCode="&quot;$&quot;#,##0.0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4-43E7-9CE0-2E30E195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EVM Chart - Problema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3 '!$B$17</c:f>
              <c:strCache>
                <c:ptCount val="1"/>
                <c:pt idx="0">
                  <c:v>Valor Planificado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'Problema 3 '!$A$18:$A$20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'Problema 3 '!$B$18:$B$20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8-402E-BA3A-5C7F1CCC5A0C}"/>
            </c:ext>
          </c:extLst>
        </c:ser>
        <c:ser>
          <c:idx val="1"/>
          <c:order val="1"/>
          <c:tx>
            <c:strRef>
              <c:f>'Problema 3 '!$C$17</c:f>
              <c:strCache>
                <c:ptCount val="1"/>
                <c:pt idx="0">
                  <c:v>Valor Gastado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'Problema 3 '!$A$18:$A$20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'Problema 3 '!$C$18:$C$20</c:f>
              <c:numCache>
                <c:formatCode>General</c:formatCode>
                <c:ptCount val="3"/>
                <c:pt idx="0">
                  <c:v>0</c:v>
                </c:pt>
                <c:pt idx="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8-402E-BA3A-5C7F1CCC5A0C}"/>
            </c:ext>
          </c:extLst>
        </c:ser>
        <c:ser>
          <c:idx val="2"/>
          <c:order val="2"/>
          <c:tx>
            <c:strRef>
              <c:f>'Problema 3 '!$D$17</c:f>
              <c:strCache>
                <c:ptCount val="1"/>
                <c:pt idx="0">
                  <c:v>Valor Ganado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'Problema 3 '!$A$18:$A$20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'Problema 3 '!$D$18:$D$20</c:f>
              <c:numCache>
                <c:formatCode>General</c:formatCode>
                <c:ptCount val="3"/>
                <c:pt idx="0">
                  <c:v>0</c:v>
                </c:pt>
                <c:pt idx="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18-402E-BA3A-5C7F1CCC5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'Problema 4'!$B$21</c:f>
              <c:strCache>
                <c:ptCount val="1"/>
                <c:pt idx="0">
                  <c:v>Gasto Acumulado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'Problema 4'!$A$22:$A$34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'Problema 4'!$B$22:$B$34</c:f>
              <c:numCache>
                <c:formatCode>_("Q"* #,##0.00_);_("Q"* \(#,##0.00\);_("Q"* "-"??_);_(@_)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3846.1538461538462</c:v>
                </c:pt>
                <c:pt idx="3">
                  <c:v>7692.3076923076924</c:v>
                </c:pt>
                <c:pt idx="4">
                  <c:v>15384.615384615385</c:v>
                </c:pt>
                <c:pt idx="5">
                  <c:v>23076.923076923078</c:v>
                </c:pt>
                <c:pt idx="6">
                  <c:v>34615.384615384617</c:v>
                </c:pt>
                <c:pt idx="7">
                  <c:v>42307.692307692305</c:v>
                </c:pt>
                <c:pt idx="8">
                  <c:v>57692.307692307695</c:v>
                </c:pt>
                <c:pt idx="9">
                  <c:v>65384.615384615383</c:v>
                </c:pt>
                <c:pt idx="10">
                  <c:v>73076.923076923078</c:v>
                </c:pt>
                <c:pt idx="11">
                  <c:v>84615.38461538461</c:v>
                </c:pt>
                <c:pt idx="12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E-4F6E-A1C5-DD95194845DA}"/>
            </c:ext>
          </c:extLst>
        </c:ser>
        <c:ser>
          <c:idx val="1"/>
          <c:order val="1"/>
          <c:tx>
            <c:strRef>
              <c:f>'Problema 4'!$C$36</c:f>
              <c:strCache>
                <c:ptCount val="1"/>
                <c:pt idx="0">
                  <c:v>Valor Ganado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.5"/>
            <c:dispRSqr val="0"/>
            <c:dispEq val="0"/>
          </c:trendline>
          <c:xVal>
            <c:numRef>
              <c:f>'Problema 4'!$A$22:$A$34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'Problema 4'!$C$37:$C$49</c:f>
              <c:numCache>
                <c:formatCode>_("Q"* #,##0.00_);_("Q"* \(#,##0.00\);_("Q"* "-"??_);_(@_)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3846.1538461538462</c:v>
                </c:pt>
                <c:pt idx="4">
                  <c:v>15384.615384615385</c:v>
                </c:pt>
                <c:pt idx="5">
                  <c:v>23076.923076923078</c:v>
                </c:pt>
                <c:pt idx="6">
                  <c:v>30769.23076923077</c:v>
                </c:pt>
                <c:pt idx="7">
                  <c:v>38461.538461538461</c:v>
                </c:pt>
                <c:pt idx="8">
                  <c:v>42307.692307692305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5E-4F6E-A1C5-DD95194845DA}"/>
            </c:ext>
          </c:extLst>
        </c:ser>
        <c:ser>
          <c:idx val="2"/>
          <c:order val="2"/>
          <c:tx>
            <c:strRef>
              <c:f>'Problema 4'!$D$36</c:f>
              <c:strCache>
                <c:ptCount val="1"/>
                <c:pt idx="0">
                  <c:v>Valor Gastado Real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.5"/>
            <c:dispRSqr val="0"/>
            <c:dispEq val="0"/>
          </c:trendline>
          <c:xVal>
            <c:numRef>
              <c:f>'Problema 4'!$A$22:$A$34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'Problema 4'!$D$37:$D$49</c:f>
              <c:numCache>
                <c:formatCode>_("Q"* #,##0.00_);_("Q"* \(#,##0.00\);_("Q"* "-"??_);_(@_)</c:formatCode>
                <c:ptCount val="13"/>
                <c:pt idx="0" formatCode="General">
                  <c:v>0</c:v>
                </c:pt>
                <c:pt idx="8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5E-4F6E-A1C5-DD951948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47072"/>
        <c:axId val="577345824"/>
      </c:scatterChart>
      <c:valAx>
        <c:axId val="5773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7345824"/>
        <c:crosses val="autoZero"/>
        <c:crossBetween val="midCat"/>
      </c:valAx>
      <c:valAx>
        <c:axId val="577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Quetzales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73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88006</xdr:colOff>
      <xdr:row>16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1A54EF-6696-4E2C-9629-E85462735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42886" cy="2964180"/>
        </a:xfrm>
        <a:prstGeom prst="rect">
          <a:avLst/>
        </a:prstGeom>
      </xdr:spPr>
    </xdr:pic>
    <xdr:clientData/>
  </xdr:twoCellAnchor>
  <xdr:twoCellAnchor>
    <xdr:from>
      <xdr:col>0</xdr:col>
      <xdr:colOff>60960</xdr:colOff>
      <xdr:row>50</xdr:row>
      <xdr:rowOff>140970</xdr:rowOff>
    </xdr:from>
    <xdr:to>
      <xdr:col>5</xdr:col>
      <xdr:colOff>670560</xdr:colOff>
      <xdr:row>65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B3F0A5-8B00-4919-B944-A496125FC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10769</xdr:rowOff>
    </xdr:from>
    <xdr:to>
      <xdr:col>5</xdr:col>
      <xdr:colOff>762000</xdr:colOff>
      <xdr:row>34</xdr:row>
      <xdr:rowOff>125896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D6CCA7-C1C8-42A0-AC90-8FEAD8FB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5</xdr:col>
      <xdr:colOff>755374</xdr:colOff>
      <xdr:row>8</xdr:row>
      <xdr:rowOff>142238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002C6F-59A9-441A-8F9A-352275367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4777409" cy="1626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28</xdr:row>
      <xdr:rowOff>76200</xdr:rowOff>
    </xdr:from>
    <xdr:ext cx="5250180" cy="25984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42790-090D-41BE-B14A-FA53388FF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 editAs="oneCell">
    <xdr:from>
      <xdr:col>0</xdr:col>
      <xdr:colOff>0</xdr:colOff>
      <xdr:row>0</xdr:row>
      <xdr:rowOff>0</xdr:rowOff>
    </xdr:from>
    <xdr:to>
      <xdr:col>5</xdr:col>
      <xdr:colOff>144780</xdr:colOff>
      <xdr:row>8</xdr:row>
      <xdr:rowOff>119622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14D079-BBD3-A9BB-7ED2-7B7C5BF3A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455920" cy="15826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91440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3F8B5-2547-457B-8B83-D316E9B01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 editAs="oneCell">
    <xdr:from>
      <xdr:col>0</xdr:col>
      <xdr:colOff>0</xdr:colOff>
      <xdr:row>0</xdr:row>
      <xdr:rowOff>0</xdr:rowOff>
    </xdr:from>
    <xdr:to>
      <xdr:col>5</xdr:col>
      <xdr:colOff>571500</xdr:colOff>
      <xdr:row>5</xdr:row>
      <xdr:rowOff>36107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2DA5A3-17E3-4E43-AAA8-0777A263F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410200" cy="9505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106680</xdr:rowOff>
    </xdr:from>
    <xdr:to>
      <xdr:col>5</xdr:col>
      <xdr:colOff>563880</xdr:colOff>
      <xdr:row>9</xdr:row>
      <xdr:rowOff>58886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7B52B2D-25B5-42C0-B2D0-F36287F2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"/>
          <a:ext cx="5402580" cy="8666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56</xdr:row>
      <xdr:rowOff>179070</xdr:rowOff>
    </xdr:from>
    <xdr:to>
      <xdr:col>6</xdr:col>
      <xdr:colOff>739140</xdr:colOff>
      <xdr:row>76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552ED7-51C6-4482-B337-B02A59A1F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487680</xdr:colOff>
      <xdr:row>17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0888E5-D848-4403-86FB-86DDBA7E8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762500" cy="3261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8338-81A9-4226-8A21-E9618AEBAB8C}">
  <dimension ref="A19:M95"/>
  <sheetViews>
    <sheetView workbookViewId="0">
      <selection activeCell="H28" sqref="H28"/>
    </sheetView>
  </sheetViews>
  <sheetFormatPr baseColWidth="10" defaultRowHeight="14.4" x14ac:dyDescent="0.3"/>
  <sheetData>
    <row r="19" spans="1:5" x14ac:dyDescent="0.3">
      <c r="D19" t="s">
        <v>38</v>
      </c>
    </row>
    <row r="21" spans="1:5" x14ac:dyDescent="0.3">
      <c r="D21" s="3">
        <v>0.1</v>
      </c>
      <c r="E21" s="23" t="s">
        <v>39</v>
      </c>
    </row>
    <row r="22" spans="1:5" x14ac:dyDescent="0.3">
      <c r="D22" s="24">
        <v>10000</v>
      </c>
    </row>
    <row r="23" spans="1:5" x14ac:dyDescent="0.3">
      <c r="A23" t="s">
        <v>35</v>
      </c>
    </row>
    <row r="25" spans="1:5" x14ac:dyDescent="0.3">
      <c r="A25" t="s">
        <v>36</v>
      </c>
      <c r="B25" t="s">
        <v>37</v>
      </c>
    </row>
    <row r="26" spans="1:5" x14ac:dyDescent="0.3">
      <c r="A26" t="s">
        <v>40</v>
      </c>
      <c r="B26" s="24">
        <v>25000</v>
      </c>
      <c r="C26" t="s">
        <v>41</v>
      </c>
    </row>
    <row r="27" spans="1:5" x14ac:dyDescent="0.3">
      <c r="A27" t="s">
        <v>42</v>
      </c>
      <c r="B27" s="24">
        <v>30000</v>
      </c>
      <c r="C27" t="s">
        <v>43</v>
      </c>
    </row>
    <row r="28" spans="1:5" x14ac:dyDescent="0.3">
      <c r="A28" t="s">
        <v>44</v>
      </c>
      <c r="B28" s="24">
        <v>20000</v>
      </c>
      <c r="C28" t="s">
        <v>45</v>
      </c>
    </row>
    <row r="30" spans="1:5" x14ac:dyDescent="0.3">
      <c r="B30" t="s">
        <v>46</v>
      </c>
      <c r="C30" s="24">
        <v>100000</v>
      </c>
    </row>
    <row r="31" spans="1:5" x14ac:dyDescent="0.3">
      <c r="B31" t="s">
        <v>47</v>
      </c>
      <c r="C31" s="25" t="s">
        <v>48</v>
      </c>
    </row>
    <row r="32" spans="1:5" x14ac:dyDescent="0.3">
      <c r="B32" t="s">
        <v>49</v>
      </c>
      <c r="C32" s="24">
        <v>10000</v>
      </c>
    </row>
    <row r="35" spans="2:5" x14ac:dyDescent="0.3">
      <c r="B35" t="s">
        <v>2</v>
      </c>
      <c r="C35" t="s">
        <v>0</v>
      </c>
      <c r="D35" t="s">
        <v>1</v>
      </c>
      <c r="E35" t="s">
        <v>50</v>
      </c>
    </row>
    <row r="36" spans="2:5" x14ac:dyDescent="0.3">
      <c r="B36">
        <v>1</v>
      </c>
      <c r="C36" s="26">
        <f>C38/3</f>
        <v>8333.3333333333339</v>
      </c>
      <c r="D36" s="26">
        <f>D38/3</f>
        <v>10000</v>
      </c>
      <c r="E36" s="26">
        <f>E38/3</f>
        <v>6666.666666666667</v>
      </c>
    </row>
    <row r="37" spans="2:5" x14ac:dyDescent="0.3">
      <c r="B37">
        <v>2</v>
      </c>
      <c r="C37" s="26">
        <f>C36*2</f>
        <v>16666.666666666668</v>
      </c>
      <c r="D37" s="26">
        <f>D36*2</f>
        <v>20000</v>
      </c>
      <c r="E37" s="26">
        <f>E36*2</f>
        <v>13333.333333333334</v>
      </c>
    </row>
    <row r="38" spans="2:5" x14ac:dyDescent="0.3">
      <c r="B38">
        <v>3</v>
      </c>
      <c r="C38" s="26">
        <v>25000</v>
      </c>
      <c r="D38" s="26">
        <v>30000</v>
      </c>
      <c r="E38" s="26">
        <v>20000</v>
      </c>
    </row>
    <row r="39" spans="2:5" x14ac:dyDescent="0.3">
      <c r="B39">
        <v>4</v>
      </c>
      <c r="C39" s="26">
        <f t="shared" ref="C39:C47" si="0">$C$36*B39</f>
        <v>33333.333333333336</v>
      </c>
      <c r="D39" s="26">
        <f t="shared" ref="D39:D45" si="1">$D$36*B39</f>
        <v>40000</v>
      </c>
      <c r="E39" s="26">
        <f t="shared" ref="E39:E50" si="2">$E$36*B39</f>
        <v>26666.666666666668</v>
      </c>
    </row>
    <row r="40" spans="2:5" x14ac:dyDescent="0.3">
      <c r="B40">
        <v>5</v>
      </c>
      <c r="C40" s="26">
        <f t="shared" si="0"/>
        <v>41666.666666666672</v>
      </c>
      <c r="D40" s="26">
        <f t="shared" si="1"/>
        <v>50000</v>
      </c>
      <c r="E40" s="26">
        <f t="shared" si="2"/>
        <v>33333.333333333336</v>
      </c>
    </row>
    <row r="41" spans="2:5" x14ac:dyDescent="0.3">
      <c r="B41">
        <v>6</v>
      </c>
      <c r="C41" s="26">
        <f t="shared" si="0"/>
        <v>50000</v>
      </c>
      <c r="D41" s="26">
        <f t="shared" si="1"/>
        <v>60000</v>
      </c>
      <c r="E41" s="26">
        <f t="shared" si="2"/>
        <v>40000</v>
      </c>
    </row>
    <row r="42" spans="2:5" x14ac:dyDescent="0.3">
      <c r="B42">
        <v>7</v>
      </c>
      <c r="C42" s="26">
        <f t="shared" si="0"/>
        <v>58333.333333333336</v>
      </c>
      <c r="D42" s="26">
        <f t="shared" si="1"/>
        <v>70000</v>
      </c>
      <c r="E42" s="26">
        <f t="shared" si="2"/>
        <v>46666.666666666672</v>
      </c>
    </row>
    <row r="43" spans="2:5" x14ac:dyDescent="0.3">
      <c r="B43">
        <v>8</v>
      </c>
      <c r="C43" s="26">
        <f t="shared" si="0"/>
        <v>66666.666666666672</v>
      </c>
      <c r="D43" s="26">
        <f t="shared" si="1"/>
        <v>80000</v>
      </c>
      <c r="E43" s="26">
        <f t="shared" si="2"/>
        <v>53333.333333333336</v>
      </c>
    </row>
    <row r="44" spans="2:5" x14ac:dyDescent="0.3">
      <c r="B44">
        <v>9</v>
      </c>
      <c r="C44" s="26">
        <f t="shared" si="0"/>
        <v>75000</v>
      </c>
      <c r="D44" s="26">
        <f t="shared" si="1"/>
        <v>90000</v>
      </c>
      <c r="E44" s="26">
        <f t="shared" si="2"/>
        <v>60000</v>
      </c>
    </row>
    <row r="45" spans="2:5" x14ac:dyDescent="0.3">
      <c r="B45">
        <v>10</v>
      </c>
      <c r="C45" s="26">
        <f t="shared" si="0"/>
        <v>83333.333333333343</v>
      </c>
      <c r="D45" s="26">
        <f t="shared" si="1"/>
        <v>100000</v>
      </c>
      <c r="E45" s="26">
        <f t="shared" si="2"/>
        <v>66666.666666666672</v>
      </c>
    </row>
    <row r="46" spans="2:5" x14ac:dyDescent="0.3">
      <c r="B46">
        <v>11</v>
      </c>
      <c r="C46" s="26">
        <f t="shared" si="0"/>
        <v>91666.666666666672</v>
      </c>
      <c r="D46" s="26"/>
      <c r="E46" s="26">
        <f t="shared" si="2"/>
        <v>73333.333333333343</v>
      </c>
    </row>
    <row r="47" spans="2:5" x14ac:dyDescent="0.3">
      <c r="B47">
        <v>12</v>
      </c>
      <c r="C47" s="26">
        <f t="shared" si="0"/>
        <v>100000</v>
      </c>
      <c r="D47" s="26"/>
      <c r="E47" s="26">
        <f t="shared" si="2"/>
        <v>80000</v>
      </c>
    </row>
    <row r="48" spans="2:5" x14ac:dyDescent="0.3">
      <c r="B48">
        <v>13</v>
      </c>
      <c r="C48" s="26"/>
      <c r="D48" s="26"/>
      <c r="E48" s="26">
        <f t="shared" si="2"/>
        <v>86666.666666666672</v>
      </c>
    </row>
    <row r="49" spans="2:13" x14ac:dyDescent="0.3">
      <c r="B49">
        <v>14</v>
      </c>
      <c r="C49" s="26"/>
      <c r="D49" s="26"/>
      <c r="E49" s="26">
        <f t="shared" si="2"/>
        <v>93333.333333333343</v>
      </c>
    </row>
    <row r="50" spans="2:13" x14ac:dyDescent="0.3">
      <c r="B50">
        <v>15</v>
      </c>
      <c r="E50" s="26">
        <f t="shared" si="2"/>
        <v>100000</v>
      </c>
    </row>
    <row r="59" spans="2:13" x14ac:dyDescent="0.3">
      <c r="M59" s="26"/>
    </row>
    <row r="60" spans="2:13" x14ac:dyDescent="0.3">
      <c r="M60" s="26"/>
    </row>
    <row r="67" spans="1:2" x14ac:dyDescent="0.3">
      <c r="A67" t="s">
        <v>51</v>
      </c>
    </row>
    <row r="68" spans="1:2" x14ac:dyDescent="0.3">
      <c r="A68" t="s">
        <v>52</v>
      </c>
    </row>
    <row r="69" spans="1:2" x14ac:dyDescent="0.3">
      <c r="A69" t="s">
        <v>53</v>
      </c>
    </row>
    <row r="70" spans="1:2" x14ac:dyDescent="0.3">
      <c r="A70" t="s">
        <v>54</v>
      </c>
    </row>
    <row r="71" spans="1:2" x14ac:dyDescent="0.3">
      <c r="A71" t="s">
        <v>55</v>
      </c>
    </row>
    <row r="72" spans="1:2" x14ac:dyDescent="0.3">
      <c r="A72" t="s">
        <v>56</v>
      </c>
    </row>
    <row r="73" spans="1:2" x14ac:dyDescent="0.3">
      <c r="A73" t="s">
        <v>57</v>
      </c>
    </row>
    <row r="74" spans="1:2" x14ac:dyDescent="0.3">
      <c r="A74" t="s">
        <v>58</v>
      </c>
    </row>
    <row r="77" spans="1:2" x14ac:dyDescent="0.3">
      <c r="A77" t="s">
        <v>37</v>
      </c>
    </row>
    <row r="78" spans="1:2" x14ac:dyDescent="0.3">
      <c r="A78" s="24">
        <v>40000</v>
      </c>
      <c r="B78" t="s">
        <v>41</v>
      </c>
    </row>
    <row r="79" spans="1:2" x14ac:dyDescent="0.3">
      <c r="A79" s="24">
        <v>30000</v>
      </c>
      <c r="B79" t="s">
        <v>43</v>
      </c>
    </row>
    <row r="80" spans="1:2" x14ac:dyDescent="0.3">
      <c r="A80" s="24">
        <v>20000</v>
      </c>
      <c r="B80" t="s">
        <v>45</v>
      </c>
    </row>
    <row r="82" spans="1:2" x14ac:dyDescent="0.3">
      <c r="A82" t="s">
        <v>2</v>
      </c>
      <c r="B82" t="s">
        <v>0</v>
      </c>
    </row>
    <row r="83" spans="1:2" x14ac:dyDescent="0.3">
      <c r="A83">
        <v>1</v>
      </c>
      <c r="B83" s="26">
        <f>B85/3</f>
        <v>13333.333333333334</v>
      </c>
    </row>
    <row r="84" spans="1:2" x14ac:dyDescent="0.3">
      <c r="A84">
        <v>2</v>
      </c>
      <c r="B84" s="26">
        <f>B83*2</f>
        <v>26666.666666666668</v>
      </c>
    </row>
    <row r="85" spans="1:2" x14ac:dyDescent="0.3">
      <c r="A85">
        <v>3</v>
      </c>
      <c r="B85" s="26">
        <v>40000</v>
      </c>
    </row>
    <row r="86" spans="1:2" x14ac:dyDescent="0.3">
      <c r="A86">
        <v>4</v>
      </c>
      <c r="B86" s="26">
        <f t="shared" ref="B86:B95" si="3">$B$83*A86</f>
        <v>53333.333333333336</v>
      </c>
    </row>
    <row r="87" spans="1:2" x14ac:dyDescent="0.3">
      <c r="A87">
        <v>5</v>
      </c>
      <c r="B87" s="26">
        <f t="shared" si="3"/>
        <v>66666.666666666672</v>
      </c>
    </row>
    <row r="88" spans="1:2" x14ac:dyDescent="0.3">
      <c r="A88">
        <v>6</v>
      </c>
      <c r="B88" s="26">
        <f t="shared" si="3"/>
        <v>80000</v>
      </c>
    </row>
    <row r="89" spans="1:2" x14ac:dyDescent="0.3">
      <c r="A89">
        <v>7</v>
      </c>
      <c r="B89" s="26">
        <f t="shared" si="3"/>
        <v>93333.333333333343</v>
      </c>
    </row>
    <row r="90" spans="1:2" x14ac:dyDescent="0.3">
      <c r="A90">
        <v>7.5</v>
      </c>
      <c r="B90" s="26">
        <f t="shared" si="3"/>
        <v>100000</v>
      </c>
    </row>
    <row r="91" spans="1:2" x14ac:dyDescent="0.3">
      <c r="A91">
        <v>8</v>
      </c>
      <c r="B91" s="26">
        <f t="shared" si="3"/>
        <v>106666.66666666667</v>
      </c>
    </row>
    <row r="92" spans="1:2" x14ac:dyDescent="0.3">
      <c r="A92">
        <v>9</v>
      </c>
      <c r="B92" s="26">
        <f t="shared" si="3"/>
        <v>120000</v>
      </c>
    </row>
    <row r="93" spans="1:2" x14ac:dyDescent="0.3">
      <c r="A93">
        <v>10</v>
      </c>
      <c r="B93" s="26">
        <f t="shared" si="3"/>
        <v>133333.33333333334</v>
      </c>
    </row>
    <row r="94" spans="1:2" x14ac:dyDescent="0.3">
      <c r="A94">
        <v>11</v>
      </c>
      <c r="B94" s="26">
        <f t="shared" si="3"/>
        <v>146666.66666666669</v>
      </c>
    </row>
    <row r="95" spans="1:2" x14ac:dyDescent="0.3">
      <c r="A95">
        <v>12</v>
      </c>
      <c r="B95" s="26">
        <f t="shared" si="3"/>
        <v>160000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B882-00D5-40A9-8E27-2E2741EC836E}">
  <dimension ref="A12:E18"/>
  <sheetViews>
    <sheetView topLeftCell="A24" zoomScale="115" zoomScaleNormal="115" workbookViewId="0">
      <selection activeCell="A38" sqref="A38"/>
    </sheetView>
  </sheetViews>
  <sheetFormatPr baseColWidth="10" defaultRowHeight="14.4" x14ac:dyDescent="0.3"/>
  <cols>
    <col min="3" max="3" width="12.21875" bestFit="1" customWidth="1"/>
  </cols>
  <sheetData>
    <row r="12" spans="1:5" ht="28.8" x14ac:dyDescent="0.3">
      <c r="A12" s="20" t="s">
        <v>30</v>
      </c>
      <c r="B12" s="20" t="s">
        <v>31</v>
      </c>
      <c r="C12" s="20" t="s">
        <v>32</v>
      </c>
      <c r="D12" s="20" t="s">
        <v>33</v>
      </c>
      <c r="E12" s="20" t="s">
        <v>34</v>
      </c>
    </row>
    <row r="13" spans="1:5" x14ac:dyDescent="0.3">
      <c r="A13" s="20">
        <v>0</v>
      </c>
      <c r="B13" s="20"/>
      <c r="C13" s="20">
        <v>0</v>
      </c>
      <c r="D13" s="20">
        <v>0</v>
      </c>
      <c r="E13" s="20">
        <v>0</v>
      </c>
    </row>
    <row r="14" spans="1:5" x14ac:dyDescent="0.3">
      <c r="A14" s="20">
        <v>1</v>
      </c>
      <c r="B14" s="21">
        <f>20000/5</f>
        <v>4000</v>
      </c>
      <c r="C14" s="22">
        <f>B14</f>
        <v>4000</v>
      </c>
      <c r="D14" s="20"/>
      <c r="E14" s="20"/>
    </row>
    <row r="15" spans="1:5" x14ac:dyDescent="0.3">
      <c r="A15" s="20">
        <v>2</v>
      </c>
      <c r="B15" s="21">
        <f t="shared" ref="B15:B18" si="0">20000/5</f>
        <v>4000</v>
      </c>
      <c r="C15" s="22">
        <f>C14+B15</f>
        <v>8000</v>
      </c>
      <c r="D15" s="21">
        <v>6000</v>
      </c>
      <c r="E15" s="21">
        <f>20000*0.33</f>
        <v>6600</v>
      </c>
    </row>
    <row r="16" spans="1:5" x14ac:dyDescent="0.3">
      <c r="A16" s="20">
        <v>3</v>
      </c>
      <c r="B16" s="21">
        <f t="shared" si="0"/>
        <v>4000</v>
      </c>
      <c r="C16" s="22">
        <f t="shared" ref="C16:C18" si="1">C15+B16</f>
        <v>12000</v>
      </c>
      <c r="D16" s="1"/>
      <c r="E16" s="1"/>
    </row>
    <row r="17" spans="1:5" x14ac:dyDescent="0.3">
      <c r="A17" s="20">
        <v>4</v>
      </c>
      <c r="B17" s="21">
        <f t="shared" si="0"/>
        <v>4000</v>
      </c>
      <c r="C17" s="22">
        <f t="shared" si="1"/>
        <v>16000</v>
      </c>
      <c r="D17" s="20"/>
      <c r="E17" s="20"/>
    </row>
    <row r="18" spans="1:5" x14ac:dyDescent="0.3">
      <c r="A18" s="20">
        <v>5</v>
      </c>
      <c r="B18" s="21">
        <f t="shared" si="0"/>
        <v>4000</v>
      </c>
      <c r="C18" s="22">
        <f t="shared" si="1"/>
        <v>20000</v>
      </c>
      <c r="D18" s="20"/>
      <c r="E18" s="20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32F9-5881-4E01-922C-7CC800FB3EDC}">
  <dimension ref="A10:D28"/>
  <sheetViews>
    <sheetView zoomScaleNormal="100" workbookViewId="0">
      <selection activeCell="F45" sqref="F45"/>
    </sheetView>
  </sheetViews>
  <sheetFormatPr baseColWidth="10" defaultColWidth="8.88671875" defaultRowHeight="14.4" x14ac:dyDescent="0.3"/>
  <cols>
    <col min="1" max="1" width="29.109375" bestFit="1" customWidth="1"/>
    <col min="2" max="2" width="14.77734375" bestFit="1" customWidth="1"/>
    <col min="3" max="3" width="12.5546875" bestFit="1" customWidth="1"/>
    <col min="4" max="4" width="12.109375" bestFit="1" customWidth="1"/>
  </cols>
  <sheetData>
    <row r="10" spans="1:4" x14ac:dyDescent="0.3">
      <c r="A10" t="s">
        <v>8</v>
      </c>
      <c r="B10">
        <f>100000 * (8/12)</f>
        <v>66666.666666666657</v>
      </c>
    </row>
    <row r="11" spans="1:4" x14ac:dyDescent="0.3">
      <c r="A11" t="s">
        <v>9</v>
      </c>
      <c r="B11">
        <v>64000</v>
      </c>
    </row>
    <row r="12" spans="1:4" x14ac:dyDescent="0.3">
      <c r="A12" t="s">
        <v>10</v>
      </c>
      <c r="B12">
        <f>(4.5/10)</f>
        <v>0.45</v>
      </c>
    </row>
    <row r="13" spans="1:4" x14ac:dyDescent="0.3">
      <c r="A13" t="s">
        <v>11</v>
      </c>
      <c r="B13">
        <f>100000 * B12</f>
        <v>45000</v>
      </c>
    </row>
    <row r="15" spans="1:4" x14ac:dyDescent="0.3">
      <c r="A15" s="2" t="s">
        <v>2</v>
      </c>
      <c r="B15" s="2" t="s">
        <v>3</v>
      </c>
      <c r="C15" s="2" t="s">
        <v>4</v>
      </c>
      <c r="D15" s="2" t="s">
        <v>5</v>
      </c>
    </row>
    <row r="16" spans="1:4" x14ac:dyDescent="0.3">
      <c r="A16" s="2">
        <v>0</v>
      </c>
      <c r="B16" s="2">
        <v>0</v>
      </c>
      <c r="C16" s="2">
        <v>0</v>
      </c>
      <c r="D16" s="2">
        <v>0</v>
      </c>
    </row>
    <row r="17" spans="1:4" x14ac:dyDescent="0.3">
      <c r="A17" s="2" t="s">
        <v>6</v>
      </c>
      <c r="B17" s="5">
        <f>100000 * (1/12)</f>
        <v>8333.3333333333321</v>
      </c>
      <c r="C17" s="2"/>
      <c r="D17" s="2"/>
    </row>
    <row r="18" spans="1:4" x14ac:dyDescent="0.3">
      <c r="A18" s="2" t="s">
        <v>7</v>
      </c>
      <c r="B18" s="5">
        <f>100000 * (2/12)</f>
        <v>16666.666666666664</v>
      </c>
      <c r="C18" s="2"/>
      <c r="D18" s="2"/>
    </row>
    <row r="19" spans="1:4" x14ac:dyDescent="0.3">
      <c r="A19" s="2" t="s">
        <v>12</v>
      </c>
      <c r="B19" s="5">
        <f>100000 * (3/12)</f>
        <v>25000</v>
      </c>
      <c r="C19" s="2"/>
      <c r="D19" s="2"/>
    </row>
    <row r="20" spans="1:4" x14ac:dyDescent="0.3">
      <c r="A20" s="2" t="s">
        <v>13</v>
      </c>
      <c r="B20" s="5">
        <f>100000 * (4/12)</f>
        <v>33333.333333333328</v>
      </c>
      <c r="C20" s="2"/>
      <c r="D20" s="2"/>
    </row>
    <row r="21" spans="1:4" x14ac:dyDescent="0.3">
      <c r="A21" s="2" t="s">
        <v>14</v>
      </c>
      <c r="B21" s="5">
        <f>100000 * (5/12)</f>
        <v>41666.666666666672</v>
      </c>
      <c r="C21" s="2"/>
      <c r="D21" s="2"/>
    </row>
    <row r="22" spans="1:4" x14ac:dyDescent="0.3">
      <c r="A22" s="2" t="s">
        <v>15</v>
      </c>
      <c r="B22" s="5">
        <f>100000 * (6/12)</f>
        <v>50000</v>
      </c>
      <c r="C22" s="2"/>
      <c r="D22" s="2"/>
    </row>
    <row r="23" spans="1:4" x14ac:dyDescent="0.3">
      <c r="A23" s="2" t="s">
        <v>16</v>
      </c>
      <c r="B23" s="5">
        <f>100000 * (7/12)</f>
        <v>58333.333333333336</v>
      </c>
      <c r="C23" s="2"/>
      <c r="D23" s="2"/>
    </row>
    <row r="24" spans="1:4" x14ac:dyDescent="0.3">
      <c r="A24" s="2" t="s">
        <v>17</v>
      </c>
      <c r="B24" s="5">
        <f>100000 * (8/12)</f>
        <v>66666.666666666657</v>
      </c>
      <c r="C24" s="5">
        <v>64000</v>
      </c>
      <c r="D24" s="5">
        <f>100000 * B12</f>
        <v>45000</v>
      </c>
    </row>
    <row r="25" spans="1:4" x14ac:dyDescent="0.3">
      <c r="A25" s="2" t="s">
        <v>18</v>
      </c>
      <c r="B25" s="5">
        <f>100000 * (9/12)</f>
        <v>75000</v>
      </c>
      <c r="C25" s="2"/>
      <c r="D25" s="2"/>
    </row>
    <row r="26" spans="1:4" x14ac:dyDescent="0.3">
      <c r="A26" s="2" t="s">
        <v>19</v>
      </c>
      <c r="B26" s="5">
        <f>100000 * (10/12)</f>
        <v>83333.333333333343</v>
      </c>
      <c r="C26" s="2"/>
      <c r="D26" s="2"/>
    </row>
    <row r="27" spans="1:4" x14ac:dyDescent="0.3">
      <c r="A27" s="2" t="s">
        <v>20</v>
      </c>
      <c r="B27" s="5">
        <f>100000 * (11/12)</f>
        <v>91666.666666666657</v>
      </c>
      <c r="C27" s="2"/>
      <c r="D27" s="2"/>
    </row>
    <row r="28" spans="1:4" x14ac:dyDescent="0.3">
      <c r="A28" s="2" t="s">
        <v>21</v>
      </c>
      <c r="B28" s="5">
        <f>100000 * (12/12)</f>
        <v>100000</v>
      </c>
      <c r="C28" s="2"/>
      <c r="D28" s="2"/>
    </row>
  </sheetData>
  <pageMargins left="0.75" right="0.75" top="1" bottom="1" header="0.5" footer="0.5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074E-AAB4-4AFC-A4EA-0CC23FFFC278}">
  <dimension ref="A12:D20"/>
  <sheetViews>
    <sheetView topLeftCell="A16" workbookViewId="0">
      <selection activeCell="G8" sqref="G8"/>
    </sheetView>
  </sheetViews>
  <sheetFormatPr baseColWidth="10" defaultColWidth="8.88671875" defaultRowHeight="14.4" x14ac:dyDescent="0.3"/>
  <cols>
    <col min="1" max="1" width="29.109375" bestFit="1" customWidth="1"/>
    <col min="2" max="2" width="14.77734375" bestFit="1" customWidth="1"/>
  </cols>
  <sheetData>
    <row r="12" spans="1:2" x14ac:dyDescent="0.3">
      <c r="A12" t="s">
        <v>8</v>
      </c>
      <c r="B12">
        <f>500 * (1/2)</f>
        <v>250</v>
      </c>
    </row>
    <row r="13" spans="1:2" x14ac:dyDescent="0.3">
      <c r="A13" t="s">
        <v>9</v>
      </c>
      <c r="B13">
        <v>400</v>
      </c>
    </row>
    <row r="14" spans="1:2" x14ac:dyDescent="0.3">
      <c r="A14" t="s">
        <v>10</v>
      </c>
      <c r="B14">
        <f>(3/5)</f>
        <v>0.6</v>
      </c>
    </row>
    <row r="15" spans="1:2" x14ac:dyDescent="0.3">
      <c r="A15" t="s">
        <v>11</v>
      </c>
      <c r="B15">
        <f>500 * B14</f>
        <v>300</v>
      </c>
    </row>
    <row r="17" spans="1:4" x14ac:dyDescent="0.3">
      <c r="A17" s="4" t="s">
        <v>2</v>
      </c>
      <c r="B17" s="4" t="s">
        <v>3</v>
      </c>
      <c r="C17" s="4" t="s">
        <v>4</v>
      </c>
      <c r="D17" s="4" t="s">
        <v>5</v>
      </c>
    </row>
    <row r="18" spans="1:4" x14ac:dyDescent="0.3">
      <c r="A18" s="4">
        <v>0</v>
      </c>
      <c r="B18" s="4">
        <v>0</v>
      </c>
      <c r="C18" s="4">
        <v>0</v>
      </c>
      <c r="D18" s="4">
        <v>0</v>
      </c>
    </row>
    <row r="19" spans="1:4" x14ac:dyDescent="0.3">
      <c r="A19" s="4" t="s">
        <v>6</v>
      </c>
      <c r="B19" s="4">
        <f>500 * (1/2)</f>
        <v>250</v>
      </c>
      <c r="C19" s="4">
        <v>400</v>
      </c>
      <c r="D19" s="4">
        <f>500 * B14</f>
        <v>300</v>
      </c>
    </row>
    <row r="20" spans="1:4" x14ac:dyDescent="0.3">
      <c r="A20" s="4" t="s">
        <v>7</v>
      </c>
      <c r="B20" s="4">
        <f>500 * (2/2)</f>
        <v>500</v>
      </c>
      <c r="C20" s="4"/>
      <c r="D20" s="4"/>
    </row>
  </sheetData>
  <pageMargins left="0.75" right="0.75" top="1" bottom="1" header="0.5" footer="0.5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EF94-06DD-46A8-A959-8CB123140763}">
  <dimension ref="A20:H55"/>
  <sheetViews>
    <sheetView tabSelected="1" workbookViewId="0">
      <selection activeCell="A36" sqref="A36:D49"/>
    </sheetView>
  </sheetViews>
  <sheetFormatPr baseColWidth="10" defaultRowHeight="14.4" x14ac:dyDescent="0.3"/>
  <cols>
    <col min="1" max="1" width="14.77734375" bestFit="1" customWidth="1"/>
    <col min="2" max="2" width="12.88671875" bestFit="1" customWidth="1"/>
    <col min="7" max="7" width="11.77734375" bestFit="1" customWidth="1"/>
  </cols>
  <sheetData>
    <row r="20" spans="1:4" ht="15" thickBot="1" x14ac:dyDescent="0.35"/>
    <row r="21" spans="1:4" ht="27" thickBot="1" x14ac:dyDescent="0.35">
      <c r="A21" s="6" t="s">
        <v>22</v>
      </c>
      <c r="B21" s="7" t="s">
        <v>23</v>
      </c>
      <c r="C21" s="7" t="s">
        <v>24</v>
      </c>
      <c r="D21" s="7" t="s">
        <v>25</v>
      </c>
    </row>
    <row r="22" spans="1:4" ht="15" thickBot="1" x14ac:dyDescent="0.35">
      <c r="A22" s="8">
        <v>0</v>
      </c>
      <c r="B22" s="9">
        <v>0</v>
      </c>
      <c r="C22" s="9">
        <v>0</v>
      </c>
      <c r="D22" s="9"/>
    </row>
    <row r="23" spans="1:4" ht="15" thickBot="1" x14ac:dyDescent="0.35">
      <c r="A23" s="10">
        <v>1</v>
      </c>
      <c r="B23" s="11">
        <v>0</v>
      </c>
      <c r="C23" s="12">
        <f>D23</f>
        <v>0</v>
      </c>
      <c r="D23" s="13">
        <v>0</v>
      </c>
    </row>
    <row r="24" spans="1:4" ht="15" thickBot="1" x14ac:dyDescent="0.35">
      <c r="A24" s="8">
        <v>2</v>
      </c>
      <c r="B24" s="11">
        <f t="shared" ref="B24:B34" si="0">C24*$B$54</f>
        <v>3846.1538461538462</v>
      </c>
      <c r="C24" s="9">
        <f>C23+D24</f>
        <v>1</v>
      </c>
      <c r="D24" s="15">
        <v>1</v>
      </c>
    </row>
    <row r="25" spans="1:4" ht="15" thickBot="1" x14ac:dyDescent="0.35">
      <c r="A25" s="10">
        <v>3</v>
      </c>
      <c r="B25" s="11">
        <f t="shared" si="0"/>
        <v>7692.3076923076924</v>
      </c>
      <c r="C25" s="9">
        <f t="shared" ref="C25:C34" si="1">C24+D25</f>
        <v>2</v>
      </c>
      <c r="D25" s="13">
        <v>1</v>
      </c>
    </row>
    <row r="26" spans="1:4" ht="15" thickBot="1" x14ac:dyDescent="0.35">
      <c r="A26" s="8">
        <v>4</v>
      </c>
      <c r="B26" s="11">
        <f t="shared" si="0"/>
        <v>15384.615384615385</v>
      </c>
      <c r="C26" s="9">
        <f t="shared" si="1"/>
        <v>4</v>
      </c>
      <c r="D26" s="15">
        <v>2</v>
      </c>
    </row>
    <row r="27" spans="1:4" ht="15" thickBot="1" x14ac:dyDescent="0.35">
      <c r="A27" s="10">
        <v>5</v>
      </c>
      <c r="B27" s="11">
        <f t="shared" si="0"/>
        <v>23076.923076923078</v>
      </c>
      <c r="C27" s="9">
        <f t="shared" si="1"/>
        <v>6</v>
      </c>
      <c r="D27" s="13">
        <v>2</v>
      </c>
    </row>
    <row r="28" spans="1:4" ht="15" thickBot="1" x14ac:dyDescent="0.35">
      <c r="A28" s="8">
        <v>6</v>
      </c>
      <c r="B28" s="11">
        <f t="shared" si="0"/>
        <v>34615.384615384617</v>
      </c>
      <c r="C28" s="9">
        <f t="shared" si="1"/>
        <v>9</v>
      </c>
      <c r="D28" s="15">
        <v>3</v>
      </c>
    </row>
    <row r="29" spans="1:4" ht="15" thickBot="1" x14ac:dyDescent="0.35">
      <c r="A29" s="10">
        <v>7</v>
      </c>
      <c r="B29" s="11">
        <f t="shared" si="0"/>
        <v>42307.692307692305</v>
      </c>
      <c r="C29" s="9">
        <f t="shared" si="1"/>
        <v>11</v>
      </c>
      <c r="D29" s="13">
        <v>2</v>
      </c>
    </row>
    <row r="30" spans="1:4" ht="15" thickBot="1" x14ac:dyDescent="0.35">
      <c r="A30" s="8">
        <v>8</v>
      </c>
      <c r="B30" s="11">
        <f t="shared" si="0"/>
        <v>57692.307692307695</v>
      </c>
      <c r="C30" s="9">
        <f t="shared" si="1"/>
        <v>15</v>
      </c>
      <c r="D30" s="15">
        <v>4</v>
      </c>
    </row>
    <row r="31" spans="1:4" ht="15" thickBot="1" x14ac:dyDescent="0.35">
      <c r="A31" s="10">
        <v>9</v>
      </c>
      <c r="B31" s="11">
        <f t="shared" si="0"/>
        <v>65384.615384615383</v>
      </c>
      <c r="C31" s="9">
        <f t="shared" si="1"/>
        <v>17</v>
      </c>
      <c r="D31" s="13">
        <v>2</v>
      </c>
    </row>
    <row r="32" spans="1:4" ht="15" thickBot="1" x14ac:dyDescent="0.35">
      <c r="A32" s="8">
        <v>10</v>
      </c>
      <c r="B32" s="11">
        <f t="shared" si="0"/>
        <v>73076.923076923078</v>
      </c>
      <c r="C32" s="9">
        <f t="shared" si="1"/>
        <v>19</v>
      </c>
      <c r="D32" s="15">
        <v>2</v>
      </c>
    </row>
    <row r="33" spans="1:8" ht="15" thickBot="1" x14ac:dyDescent="0.35">
      <c r="A33" s="10">
        <v>11</v>
      </c>
      <c r="B33" s="11">
        <f t="shared" si="0"/>
        <v>84615.38461538461</v>
      </c>
      <c r="C33" s="9">
        <f t="shared" si="1"/>
        <v>22</v>
      </c>
      <c r="D33" s="13">
        <v>3</v>
      </c>
    </row>
    <row r="34" spans="1:8" ht="15" thickBot="1" x14ac:dyDescent="0.35">
      <c r="A34" s="8">
        <v>12</v>
      </c>
      <c r="B34" s="11">
        <f t="shared" si="0"/>
        <v>100000</v>
      </c>
      <c r="C34" s="9">
        <f t="shared" si="1"/>
        <v>26</v>
      </c>
      <c r="D34" s="15">
        <v>4</v>
      </c>
    </row>
    <row r="35" spans="1:8" ht="15" thickBot="1" x14ac:dyDescent="0.35">
      <c r="A35" s="27"/>
      <c r="B35" s="28"/>
      <c r="C35" s="27"/>
      <c r="D35" s="29"/>
      <c r="E35" s="29"/>
      <c r="F35" s="30"/>
      <c r="G35" s="30"/>
      <c r="H35" s="30"/>
    </row>
    <row r="36" spans="1:8" ht="40.200000000000003" thickBot="1" x14ac:dyDescent="0.35">
      <c r="A36" s="7" t="s">
        <v>26</v>
      </c>
      <c r="B36" s="7" t="s">
        <v>27</v>
      </c>
      <c r="C36" s="7" t="s">
        <v>5</v>
      </c>
      <c r="D36" s="7" t="s">
        <v>28</v>
      </c>
      <c r="E36" s="29"/>
      <c r="F36" s="30"/>
      <c r="G36" s="30"/>
      <c r="H36" s="30"/>
    </row>
    <row r="37" spans="1:8" ht="15" thickBot="1" x14ac:dyDescent="0.35">
      <c r="A37" s="9"/>
      <c r="B37" s="9"/>
      <c r="C37" s="9">
        <v>0</v>
      </c>
      <c r="D37" s="9">
        <v>0</v>
      </c>
      <c r="E37" s="29"/>
      <c r="F37" s="30"/>
      <c r="G37" s="30"/>
      <c r="H37" s="30"/>
    </row>
    <row r="38" spans="1:8" ht="15" thickBot="1" x14ac:dyDescent="0.35">
      <c r="A38" s="13">
        <f>B38</f>
        <v>0</v>
      </c>
      <c r="B38" s="13">
        <v>0</v>
      </c>
      <c r="C38" s="14">
        <f t="shared" ref="C38:C45" si="2">A38*$B$54</f>
        <v>0</v>
      </c>
      <c r="D38" s="14"/>
      <c r="E38" s="29"/>
      <c r="F38" s="30"/>
      <c r="G38" s="30"/>
      <c r="H38" s="30"/>
    </row>
    <row r="39" spans="1:8" ht="15" thickBot="1" x14ac:dyDescent="0.35">
      <c r="A39" s="15">
        <f t="shared" ref="A39:A45" si="3">B39+A38</f>
        <v>0</v>
      </c>
      <c r="B39" s="15">
        <v>0</v>
      </c>
      <c r="C39" s="16">
        <f t="shared" si="2"/>
        <v>0</v>
      </c>
      <c r="D39" s="16"/>
      <c r="E39" s="29"/>
      <c r="F39" s="30"/>
      <c r="G39" s="30"/>
      <c r="H39" s="30"/>
    </row>
    <row r="40" spans="1:8" ht="15" thickBot="1" x14ac:dyDescent="0.35">
      <c r="A40" s="15">
        <f t="shared" si="3"/>
        <v>1</v>
      </c>
      <c r="B40" s="13">
        <v>1</v>
      </c>
      <c r="C40" s="14">
        <f t="shared" si="2"/>
        <v>3846.1538461538462</v>
      </c>
      <c r="D40" s="14"/>
      <c r="E40" s="29"/>
      <c r="F40" s="30"/>
      <c r="G40" s="30"/>
      <c r="H40" s="30"/>
    </row>
    <row r="41" spans="1:8" ht="15" thickBot="1" x14ac:dyDescent="0.35">
      <c r="A41" s="15">
        <f t="shared" si="3"/>
        <v>4</v>
      </c>
      <c r="B41" s="15">
        <v>3</v>
      </c>
      <c r="C41" s="16">
        <f t="shared" si="2"/>
        <v>15384.615384615385</v>
      </c>
      <c r="D41" s="16"/>
      <c r="E41" s="29"/>
      <c r="F41" s="30"/>
      <c r="G41" s="30"/>
      <c r="H41" s="30"/>
    </row>
    <row r="42" spans="1:8" ht="15" thickBot="1" x14ac:dyDescent="0.35">
      <c r="A42" s="15">
        <f t="shared" si="3"/>
        <v>6</v>
      </c>
      <c r="B42" s="13">
        <v>2</v>
      </c>
      <c r="C42" s="14">
        <f t="shared" si="2"/>
        <v>23076.923076923078</v>
      </c>
      <c r="D42" s="14"/>
      <c r="E42" s="29"/>
      <c r="F42" s="30"/>
      <c r="G42" s="30"/>
      <c r="H42" s="30"/>
    </row>
    <row r="43" spans="1:8" ht="15" thickBot="1" x14ac:dyDescent="0.35">
      <c r="A43" s="15">
        <f t="shared" si="3"/>
        <v>8</v>
      </c>
      <c r="B43" s="15">
        <v>2</v>
      </c>
      <c r="C43" s="16">
        <f t="shared" si="2"/>
        <v>30769.23076923077</v>
      </c>
      <c r="D43" s="16"/>
      <c r="E43" s="29"/>
      <c r="F43" s="30"/>
      <c r="G43" s="30"/>
      <c r="H43" s="30"/>
    </row>
    <row r="44" spans="1:8" ht="15" thickBot="1" x14ac:dyDescent="0.35">
      <c r="A44" s="15">
        <f t="shared" si="3"/>
        <v>10</v>
      </c>
      <c r="B44" s="13">
        <v>2</v>
      </c>
      <c r="C44" s="14">
        <f t="shared" si="2"/>
        <v>38461.538461538461</v>
      </c>
      <c r="D44" s="14"/>
      <c r="E44" s="29"/>
      <c r="F44" s="30"/>
      <c r="G44" s="30"/>
      <c r="H44" s="30"/>
    </row>
    <row r="45" spans="1:8" ht="15" thickBot="1" x14ac:dyDescent="0.35">
      <c r="A45" s="15">
        <f t="shared" si="3"/>
        <v>11</v>
      </c>
      <c r="B45" s="15">
        <v>1</v>
      </c>
      <c r="C45" s="16">
        <f t="shared" si="2"/>
        <v>42307.692307692305</v>
      </c>
      <c r="D45" s="16">
        <f>0.25*B34</f>
        <v>25000</v>
      </c>
      <c r="E45" s="29"/>
      <c r="F45" s="30"/>
      <c r="G45" s="30"/>
      <c r="H45" s="30"/>
    </row>
    <row r="46" spans="1:8" ht="15" thickBot="1" x14ac:dyDescent="0.35">
      <c r="A46" s="15"/>
      <c r="B46" s="17"/>
      <c r="C46" s="17"/>
      <c r="D46" s="17"/>
      <c r="E46" s="29"/>
      <c r="F46" s="30"/>
      <c r="G46" s="30"/>
      <c r="H46" s="30"/>
    </row>
    <row r="47" spans="1:8" ht="15" thickBot="1" x14ac:dyDescent="0.35">
      <c r="A47" s="15"/>
      <c r="B47" s="18"/>
      <c r="C47" s="18"/>
      <c r="D47" s="18"/>
      <c r="E47" s="29"/>
      <c r="F47" s="30"/>
      <c r="G47" s="30"/>
      <c r="H47" s="30"/>
    </row>
    <row r="48" spans="1:8" ht="15" thickBot="1" x14ac:dyDescent="0.35">
      <c r="A48" s="15"/>
      <c r="B48" s="17"/>
      <c r="C48" s="17"/>
      <c r="D48" s="17"/>
      <c r="E48" s="29"/>
      <c r="F48" s="30"/>
      <c r="G48" s="30"/>
      <c r="H48" s="30"/>
    </row>
    <row r="49" spans="1:8" ht="15" thickBot="1" x14ac:dyDescent="0.35">
      <c r="A49" s="15"/>
      <c r="B49" s="18"/>
      <c r="C49" s="18"/>
      <c r="D49" s="18"/>
      <c r="E49" s="29"/>
      <c r="F49" s="30"/>
      <c r="G49" s="30"/>
      <c r="H49" s="30"/>
    </row>
    <row r="50" spans="1:8" x14ac:dyDescent="0.3">
      <c r="A50" s="27"/>
      <c r="B50" s="28"/>
      <c r="C50" s="27"/>
      <c r="D50" s="29"/>
      <c r="E50" s="29"/>
      <c r="F50" s="30"/>
      <c r="G50" s="30"/>
      <c r="H50" s="30"/>
    </row>
    <row r="54" spans="1:8" x14ac:dyDescent="0.3">
      <c r="A54" t="s">
        <v>29</v>
      </c>
      <c r="B54" s="19">
        <f>100000/C34</f>
        <v>3846.1538461538462</v>
      </c>
    </row>
    <row r="55" spans="1:8" x14ac:dyDescent="0.3">
      <c r="B55" s="1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Problema 0</vt:lpstr>
      <vt:lpstr>Problema 1</vt:lpstr>
      <vt:lpstr>Problema 2 </vt:lpstr>
      <vt:lpstr>Problema 3 </vt:lpstr>
      <vt:lpstr>Problema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ANTHONY ENGELS RUIZ COTO</dc:creator>
  <cp:lastModifiedBy>EDDIE ALEJANDRO GIRON CARRANZA</cp:lastModifiedBy>
  <cp:lastPrinted>2023-09-28T17:00:07Z</cp:lastPrinted>
  <dcterms:created xsi:type="dcterms:W3CDTF">2023-09-27T23:45:07Z</dcterms:created>
  <dcterms:modified xsi:type="dcterms:W3CDTF">2023-09-28T17:03:19Z</dcterms:modified>
</cp:coreProperties>
</file>