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URL\Segundo Ciclo\Fundamentos de administracion y analisis financiero\"/>
    </mc:Choice>
  </mc:AlternateContent>
  <xr:revisionPtr revIDLastSave="0" documentId="8_{33DF3681-58EA-4058-AD93-0CC1B495BD5F}" xr6:coauthVersionLast="47" xr6:coauthVersionMax="47" xr10:uidLastSave="{00000000-0000-0000-0000-000000000000}"/>
  <bookViews>
    <workbookView xWindow="-120" yWindow="-120" windowWidth="20730" windowHeight="11040" xr2:uid="{05D2AE28-5B61-46E1-8B66-8099766C72E9}"/>
  </bookViews>
  <sheets>
    <sheet name="Hoja1" sheetId="1" r:id="rId1"/>
    <sheet name="Hoja2" sheetId="2" r:id="rId2"/>
  </sheets>
  <definedNames>
    <definedName name="_xlnm._FilterDatabase" localSheetId="0" hidden="1">Hoja1!$B$3:$D$34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2" i="1" l="1"/>
  <c r="I63" i="1"/>
  <c r="I64" i="1"/>
  <c r="I65" i="1"/>
  <c r="I66" i="1"/>
  <c r="I67" i="1"/>
  <c r="I68" i="1"/>
  <c r="I71" i="1"/>
  <c r="I72" i="1"/>
  <c r="I75" i="1"/>
  <c r="I76" i="1"/>
  <c r="I77" i="1"/>
  <c r="I78" i="1"/>
  <c r="I41" i="1"/>
  <c r="I42" i="1"/>
  <c r="I43" i="1"/>
  <c r="I44" i="1"/>
  <c r="I45" i="1"/>
  <c r="I46" i="1"/>
  <c r="I47" i="1"/>
  <c r="I48" i="1"/>
  <c r="I49" i="1"/>
  <c r="I50" i="1"/>
  <c r="I51" i="1"/>
  <c r="I52" i="1"/>
  <c r="I53" i="1"/>
  <c r="I54" i="1"/>
  <c r="I55" i="1"/>
  <c r="I56" i="1"/>
  <c r="I57" i="1"/>
  <c r="H78" i="1"/>
  <c r="H76" i="1"/>
  <c r="H77" i="1"/>
  <c r="H72" i="1"/>
  <c r="H68" i="1"/>
  <c r="H56" i="1"/>
  <c r="H57" i="1" s="1"/>
  <c r="H47" i="1"/>
  <c r="J19" i="1"/>
  <c r="J20" i="1"/>
  <c r="J21" i="1"/>
  <c r="J22" i="1"/>
  <c r="J18" i="1"/>
  <c r="J15" i="1"/>
  <c r="J13" i="1"/>
  <c r="J14" i="1"/>
  <c r="J12" i="1"/>
  <c r="J9" i="1"/>
  <c r="J8" i="1"/>
  <c r="J7" i="1"/>
  <c r="J16" i="1"/>
  <c r="J17" i="1"/>
  <c r="J25" i="1"/>
  <c r="J27" i="1"/>
  <c r="J5" i="1"/>
  <c r="H23" i="1"/>
  <c r="J23" i="1" s="1"/>
  <c r="H15" i="1"/>
  <c r="I11" i="1" s="1"/>
  <c r="J11" i="1" s="1"/>
  <c r="I6" i="1"/>
  <c r="I10" i="1" s="1"/>
  <c r="I24" i="1" l="1"/>
  <c r="J10" i="1"/>
  <c r="J6" i="1"/>
  <c r="I26" i="1" l="1"/>
  <c r="J24" i="1"/>
  <c r="I28" i="1" l="1"/>
  <c r="J26" i="1"/>
</calcChain>
</file>

<file path=xl/sharedStrings.xml><?xml version="1.0" encoding="utf-8"?>
<sst xmlns="http://schemas.openxmlformats.org/spreadsheetml/2006/main" count="121" uniqueCount="86">
  <si>
    <t>CUENTA</t>
  </si>
  <si>
    <t>SALDO</t>
  </si>
  <si>
    <t>Bancos</t>
  </si>
  <si>
    <t>Inventario de mercaderías</t>
  </si>
  <si>
    <t>Papelería y Útiles</t>
  </si>
  <si>
    <t>Renta pagada por anticipado</t>
  </si>
  <si>
    <t>Maquinaria</t>
  </si>
  <si>
    <t>Vehículos</t>
  </si>
  <si>
    <t>Depreciación acumulada vehículos</t>
  </si>
  <si>
    <t>Anticipo de clientes</t>
  </si>
  <si>
    <t>Mobiliario y Equipo</t>
  </si>
  <si>
    <t>Depreciación acumulada mobiliario y equipo</t>
  </si>
  <si>
    <t>Depreciación acumulada maquinaria</t>
  </si>
  <si>
    <t>Cuentas por pagar</t>
  </si>
  <si>
    <t>Diego Hernández, Cta. Capital</t>
  </si>
  <si>
    <t>Ventas</t>
  </si>
  <si>
    <t>Clientes</t>
  </si>
  <si>
    <t>Estimación para cuentas incobrables</t>
  </si>
  <si>
    <t>Compras</t>
  </si>
  <si>
    <t>Préstamo bancario</t>
  </si>
  <si>
    <t xml:space="preserve">Gastos de Sueldos </t>
  </si>
  <si>
    <t>IVA por pagar</t>
  </si>
  <si>
    <t>Retenciones IGSS por pagar</t>
  </si>
  <si>
    <t>Cuota patronal IGSS por pagar</t>
  </si>
  <si>
    <t>Cuota patronal IGSS</t>
  </si>
  <si>
    <t>Depreciaciones Mobiliario y Equipo</t>
  </si>
  <si>
    <t>Depreciaciones Vehículos</t>
  </si>
  <si>
    <t>Gastos de renta</t>
  </si>
  <si>
    <t>Gastos de publicidad</t>
  </si>
  <si>
    <t>Gastos de agua, luz y teléfono</t>
  </si>
  <si>
    <t>Intereses</t>
  </si>
  <si>
    <t>Cuentas Incobrables</t>
  </si>
  <si>
    <t>Intereses por pagar</t>
  </si>
  <si>
    <t>    1,900</t>
  </si>
  <si>
    <t>Inventario final de mercaderías Q.56,700</t>
  </si>
  <si>
    <t xml:space="preserve">Balance General </t>
  </si>
  <si>
    <t>Estado de Resultados</t>
  </si>
  <si>
    <t xml:space="preserve">Balance general </t>
  </si>
  <si>
    <t>(-) Costo de Ventas</t>
  </si>
  <si>
    <t xml:space="preserve">Inventario Inicial </t>
  </si>
  <si>
    <t>(+) Compras</t>
  </si>
  <si>
    <t>(-) Inventario Final</t>
  </si>
  <si>
    <t>Utilidad Bruta</t>
  </si>
  <si>
    <t xml:space="preserve">Gatsos de operación </t>
  </si>
  <si>
    <t>Gastos de Venta</t>
  </si>
  <si>
    <t>Gasto de Publicidad</t>
  </si>
  <si>
    <t>Cuentas incobrables</t>
  </si>
  <si>
    <t>Depreciacion Vehículos</t>
  </si>
  <si>
    <t xml:space="preserve">Gastos Administrativos </t>
  </si>
  <si>
    <t xml:space="preserve">Gastos de sueldos </t>
  </si>
  <si>
    <t>Cuota patronal IGGS</t>
  </si>
  <si>
    <t xml:space="preserve">Gastos de agua, luz, telefono </t>
  </si>
  <si>
    <t xml:space="preserve">Depreciaciones Mobiliario y equipo </t>
  </si>
  <si>
    <t>Utilidad operativa</t>
  </si>
  <si>
    <t>(-) Intereses</t>
  </si>
  <si>
    <t>(-)ISR</t>
  </si>
  <si>
    <t>% VERTICA</t>
  </si>
  <si>
    <t>ACTIVOS</t>
  </si>
  <si>
    <t xml:space="preserve">Activos Corriente </t>
  </si>
  <si>
    <t xml:space="preserve">Bancos </t>
  </si>
  <si>
    <t>(-) Estimación para cuentas incobrables</t>
  </si>
  <si>
    <t>Papeliaria y utiles</t>
  </si>
  <si>
    <t xml:space="preserve">Renta pagada por anticipado </t>
  </si>
  <si>
    <t>Vehiculos</t>
  </si>
  <si>
    <t>Depreciación acumulada vehiculos</t>
  </si>
  <si>
    <t xml:space="preserve">Mobiliario y equipo </t>
  </si>
  <si>
    <t>Total Activo corriente</t>
  </si>
  <si>
    <t>Inventario Mercaderias</t>
  </si>
  <si>
    <t>Activo No Corriente</t>
  </si>
  <si>
    <t>(-) Depreciacion acumulada maquinaria</t>
  </si>
  <si>
    <t xml:space="preserve">(-) Depreciación Mobiliario y Equipo </t>
  </si>
  <si>
    <t>Total Acrivo No Corriente</t>
  </si>
  <si>
    <t>TOTAL ACTIVO</t>
  </si>
  <si>
    <t>PASIVO</t>
  </si>
  <si>
    <t>Retenciones IGGSS por pagar</t>
  </si>
  <si>
    <t>Couta patronal IGGSS por pagar</t>
  </si>
  <si>
    <t>Total pasivo corriente</t>
  </si>
  <si>
    <t>Pasivo Correinete</t>
  </si>
  <si>
    <t xml:space="preserve">perdida del peridodo se agarra del balance  el ultimo dato </t>
  </si>
  <si>
    <t>Pasivo No Corriente</t>
  </si>
  <si>
    <t xml:space="preserve">Prestamo bancario </t>
  </si>
  <si>
    <t>Total pasivo no corriente</t>
  </si>
  <si>
    <t>Patrimonio</t>
  </si>
  <si>
    <t>Diego Hernandez, CTA Capital</t>
  </si>
  <si>
    <t>Perdida del peridodo</t>
  </si>
  <si>
    <t>TOTAL PASIVO + PATRIMONIO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</si>
</sst>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quot;Q&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font>
    <font>
      <b/>
      <sz val="10"/>
      <color rgb="FFFFFFFF"/>
      <name val="Calibri"/>
      <family val="2"/>
    </font>
    <font>
      <b/>
      <sz val="10"/>
      <color theme="1"/>
      <name val="Calibri"/>
      <family val="2"/>
    </font>
    <font>
      <b/>
      <i/>
      <sz val="11"/>
      <color theme="1"/>
      <name val="Calibri"/>
      <family val="2"/>
      <scheme val="minor"/>
    </font>
  </fonts>
  <fills count="3">
    <fill>
      <patternFill patternType="none"/>
    </fill>
    <fill>
      <patternFill patternType="gray125"/>
    </fill>
    <fill>
      <patternFill patternType="solid">
        <fgColor rgb="FF000000"/>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3" fillId="0" borderId="0" xfId="0" applyFont="1" applyAlignment="1">
      <alignment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3" fillId="0" borderId="3" xfId="0" applyFont="1" applyBorder="1" applyAlignment="1">
      <alignment vertical="center"/>
    </xf>
    <xf numFmtId="3" fontId="3" fillId="0" borderId="4" xfId="0" applyNumberFormat="1" applyFont="1" applyBorder="1" applyAlignment="1">
      <alignment horizontal="right" vertical="center"/>
    </xf>
    <xf numFmtId="0" fontId="3" fillId="0" borderId="4" xfId="0" applyFont="1" applyBorder="1" applyAlignment="1">
      <alignment horizontal="right" vertical="center"/>
    </xf>
    <xf numFmtId="0" fontId="3" fillId="0" borderId="4" xfId="0" applyFont="1" applyBorder="1" applyAlignment="1">
      <alignment vertical="center"/>
    </xf>
    <xf numFmtId="0" fontId="5" fillId="0" borderId="4" xfId="0" applyFont="1" applyBorder="1" applyAlignment="1">
      <alignment vertical="center"/>
    </xf>
    <xf numFmtId="0" fontId="5" fillId="0" borderId="3" xfId="0" applyFont="1" applyBorder="1" applyAlignment="1">
      <alignment vertical="center"/>
    </xf>
    <xf numFmtId="169" fontId="0" fillId="0" borderId="0" xfId="0" applyNumberFormat="1"/>
    <xf numFmtId="169" fontId="0" fillId="0" borderId="5" xfId="0" applyNumberFormat="1" applyBorder="1"/>
    <xf numFmtId="0" fontId="0" fillId="0" borderId="0" xfId="0" applyFill="1" applyBorder="1"/>
    <xf numFmtId="0" fontId="2" fillId="0" borderId="0" xfId="0" applyFont="1"/>
    <xf numFmtId="0" fontId="2" fillId="0" borderId="5" xfId="0" applyFont="1" applyBorder="1"/>
    <xf numFmtId="9" fontId="0" fillId="0" borderId="0" xfId="1" applyFont="1"/>
    <xf numFmtId="0" fontId="6" fillId="0" borderId="0" xfId="0" applyFont="1"/>
    <xf numFmtId="169" fontId="2" fillId="0" borderId="0" xfId="0" applyNumberFormat="1"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217026</xdr:colOff>
      <xdr:row>4</xdr:row>
      <xdr:rowOff>144684</xdr:rowOff>
    </xdr:from>
    <xdr:to>
      <xdr:col>16</xdr:col>
      <xdr:colOff>458165</xdr:colOff>
      <xdr:row>21</xdr:row>
      <xdr:rowOff>12057</xdr:rowOff>
    </xdr:to>
    <xdr:sp macro="" textlink="">
      <xdr:nvSpPr>
        <xdr:cNvPr id="2" name="CuadroTexto 1">
          <a:extLst>
            <a:ext uri="{FF2B5EF4-FFF2-40B4-BE49-F238E27FC236}">
              <a16:creationId xmlns:a16="http://schemas.microsoft.com/office/drawing/2014/main" id="{32A8DA9F-43B0-ED81-DB76-F83DC22A958B}"/>
            </a:ext>
          </a:extLst>
        </xdr:cNvPr>
        <xdr:cNvSpPr txBox="1"/>
      </xdr:nvSpPr>
      <xdr:spPr>
        <a:xfrm>
          <a:off x="12828608" y="952500"/>
          <a:ext cx="4039082" cy="3351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De las ventas obtenidas</a:t>
          </a:r>
          <a:r>
            <a:rPr lang="es-GT" sz="1100" baseline="0"/>
            <a:t> en el 2022, a al  empresa le queda un 78% disponible para cubir los gastos de operacióonm intereses, impuestos y posibles dividendos, ya que su costo de ventas represent+o el 22</a:t>
          </a:r>
          <a:r>
            <a:rPr lang="es-GT" sz="1100" baseline="0">
              <a:solidFill>
                <a:schemeClr val="dk1"/>
              </a:solidFill>
              <a:effectLst/>
              <a:latin typeface="+mn-lt"/>
              <a:ea typeface="+mn-ea"/>
              <a:cs typeface="+mn-cs"/>
            </a:rPr>
            <a:t>% sobre las ventas.</a:t>
          </a:r>
        </a:p>
        <a:p>
          <a:r>
            <a:rPr lang="es-GT" sz="1100" baseline="0">
              <a:solidFill>
                <a:schemeClr val="dk1"/>
              </a:solidFill>
              <a:effectLst/>
              <a:latin typeface="+mn-lt"/>
              <a:ea typeface="+mn-ea"/>
              <a:cs typeface="+mn-cs"/>
            </a:rPr>
            <a:t>Los gastos de operación de la empersa, se visualizan sumamente altos en este período,, ya que representan 93.6% sobre lo vendido, por lo cual la empresa no le alcanza cubrirlos con la utilidad disponible. El principal problema se ha detectado que esta en el ribro de sueldos (el cual representa casi el 55% de las ventas)  seguido del Gast ode Renta (que representa el 21.1%) De alli, esta empresa tiene una perdida operativa de 44.475 y una perdida neta 53175 (que representa un 18.7% de ventas faltantes )</a:t>
          </a:r>
          <a:endParaRPr lang="es-GT" sz="1100"/>
        </a:p>
      </xdr:txBody>
    </xdr:sp>
    <xdr:clientData/>
  </xdr:twoCellAnchor>
  <xdr:twoCellAnchor>
    <xdr:from>
      <xdr:col>11</xdr:col>
      <xdr:colOff>180855</xdr:colOff>
      <xdr:row>23</xdr:row>
      <xdr:rowOff>0</xdr:rowOff>
    </xdr:from>
    <xdr:to>
      <xdr:col>16</xdr:col>
      <xdr:colOff>421994</xdr:colOff>
      <xdr:row>39</xdr:row>
      <xdr:rowOff>108512</xdr:rowOff>
    </xdr:to>
    <xdr:sp macro="" textlink="">
      <xdr:nvSpPr>
        <xdr:cNvPr id="3" name="CuadroTexto 2">
          <a:extLst>
            <a:ext uri="{FF2B5EF4-FFF2-40B4-BE49-F238E27FC236}">
              <a16:creationId xmlns:a16="http://schemas.microsoft.com/office/drawing/2014/main" id="{0512C144-E6CE-42AB-9213-167161B1963A}"/>
            </a:ext>
          </a:extLst>
        </xdr:cNvPr>
        <xdr:cNvSpPr txBox="1"/>
      </xdr:nvSpPr>
      <xdr:spPr>
        <a:xfrm>
          <a:off x="13298830" y="4702215"/>
          <a:ext cx="4039082" cy="3351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aseline="0">
              <a:solidFill>
                <a:schemeClr val="dk1"/>
              </a:solidFill>
              <a:effectLst/>
              <a:latin typeface="+mn-lt"/>
              <a:ea typeface="+mn-ea"/>
              <a:cs typeface="+mn-cs"/>
            </a:rPr>
            <a:t>Del total de bienes y derechos que la empresa posee, el 77.9% ha sido financiado con capital porpio, el cual por la perdida del periodo se vera reducido u n20%.</a:t>
          </a:r>
        </a:p>
        <a:p>
          <a:endParaRPr lang="es-GT" sz="1100" baseline="0">
            <a:solidFill>
              <a:schemeClr val="dk1"/>
            </a:solidFill>
            <a:effectLst/>
            <a:latin typeface="+mn-lt"/>
            <a:ea typeface="+mn-ea"/>
            <a:cs typeface="+mn-cs"/>
          </a:endParaRPr>
        </a:p>
        <a:p>
          <a:r>
            <a:rPr lang="es-GT" sz="1100" baseline="0">
              <a:solidFill>
                <a:schemeClr val="dk1"/>
              </a:solidFill>
              <a:effectLst/>
              <a:latin typeface="+mn-lt"/>
              <a:ea typeface="+mn-ea"/>
              <a:cs typeface="+mn-cs"/>
            </a:rPr>
            <a:t>Se observa que la emperesa posee un %55 de activos liqueidos, pero su mayor procentaje se encuentra en inventario de mercaderias (21.1%), seguido de deudas por por parte de sus clientes (con un 18.7%)</a:t>
          </a:r>
        </a:p>
        <a:p>
          <a:endParaRPr lang="es-GT" sz="1100" baseline="0">
            <a:solidFill>
              <a:schemeClr val="dk1"/>
            </a:solidFill>
            <a:effectLst/>
            <a:latin typeface="+mn-lt"/>
            <a:ea typeface="+mn-ea"/>
            <a:cs typeface="+mn-cs"/>
          </a:endParaRPr>
        </a:p>
        <a:p>
          <a:r>
            <a:rPr lang="es-GT" sz="1100" baseline="0">
              <a:solidFill>
                <a:schemeClr val="dk1"/>
              </a:solidFill>
              <a:effectLst/>
              <a:latin typeface="+mn-lt"/>
              <a:ea typeface="+mn-ea"/>
              <a:cs typeface="+mn-cs"/>
            </a:rPr>
            <a:t>Sus activos productivos representan el 45.1% de lo que posee . de las deudas que vencen cmo maximo dentro de un ao, el rubro de cuentas por pagar es el mas importante, representando un 13.6% de los activos.</a:t>
          </a:r>
        </a:p>
        <a:p>
          <a:endParaRPr lang="es-GT" sz="1100" baseline="0">
            <a:solidFill>
              <a:schemeClr val="dk1"/>
            </a:solidFill>
            <a:effectLst/>
            <a:latin typeface="+mn-lt"/>
            <a:ea typeface="+mn-ea"/>
            <a:cs typeface="+mn-cs"/>
          </a:endParaRPr>
        </a:p>
        <a:p>
          <a:r>
            <a:rPr lang="es-GT" sz="1100" baseline="0">
              <a:solidFill>
                <a:schemeClr val="dk1"/>
              </a:solidFill>
              <a:effectLst/>
              <a:latin typeface="+mn-lt"/>
              <a:ea typeface="+mn-ea"/>
              <a:cs typeface="+mn-cs"/>
            </a:rPr>
            <a:t>Por ultimo la empresa posee una deuda de largo plazo que equivale al 21.4% de lo que posee</a:t>
          </a:r>
        </a:p>
        <a:p>
          <a:endParaRPr lang="es-GT" sz="110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13A4D-02F7-4AD3-A0A5-41760C447503}">
  <dimension ref="B2:J108"/>
  <sheetViews>
    <sheetView tabSelected="1" topLeftCell="B14" zoomScale="79" workbookViewId="0">
      <selection activeCell="J32" sqref="J32"/>
    </sheetView>
  </sheetViews>
  <sheetFormatPr baseColWidth="10" defaultRowHeight="15" x14ac:dyDescent="0.25"/>
  <cols>
    <col min="2" max="2" width="37.42578125" bestFit="1" customWidth="1"/>
    <col min="4" max="4" width="19.85546875" bestFit="1" customWidth="1"/>
    <col min="7" max="7" width="38.42578125" bestFit="1" customWidth="1"/>
    <col min="8" max="8" width="19.42578125" bestFit="1" customWidth="1"/>
    <col min="9" max="9" width="13.140625" customWidth="1"/>
  </cols>
  <sheetData>
    <row r="2" spans="2:10" ht="15.75" thickBot="1" x14ac:dyDescent="0.3">
      <c r="B2" s="1"/>
    </row>
    <row r="3" spans="2:10" ht="15.75" thickBot="1" x14ac:dyDescent="0.3">
      <c r="B3" s="2" t="s">
        <v>0</v>
      </c>
      <c r="C3" s="3" t="s">
        <v>1</v>
      </c>
      <c r="D3" s="3" t="s">
        <v>1</v>
      </c>
      <c r="G3" t="s">
        <v>37</v>
      </c>
    </row>
    <row r="4" spans="2:10" ht="15.75" thickBot="1" x14ac:dyDescent="0.3">
      <c r="B4" s="4" t="s">
        <v>31</v>
      </c>
      <c r="C4" s="6">
        <v>500</v>
      </c>
      <c r="D4" t="s">
        <v>36</v>
      </c>
      <c r="H4" s="10"/>
      <c r="I4" s="10"/>
      <c r="J4" t="s">
        <v>56</v>
      </c>
    </row>
    <row r="5" spans="2:10" ht="15.75" thickBot="1" x14ac:dyDescent="0.3">
      <c r="B5" s="4" t="s">
        <v>24</v>
      </c>
      <c r="C5" s="5">
        <v>14400</v>
      </c>
      <c r="D5" t="s">
        <v>36</v>
      </c>
      <c r="G5" t="s">
        <v>15</v>
      </c>
      <c r="H5" s="10"/>
      <c r="I5" s="10">
        <v>285000</v>
      </c>
      <c r="J5" s="15">
        <f>I5/$I$5</f>
        <v>1</v>
      </c>
    </row>
    <row r="6" spans="2:10" ht="15.75" thickBot="1" x14ac:dyDescent="0.3">
      <c r="B6" s="4" t="s">
        <v>29</v>
      </c>
      <c r="C6" s="5">
        <v>12000</v>
      </c>
      <c r="D6" t="s">
        <v>36</v>
      </c>
      <c r="G6" t="s">
        <v>38</v>
      </c>
      <c r="H6" s="10"/>
      <c r="I6" s="10">
        <f>H7+H8-H9</f>
        <v>62600</v>
      </c>
      <c r="J6" s="15">
        <f t="shared" ref="J6:J27" si="0">I6/$I$5</f>
        <v>0.21964912280701754</v>
      </c>
    </row>
    <row r="7" spans="2:10" ht="15.75" thickBot="1" x14ac:dyDescent="0.3">
      <c r="B7" s="4" t="s">
        <v>28</v>
      </c>
      <c r="C7" s="5">
        <v>12000</v>
      </c>
      <c r="D7" t="s">
        <v>36</v>
      </c>
      <c r="G7" t="s">
        <v>39</v>
      </c>
      <c r="H7" s="10">
        <v>60800</v>
      </c>
      <c r="I7" s="10"/>
      <c r="J7" s="15">
        <f>H7/$I$5</f>
        <v>0.21333333333333335</v>
      </c>
    </row>
    <row r="8" spans="2:10" ht="15.75" thickBot="1" x14ac:dyDescent="0.3">
      <c r="B8" s="4" t="s">
        <v>27</v>
      </c>
      <c r="C8" s="5">
        <v>60000</v>
      </c>
      <c r="D8" t="s">
        <v>36</v>
      </c>
      <c r="G8" t="s">
        <v>40</v>
      </c>
      <c r="H8" s="10">
        <v>58500</v>
      </c>
      <c r="I8" s="10"/>
      <c r="J8" s="15">
        <f>H8/$I$5</f>
        <v>0.20526315789473684</v>
      </c>
    </row>
    <row r="9" spans="2:10" ht="15.75" thickBot="1" x14ac:dyDescent="0.3">
      <c r="B9" s="4" t="s">
        <v>20</v>
      </c>
      <c r="C9" s="5">
        <v>156000</v>
      </c>
      <c r="D9" t="s">
        <v>36</v>
      </c>
      <c r="G9" t="s">
        <v>41</v>
      </c>
      <c r="H9" s="11">
        <v>56700</v>
      </c>
      <c r="I9" s="11"/>
      <c r="J9" s="15">
        <f>H9/$I$5</f>
        <v>0.19894736842105262</v>
      </c>
    </row>
    <row r="10" spans="2:10" ht="15.75" thickBot="1" x14ac:dyDescent="0.3">
      <c r="B10" s="4" t="s">
        <v>3</v>
      </c>
      <c r="C10" s="5">
        <v>60800</v>
      </c>
      <c r="D10" t="s">
        <v>36</v>
      </c>
      <c r="H10" s="10" t="s">
        <v>42</v>
      </c>
      <c r="I10" s="10">
        <f>I5-I6</f>
        <v>222400</v>
      </c>
      <c r="J10" s="15">
        <f t="shared" si="0"/>
        <v>0.78035087719298246</v>
      </c>
    </row>
    <row r="11" spans="2:10" ht="15.75" thickBot="1" x14ac:dyDescent="0.3">
      <c r="B11" s="4" t="s">
        <v>22</v>
      </c>
      <c r="C11" s="6">
        <v>580</v>
      </c>
      <c r="D11" t="s">
        <v>36</v>
      </c>
      <c r="G11" s="14" t="s">
        <v>43</v>
      </c>
      <c r="H11" s="10"/>
      <c r="I11" s="10">
        <f>H15+H23</f>
        <v>266875</v>
      </c>
      <c r="J11" s="15">
        <f t="shared" si="0"/>
        <v>0.93640350877192979</v>
      </c>
    </row>
    <row r="12" spans="2:10" ht="15.75" thickBot="1" x14ac:dyDescent="0.3">
      <c r="B12" s="4" t="s">
        <v>15</v>
      </c>
      <c r="C12" s="5">
        <v>285000</v>
      </c>
      <c r="D12" t="s">
        <v>36</v>
      </c>
      <c r="G12" s="12" t="s">
        <v>44</v>
      </c>
      <c r="H12" s="10">
        <v>12000</v>
      </c>
      <c r="I12" s="10"/>
      <c r="J12" s="15">
        <f>H12/$I$5</f>
        <v>4.2105263157894736E-2</v>
      </c>
    </row>
    <row r="13" spans="2:10" ht="15.75" thickBot="1" x14ac:dyDescent="0.3">
      <c r="B13" s="4" t="s">
        <v>9</v>
      </c>
      <c r="C13" s="5">
        <v>7000</v>
      </c>
      <c r="D13" t="s">
        <v>35</v>
      </c>
      <c r="G13" s="12" t="s">
        <v>45</v>
      </c>
      <c r="H13" s="10">
        <v>500</v>
      </c>
      <c r="I13" s="10"/>
      <c r="J13" s="15">
        <f>H13/$I$5</f>
        <v>1.7543859649122807E-3</v>
      </c>
    </row>
    <row r="14" spans="2:10" ht="15.75" thickBot="1" x14ac:dyDescent="0.3">
      <c r="B14" s="4" t="s">
        <v>2</v>
      </c>
      <c r="C14" s="5">
        <v>17200</v>
      </c>
      <c r="D14" t="s">
        <v>35</v>
      </c>
      <c r="G14" s="12" t="s">
        <v>46</v>
      </c>
      <c r="H14" s="11">
        <v>6750</v>
      </c>
      <c r="I14" s="10"/>
      <c r="J14" s="15">
        <f>H14/$I$5</f>
        <v>2.368421052631579E-2</v>
      </c>
    </row>
    <row r="15" spans="2:10" ht="15.75" thickBot="1" x14ac:dyDescent="0.3">
      <c r="B15" s="4" t="s">
        <v>16</v>
      </c>
      <c r="C15" s="5">
        <v>48000</v>
      </c>
      <c r="D15" t="s">
        <v>35</v>
      </c>
      <c r="G15" s="12" t="s">
        <v>47</v>
      </c>
      <c r="H15" s="10">
        <f>H14+H13+H12</f>
        <v>19250</v>
      </c>
      <c r="I15" s="10"/>
      <c r="J15" s="15">
        <f>H15/$I$5</f>
        <v>6.7543859649122809E-2</v>
      </c>
    </row>
    <row r="16" spans="2:10" ht="15.75" thickBot="1" x14ac:dyDescent="0.3">
      <c r="B16" s="4" t="s">
        <v>18</v>
      </c>
      <c r="C16" s="5">
        <v>58500</v>
      </c>
      <c r="D16" t="s">
        <v>35</v>
      </c>
      <c r="H16" s="10"/>
      <c r="I16" s="10"/>
      <c r="J16" s="15">
        <f t="shared" si="0"/>
        <v>0</v>
      </c>
    </row>
    <row r="17" spans="2:10" ht="15.75" thickBot="1" x14ac:dyDescent="0.3">
      <c r="B17" s="4" t="s">
        <v>13</v>
      </c>
      <c r="C17" s="5">
        <v>35000</v>
      </c>
      <c r="D17" t="s">
        <v>35</v>
      </c>
      <c r="G17" s="14" t="s">
        <v>48</v>
      </c>
      <c r="H17" s="10"/>
      <c r="I17" s="10"/>
      <c r="J17" s="15">
        <f t="shared" si="0"/>
        <v>0</v>
      </c>
    </row>
    <row r="18" spans="2:10" ht="15.75" thickBot="1" x14ac:dyDescent="0.3">
      <c r="B18" s="4" t="s">
        <v>23</v>
      </c>
      <c r="C18" s="5">
        <v>1280</v>
      </c>
      <c r="D18" t="s">
        <v>35</v>
      </c>
      <c r="G18" t="s">
        <v>49</v>
      </c>
      <c r="H18" s="10">
        <v>156000</v>
      </c>
      <c r="I18" s="10"/>
      <c r="J18" s="15">
        <f>H18/$I$5</f>
        <v>0.54736842105263162</v>
      </c>
    </row>
    <row r="19" spans="2:10" ht="15.75" thickBot="1" x14ac:dyDescent="0.3">
      <c r="B19" s="4" t="s">
        <v>12</v>
      </c>
      <c r="C19" s="5">
        <v>8930</v>
      </c>
      <c r="D19" t="s">
        <v>35</v>
      </c>
      <c r="G19" t="s">
        <v>50</v>
      </c>
      <c r="H19" s="10">
        <v>14400</v>
      </c>
      <c r="I19" s="10"/>
      <c r="J19" s="15">
        <f t="shared" ref="J19:J23" si="1">H19/$I$5</f>
        <v>5.0526315789473683E-2</v>
      </c>
    </row>
    <row r="20" spans="2:10" ht="15.75" thickBot="1" x14ac:dyDescent="0.3">
      <c r="B20" s="4" t="s">
        <v>11</v>
      </c>
      <c r="C20" s="5">
        <v>8625</v>
      </c>
      <c r="D20" t="s">
        <v>35</v>
      </c>
      <c r="G20" t="s">
        <v>27</v>
      </c>
      <c r="H20" s="10">
        <v>60000</v>
      </c>
      <c r="I20" s="10"/>
      <c r="J20" s="15">
        <f t="shared" si="1"/>
        <v>0.21052631578947367</v>
      </c>
    </row>
    <row r="21" spans="2:10" ht="15.75" thickBot="1" x14ac:dyDescent="0.3">
      <c r="B21" s="4" t="s">
        <v>8</v>
      </c>
      <c r="C21" s="5">
        <v>11250</v>
      </c>
      <c r="D21" t="s">
        <v>35</v>
      </c>
      <c r="G21" t="s">
        <v>51</v>
      </c>
      <c r="H21" s="10">
        <v>12000</v>
      </c>
      <c r="I21" s="10"/>
      <c r="J21" s="15">
        <f t="shared" si="1"/>
        <v>4.2105263157894736E-2</v>
      </c>
    </row>
    <row r="22" spans="2:10" ht="15.75" thickBot="1" x14ac:dyDescent="0.3">
      <c r="B22" s="4" t="s">
        <v>14</v>
      </c>
      <c r="C22" s="5">
        <v>200000</v>
      </c>
      <c r="D22" t="s">
        <v>35</v>
      </c>
      <c r="G22" t="s">
        <v>52</v>
      </c>
      <c r="H22" s="11">
        <v>5225</v>
      </c>
      <c r="I22" s="10"/>
      <c r="J22" s="15">
        <f t="shared" si="1"/>
        <v>1.8333333333333333E-2</v>
      </c>
    </row>
    <row r="23" spans="2:10" ht="15.75" thickBot="1" x14ac:dyDescent="0.3">
      <c r="B23" s="4" t="s">
        <v>17</v>
      </c>
      <c r="C23" s="5">
        <v>1440</v>
      </c>
      <c r="D23" t="s">
        <v>35</v>
      </c>
      <c r="H23" s="10">
        <f>SUM(H18:H22)</f>
        <v>247625</v>
      </c>
      <c r="I23" s="10"/>
      <c r="J23" s="15">
        <f t="shared" si="1"/>
        <v>0.868859649122807</v>
      </c>
    </row>
    <row r="24" spans="2:10" ht="15.75" thickBot="1" x14ac:dyDescent="0.3">
      <c r="B24" s="4" t="s">
        <v>32</v>
      </c>
      <c r="C24" s="7" t="s">
        <v>33</v>
      </c>
      <c r="D24" t="s">
        <v>35</v>
      </c>
      <c r="H24" s="10" t="s">
        <v>53</v>
      </c>
      <c r="I24" s="10">
        <f>I10-I11</f>
        <v>-44475</v>
      </c>
      <c r="J24" s="15">
        <f t="shared" si="0"/>
        <v>-0.15605263157894736</v>
      </c>
    </row>
    <row r="25" spans="2:10" ht="15.75" thickBot="1" x14ac:dyDescent="0.3">
      <c r="B25" s="4" t="s">
        <v>21</v>
      </c>
      <c r="C25" s="5">
        <v>9070</v>
      </c>
      <c r="D25" t="s">
        <v>35</v>
      </c>
      <c r="G25" t="s">
        <v>54</v>
      </c>
      <c r="H25" s="10"/>
      <c r="I25" s="11">
        <v>8700</v>
      </c>
      <c r="J25" s="15">
        <f t="shared" si="0"/>
        <v>3.0526315789473683E-2</v>
      </c>
    </row>
    <row r="26" spans="2:10" ht="15.75" thickBot="1" x14ac:dyDescent="0.3">
      <c r="B26" s="4" t="s">
        <v>6</v>
      </c>
      <c r="C26" s="5">
        <v>65000</v>
      </c>
      <c r="D26" t="s">
        <v>35</v>
      </c>
      <c r="H26" s="10"/>
      <c r="I26" s="10">
        <f>I24-I25</f>
        <v>-53175</v>
      </c>
      <c r="J26" s="15">
        <f t="shared" si="0"/>
        <v>-0.18657894736842107</v>
      </c>
    </row>
    <row r="27" spans="2:10" ht="15.75" thickBot="1" x14ac:dyDescent="0.3">
      <c r="B27" s="4" t="s">
        <v>10</v>
      </c>
      <c r="C27" s="5">
        <v>34500</v>
      </c>
      <c r="D27" t="s">
        <v>35</v>
      </c>
      <c r="G27" t="s">
        <v>55</v>
      </c>
      <c r="H27" s="10"/>
      <c r="I27" s="11">
        <v>0</v>
      </c>
      <c r="J27" s="15">
        <f t="shared" si="0"/>
        <v>0</v>
      </c>
    </row>
    <row r="28" spans="2:10" ht="15.75" thickBot="1" x14ac:dyDescent="0.3">
      <c r="B28" s="4" t="s">
        <v>4</v>
      </c>
      <c r="C28" s="5">
        <v>5500</v>
      </c>
      <c r="D28" t="s">
        <v>35</v>
      </c>
      <c r="H28" s="10"/>
      <c r="I28" s="10">
        <f>I26</f>
        <v>-53175</v>
      </c>
    </row>
    <row r="29" spans="2:10" ht="15.75" thickBot="1" x14ac:dyDescent="0.3">
      <c r="B29" s="4" t="s">
        <v>5</v>
      </c>
      <c r="C29" s="5">
        <v>15000</v>
      </c>
      <c r="D29" t="s">
        <v>35</v>
      </c>
      <c r="H29" s="10"/>
      <c r="I29" s="10"/>
    </row>
    <row r="30" spans="2:10" ht="15.75" thickBot="1" x14ac:dyDescent="0.3">
      <c r="B30" s="4" t="s">
        <v>7</v>
      </c>
      <c r="C30" s="5">
        <v>45000</v>
      </c>
      <c r="D30" t="s">
        <v>35</v>
      </c>
      <c r="H30" s="10"/>
      <c r="I30" s="10"/>
    </row>
    <row r="31" spans="2:10" ht="15.75" thickBot="1" x14ac:dyDescent="0.3">
      <c r="B31" s="4" t="s">
        <v>25</v>
      </c>
      <c r="C31" s="5">
        <v>5225</v>
      </c>
      <c r="H31" s="10"/>
      <c r="I31" s="10"/>
    </row>
    <row r="32" spans="2:10" ht="15.75" thickBot="1" x14ac:dyDescent="0.3">
      <c r="B32" s="4" t="s">
        <v>26</v>
      </c>
      <c r="C32" s="5">
        <v>6750</v>
      </c>
      <c r="H32" s="10"/>
      <c r="I32" s="10"/>
    </row>
    <row r="33" spans="2:9" ht="15.75" thickBot="1" x14ac:dyDescent="0.3">
      <c r="B33" s="4" t="s">
        <v>30</v>
      </c>
      <c r="C33" s="5">
        <v>8700</v>
      </c>
      <c r="H33" s="10"/>
      <c r="I33" s="10"/>
    </row>
    <row r="34" spans="2:9" ht="15.75" thickBot="1" x14ac:dyDescent="0.3">
      <c r="B34" s="4" t="s">
        <v>19</v>
      </c>
      <c r="C34" s="5">
        <v>55000</v>
      </c>
    </row>
    <row r="35" spans="2:9" ht="15.75" thickBot="1" x14ac:dyDescent="0.3">
      <c r="B35" s="4"/>
      <c r="C35" s="8"/>
    </row>
    <row r="36" spans="2:9" ht="15.75" thickBot="1" x14ac:dyDescent="0.3">
      <c r="B36" s="9" t="s">
        <v>34</v>
      </c>
      <c r="C36" s="8"/>
    </row>
    <row r="38" spans="2:9" x14ac:dyDescent="0.25">
      <c r="H38" s="10"/>
      <c r="I38" s="10"/>
    </row>
    <row r="39" spans="2:9" x14ac:dyDescent="0.25">
      <c r="G39" s="13" t="s">
        <v>57</v>
      </c>
      <c r="H39" s="10"/>
      <c r="I39" t="s">
        <v>56</v>
      </c>
    </row>
    <row r="40" spans="2:9" x14ac:dyDescent="0.25">
      <c r="G40" s="13" t="s">
        <v>58</v>
      </c>
      <c r="H40" s="10"/>
      <c r="I40" s="10"/>
    </row>
    <row r="41" spans="2:9" x14ac:dyDescent="0.25">
      <c r="G41" t="s">
        <v>59</v>
      </c>
      <c r="H41" s="10">
        <v>17200</v>
      </c>
      <c r="I41" s="15">
        <f t="shared" ref="I41:I78" si="2">H41/$H$57</f>
        <v>6.701603319631412E-2</v>
      </c>
    </row>
    <row r="42" spans="2:9" x14ac:dyDescent="0.25">
      <c r="G42" t="s">
        <v>16</v>
      </c>
      <c r="H42" s="10">
        <v>48000</v>
      </c>
      <c r="I42" s="15">
        <f t="shared" si="2"/>
        <v>0.18702148798971382</v>
      </c>
    </row>
    <row r="43" spans="2:9" x14ac:dyDescent="0.25">
      <c r="G43" t="s">
        <v>60</v>
      </c>
      <c r="H43" s="10">
        <v>-1440</v>
      </c>
      <c r="I43" s="15">
        <f t="shared" si="2"/>
        <v>-5.6106446396914141E-3</v>
      </c>
    </row>
    <row r="44" spans="2:9" x14ac:dyDescent="0.25">
      <c r="G44" t="s">
        <v>67</v>
      </c>
      <c r="H44" s="10">
        <v>56700</v>
      </c>
      <c r="I44" s="15">
        <f t="shared" si="2"/>
        <v>0.22091913268784943</v>
      </c>
    </row>
    <row r="45" spans="2:9" x14ac:dyDescent="0.25">
      <c r="G45" t="s">
        <v>61</v>
      </c>
      <c r="H45" s="10">
        <v>5500</v>
      </c>
      <c r="I45" s="15">
        <f t="shared" si="2"/>
        <v>2.1429545498821374E-2</v>
      </c>
    </row>
    <row r="46" spans="2:9" x14ac:dyDescent="0.25">
      <c r="G46" t="s">
        <v>62</v>
      </c>
      <c r="H46" s="10">
        <v>15000</v>
      </c>
      <c r="I46" s="15">
        <f t="shared" si="2"/>
        <v>5.8444214996785565E-2</v>
      </c>
    </row>
    <row r="47" spans="2:9" x14ac:dyDescent="0.25">
      <c r="G47" s="16" t="s">
        <v>66</v>
      </c>
      <c r="H47" s="10">
        <f>SUM(H41:H46)</f>
        <v>140960</v>
      </c>
      <c r="I47" s="15">
        <f t="shared" si="2"/>
        <v>0.54921976972979292</v>
      </c>
    </row>
    <row r="48" spans="2:9" x14ac:dyDescent="0.25">
      <c r="H48" s="10"/>
      <c r="I48" s="15">
        <f t="shared" si="2"/>
        <v>0</v>
      </c>
    </row>
    <row r="49" spans="7:9" x14ac:dyDescent="0.25">
      <c r="G49" s="13" t="s">
        <v>68</v>
      </c>
      <c r="H49" s="10"/>
      <c r="I49" s="15">
        <f t="shared" si="2"/>
        <v>0</v>
      </c>
    </row>
    <row r="50" spans="7:9" x14ac:dyDescent="0.25">
      <c r="G50" t="s">
        <v>63</v>
      </c>
      <c r="H50" s="10">
        <v>45000</v>
      </c>
      <c r="I50" s="15">
        <f t="shared" si="2"/>
        <v>0.1753326449903567</v>
      </c>
    </row>
    <row r="51" spans="7:9" x14ac:dyDescent="0.25">
      <c r="G51" t="s">
        <v>64</v>
      </c>
      <c r="H51" s="10">
        <v>-11250</v>
      </c>
      <c r="I51" s="15">
        <f t="shared" si="2"/>
        <v>-4.3833161247589174E-2</v>
      </c>
    </row>
    <row r="52" spans="7:9" x14ac:dyDescent="0.25">
      <c r="G52" t="s">
        <v>65</v>
      </c>
      <c r="H52" s="10">
        <v>34500</v>
      </c>
      <c r="I52" s="15">
        <f t="shared" si="2"/>
        <v>0.1344216944926068</v>
      </c>
    </row>
    <row r="53" spans="7:9" x14ac:dyDescent="0.25">
      <c r="G53" t="s">
        <v>70</v>
      </c>
      <c r="H53" s="10">
        <v>-8625</v>
      </c>
      <c r="I53" s="15">
        <f t="shared" si="2"/>
        <v>-3.3605423623151699E-2</v>
      </c>
    </row>
    <row r="54" spans="7:9" x14ac:dyDescent="0.25">
      <c r="G54" t="s">
        <v>6</v>
      </c>
      <c r="H54" s="10">
        <v>65000</v>
      </c>
      <c r="I54" s="15">
        <f t="shared" si="2"/>
        <v>0.25325826498607079</v>
      </c>
    </row>
    <row r="55" spans="7:9" x14ac:dyDescent="0.25">
      <c r="G55" t="s">
        <v>69</v>
      </c>
      <c r="H55" s="10">
        <v>-8930</v>
      </c>
      <c r="I55" s="15">
        <f t="shared" si="2"/>
        <v>-3.4793789328086341E-2</v>
      </c>
    </row>
    <row r="56" spans="7:9" x14ac:dyDescent="0.25">
      <c r="G56" t="s">
        <v>71</v>
      </c>
      <c r="H56" s="10">
        <f>SUM(H50:H55)</f>
        <v>115695</v>
      </c>
      <c r="I56" s="15">
        <f t="shared" si="2"/>
        <v>0.45078023027020708</v>
      </c>
    </row>
    <row r="57" spans="7:9" x14ac:dyDescent="0.25">
      <c r="G57" s="13" t="s">
        <v>72</v>
      </c>
      <c r="H57" s="17">
        <f>H56+H47</f>
        <v>256655</v>
      </c>
      <c r="I57" s="15">
        <f>H57/$H$57</f>
        <v>1</v>
      </c>
    </row>
    <row r="58" spans="7:9" x14ac:dyDescent="0.25">
      <c r="H58" s="10"/>
      <c r="I58" s="15"/>
    </row>
    <row r="59" spans="7:9" x14ac:dyDescent="0.25">
      <c r="H59" s="10"/>
      <c r="I59" s="15"/>
    </row>
    <row r="60" spans="7:9" x14ac:dyDescent="0.25">
      <c r="G60" s="13" t="s">
        <v>73</v>
      </c>
      <c r="H60" s="10"/>
      <c r="I60" s="15"/>
    </row>
    <row r="61" spans="7:9" x14ac:dyDescent="0.25">
      <c r="G61" s="13" t="s">
        <v>77</v>
      </c>
      <c r="H61" s="10"/>
      <c r="I61" s="15"/>
    </row>
    <row r="62" spans="7:9" x14ac:dyDescent="0.25">
      <c r="G62" t="s">
        <v>9</v>
      </c>
      <c r="H62" s="10">
        <v>7000</v>
      </c>
      <c r="I62" s="15">
        <f t="shared" si="2"/>
        <v>2.7273966998499932E-2</v>
      </c>
    </row>
    <row r="63" spans="7:9" x14ac:dyDescent="0.25">
      <c r="G63" t="s">
        <v>13</v>
      </c>
      <c r="H63" s="10">
        <v>35000</v>
      </c>
      <c r="I63" s="15">
        <f t="shared" si="2"/>
        <v>0.13636983499249966</v>
      </c>
    </row>
    <row r="64" spans="7:9" x14ac:dyDescent="0.25">
      <c r="G64" t="s">
        <v>21</v>
      </c>
      <c r="H64" s="10">
        <v>9070</v>
      </c>
      <c r="I64" s="15">
        <f t="shared" si="2"/>
        <v>3.5339268668056339E-2</v>
      </c>
    </row>
    <row r="65" spans="2:9" x14ac:dyDescent="0.25">
      <c r="B65" t="s">
        <v>78</v>
      </c>
      <c r="G65" t="s">
        <v>74</v>
      </c>
      <c r="H65" s="10">
        <v>580</v>
      </c>
      <c r="I65" s="15">
        <f t="shared" si="2"/>
        <v>2.2598429798757085E-3</v>
      </c>
    </row>
    <row r="66" spans="2:9" x14ac:dyDescent="0.25">
      <c r="G66" t="s">
        <v>75</v>
      </c>
      <c r="H66" s="10">
        <v>1280</v>
      </c>
      <c r="I66" s="15">
        <f t="shared" si="2"/>
        <v>4.987239679725702E-3</v>
      </c>
    </row>
    <row r="67" spans="2:9" x14ac:dyDescent="0.25">
      <c r="G67" t="s">
        <v>32</v>
      </c>
      <c r="H67" s="11">
        <v>1900</v>
      </c>
      <c r="I67" s="15">
        <f t="shared" si="2"/>
        <v>7.402933899592839E-3</v>
      </c>
    </row>
    <row r="68" spans="2:9" x14ac:dyDescent="0.25">
      <c r="G68" t="s">
        <v>76</v>
      </c>
      <c r="H68" s="10">
        <f>SUM(H62:H67)</f>
        <v>54830</v>
      </c>
      <c r="I68" s="15">
        <f t="shared" si="2"/>
        <v>0.21363308721825017</v>
      </c>
    </row>
    <row r="69" spans="2:9" x14ac:dyDescent="0.25">
      <c r="H69" s="10"/>
      <c r="I69" s="15"/>
    </row>
    <row r="70" spans="2:9" x14ac:dyDescent="0.25">
      <c r="G70" s="13" t="s">
        <v>79</v>
      </c>
      <c r="H70" s="10"/>
      <c r="I70" s="15"/>
    </row>
    <row r="71" spans="2:9" x14ac:dyDescent="0.25">
      <c r="G71" t="s">
        <v>80</v>
      </c>
      <c r="H71" s="11">
        <v>55000</v>
      </c>
      <c r="I71" s="15">
        <f t="shared" si="2"/>
        <v>0.21429545498821376</v>
      </c>
    </row>
    <row r="72" spans="2:9" x14ac:dyDescent="0.25">
      <c r="G72" t="s">
        <v>81</v>
      </c>
      <c r="H72" s="10">
        <f>H71</f>
        <v>55000</v>
      </c>
      <c r="I72" s="15">
        <f t="shared" si="2"/>
        <v>0.21429545498821376</v>
      </c>
    </row>
    <row r="73" spans="2:9" x14ac:dyDescent="0.25">
      <c r="H73" s="10"/>
      <c r="I73" s="15"/>
    </row>
    <row r="74" spans="2:9" x14ac:dyDescent="0.25">
      <c r="G74" s="13" t="s">
        <v>82</v>
      </c>
      <c r="H74" s="10"/>
      <c r="I74" s="15"/>
    </row>
    <row r="75" spans="2:9" x14ac:dyDescent="0.25">
      <c r="G75" t="s">
        <v>83</v>
      </c>
      <c r="H75" s="10">
        <v>200000</v>
      </c>
      <c r="I75" s="15">
        <f t="shared" si="2"/>
        <v>0.7792561999571409</v>
      </c>
    </row>
    <row r="76" spans="2:9" x14ac:dyDescent="0.25">
      <c r="G76" t="s">
        <v>84</v>
      </c>
      <c r="H76" s="11">
        <f>I28</f>
        <v>-53175</v>
      </c>
      <c r="I76" s="15">
        <f t="shared" si="2"/>
        <v>-0.20718474216360483</v>
      </c>
    </row>
    <row r="77" spans="2:9" x14ac:dyDescent="0.25">
      <c r="H77" s="10">
        <f>H76+H75</f>
        <v>146825</v>
      </c>
      <c r="I77" s="15">
        <f t="shared" si="2"/>
        <v>0.57207145779353608</v>
      </c>
    </row>
    <row r="78" spans="2:9" x14ac:dyDescent="0.25">
      <c r="G78" s="13" t="s">
        <v>85</v>
      </c>
      <c r="H78" s="17">
        <f>H77+H72+H68</f>
        <v>256655</v>
      </c>
      <c r="I78" s="15">
        <f t="shared" si="2"/>
        <v>1</v>
      </c>
    </row>
    <row r="79" spans="2:9" x14ac:dyDescent="0.25">
      <c r="H79" s="10"/>
      <c r="I79" s="10"/>
    </row>
    <row r="80" spans="2:9" x14ac:dyDescent="0.25">
      <c r="H80" s="10"/>
      <c r="I80" s="10"/>
    </row>
    <row r="81" spans="8:9" x14ac:dyDescent="0.25">
      <c r="H81" s="10"/>
      <c r="I81" s="10"/>
    </row>
    <row r="82" spans="8:9" x14ac:dyDescent="0.25">
      <c r="H82" s="10"/>
      <c r="I82" s="10"/>
    </row>
    <row r="83" spans="8:9" x14ac:dyDescent="0.25">
      <c r="H83" s="10"/>
      <c r="I83" s="10"/>
    </row>
    <row r="84" spans="8:9" x14ac:dyDescent="0.25">
      <c r="H84" s="10"/>
      <c r="I84" s="10"/>
    </row>
    <row r="85" spans="8:9" x14ac:dyDescent="0.25">
      <c r="H85" s="10"/>
      <c r="I85" s="10"/>
    </row>
    <row r="86" spans="8:9" x14ac:dyDescent="0.25">
      <c r="H86" s="10"/>
      <c r="I86" s="10"/>
    </row>
    <row r="87" spans="8:9" x14ac:dyDescent="0.25">
      <c r="H87" s="10"/>
      <c r="I87" s="10"/>
    </row>
    <row r="88" spans="8:9" x14ac:dyDescent="0.25">
      <c r="H88" s="10"/>
      <c r="I88" s="10"/>
    </row>
    <row r="89" spans="8:9" x14ac:dyDescent="0.25">
      <c r="H89" s="10"/>
      <c r="I89" s="10"/>
    </row>
    <row r="90" spans="8:9" x14ac:dyDescent="0.25">
      <c r="H90" s="10"/>
      <c r="I90" s="10"/>
    </row>
    <row r="91" spans="8:9" x14ac:dyDescent="0.25">
      <c r="H91" s="10"/>
      <c r="I91" s="10"/>
    </row>
    <row r="92" spans="8:9" x14ac:dyDescent="0.25">
      <c r="H92" s="10"/>
      <c r="I92" s="10"/>
    </row>
    <row r="93" spans="8:9" x14ac:dyDescent="0.25">
      <c r="H93" s="10"/>
      <c r="I93" s="10"/>
    </row>
    <row r="94" spans="8:9" x14ac:dyDescent="0.25">
      <c r="H94" s="10"/>
      <c r="I94" s="10"/>
    </row>
    <row r="95" spans="8:9" x14ac:dyDescent="0.25">
      <c r="H95" s="10"/>
      <c r="I95" s="10"/>
    </row>
    <row r="96" spans="8:9" x14ac:dyDescent="0.25">
      <c r="H96" s="10"/>
      <c r="I96" s="10"/>
    </row>
    <row r="97" spans="8:9" x14ac:dyDescent="0.25">
      <c r="H97" s="10"/>
      <c r="I97" s="10"/>
    </row>
    <row r="98" spans="8:9" x14ac:dyDescent="0.25">
      <c r="H98" s="10"/>
      <c r="I98" s="10"/>
    </row>
    <row r="99" spans="8:9" x14ac:dyDescent="0.25">
      <c r="H99" s="10"/>
      <c r="I99" s="10"/>
    </row>
    <row r="100" spans="8:9" x14ac:dyDescent="0.25">
      <c r="H100" s="10"/>
      <c r="I100" s="10"/>
    </row>
    <row r="101" spans="8:9" x14ac:dyDescent="0.25">
      <c r="H101" s="10"/>
      <c r="I101" s="10"/>
    </row>
    <row r="102" spans="8:9" x14ac:dyDescent="0.25">
      <c r="H102" s="10"/>
      <c r="I102" s="10"/>
    </row>
    <row r="103" spans="8:9" x14ac:dyDescent="0.25">
      <c r="H103" s="10"/>
      <c r="I103" s="10"/>
    </row>
    <row r="104" spans="8:9" x14ac:dyDescent="0.25">
      <c r="H104" s="10"/>
      <c r="I104" s="10"/>
    </row>
    <row r="105" spans="8:9" x14ac:dyDescent="0.25">
      <c r="H105" s="10"/>
      <c r="I105" s="10"/>
    </row>
    <row r="106" spans="8:9" x14ac:dyDescent="0.25">
      <c r="H106" s="10"/>
      <c r="I106" s="10"/>
    </row>
    <row r="107" spans="8:9" x14ac:dyDescent="0.25">
      <c r="H107" s="10"/>
      <c r="I107" s="10"/>
    </row>
    <row r="108" spans="8:9" x14ac:dyDescent="0.25">
      <c r="H108" s="10"/>
      <c r="I108" s="10"/>
    </row>
  </sheetData>
  <autoFilter ref="B3:D34" xr:uid="{EEB13A4D-02F7-4AD3-A0A5-41760C447503}">
    <sortState xmlns:xlrd2="http://schemas.microsoft.com/office/spreadsheetml/2017/richdata2" ref="B4:D34">
      <sortCondition descending="1" ref="D3:D34"/>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D5178-E17F-4080-81D9-BE23A7BA5695}">
  <dimension ref="A1"/>
  <sheetViews>
    <sheetView workbookViewId="0">
      <selection activeCell="B4" sqref="B4"/>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Alvarez</dc:creator>
  <cp:lastModifiedBy>Rafael Alvarez</cp:lastModifiedBy>
  <dcterms:created xsi:type="dcterms:W3CDTF">2023-08-17T21:54:12Z</dcterms:created>
  <dcterms:modified xsi:type="dcterms:W3CDTF">2023-08-17T22:58:19Z</dcterms:modified>
</cp:coreProperties>
</file>