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URL\Segundo Ciclo\Fundamentos de administracion y analisis financiero\"/>
    </mc:Choice>
  </mc:AlternateContent>
  <xr:revisionPtr revIDLastSave="0" documentId="13_ncr:1_{D6EE182E-DA3C-4997-9007-DC22F550744A}" xr6:coauthVersionLast="47" xr6:coauthVersionMax="47" xr10:uidLastSave="{00000000-0000-0000-0000-000000000000}"/>
  <bookViews>
    <workbookView xWindow="-120" yWindow="-120" windowWidth="20730" windowHeight="11040" activeTab="1" xr2:uid="{A9CC9202-E1A8-4178-8F5C-014EB792C8BD}"/>
  </bookViews>
  <sheets>
    <sheet name="ESTADOS FINANCIEROS" sheetId="1" r:id="rId1"/>
    <sheet name="ESTADOS FINANCIEROS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7" i="2" l="1"/>
  <c r="D65" i="2"/>
  <c r="D66" i="2"/>
  <c r="D64" i="2"/>
  <c r="C66" i="2"/>
  <c r="C65" i="2"/>
  <c r="C64" i="2"/>
  <c r="B66" i="2"/>
  <c r="B67" i="2"/>
  <c r="B64" i="2"/>
  <c r="B56" i="2"/>
  <c r="B61" i="2"/>
  <c r="B58" i="2"/>
  <c r="B59" i="2"/>
  <c r="B60" i="2"/>
  <c r="B57" i="2"/>
  <c r="E47" i="2"/>
  <c r="D47" i="2"/>
  <c r="D46" i="2"/>
  <c r="E46" i="2"/>
  <c r="E45" i="2"/>
  <c r="I43" i="2"/>
  <c r="B53" i="2"/>
  <c r="E41" i="2"/>
  <c r="D41" i="2"/>
  <c r="E33" i="2"/>
  <c r="E32" i="2"/>
  <c r="E31" i="2"/>
  <c r="I36" i="2"/>
  <c r="I34" i="2"/>
  <c r="C11" i="2"/>
  <c r="J30" i="2"/>
  <c r="I30" i="2"/>
  <c r="D10" i="2"/>
  <c r="D9" i="2"/>
  <c r="D7" i="2"/>
  <c r="D6" i="2"/>
  <c r="C6" i="2"/>
  <c r="C7" i="2"/>
  <c r="C8" i="2"/>
  <c r="C9" i="2"/>
  <c r="C10" i="2"/>
  <c r="C12" i="2"/>
  <c r="C13" i="2"/>
  <c r="C14" i="2"/>
  <c r="C15" i="2"/>
  <c r="C16" i="2"/>
  <c r="C17" i="2"/>
  <c r="C5" i="2"/>
  <c r="B46" i="2"/>
  <c r="D39" i="2"/>
  <c r="B39" i="2"/>
  <c r="B41" i="2" s="1"/>
  <c r="B47" i="2" s="1"/>
  <c r="D33" i="2"/>
  <c r="B33" i="2"/>
  <c r="D30" i="2"/>
  <c r="B30" i="2"/>
  <c r="B12" i="2"/>
  <c r="B7" i="2"/>
  <c r="C46" i="1"/>
  <c r="B46" i="1"/>
  <c r="C39" i="1"/>
  <c r="C41" i="1" s="1"/>
  <c r="C47" i="1" s="1"/>
  <c r="B39" i="1"/>
  <c r="B41" i="1" s="1"/>
  <c r="B47" i="1" s="1"/>
  <c r="C33" i="1"/>
  <c r="B33" i="1"/>
  <c r="C30" i="1"/>
  <c r="B30" i="1"/>
  <c r="B12" i="1"/>
  <c r="B7" i="1"/>
  <c r="B34" i="2" l="1"/>
  <c r="D34" i="2"/>
  <c r="B13" i="2"/>
  <c r="B15" i="2" s="1"/>
  <c r="B17" i="2" s="1"/>
  <c r="B34" i="1"/>
  <c r="C34" i="1"/>
  <c r="B13" i="1"/>
  <c r="B15" i="1" s="1"/>
  <c r="B17" i="1" s="1"/>
</calcChain>
</file>

<file path=xl/sharedStrings.xml><?xml version="1.0" encoding="utf-8"?>
<sst xmlns="http://schemas.openxmlformats.org/spreadsheetml/2006/main" count="181" uniqueCount="98">
  <si>
    <t>Estado de Pérdidas y Ganancias</t>
  </si>
  <si>
    <t>Ingresos por Ventas</t>
  </si>
  <si>
    <t>(-) Costo de los bienes vendidos</t>
  </si>
  <si>
    <t>Utilidad Bruta</t>
  </si>
  <si>
    <t>(-) Gastos Operativos</t>
  </si>
  <si>
    <t>Gastos de ventas</t>
  </si>
  <si>
    <t>Gastos generales y administrativos</t>
  </si>
  <si>
    <t>Gastos de depreciación</t>
  </si>
  <si>
    <t>Total de gastos operativos</t>
  </si>
  <si>
    <t>Utilidad Operativa</t>
  </si>
  <si>
    <t>(-) Gastos por Intereses</t>
  </si>
  <si>
    <t>Utilidad neta antes de impuestos</t>
  </si>
  <si>
    <t>(-) Impuestos</t>
  </si>
  <si>
    <t>Utilidad neta después de Impuestos</t>
  </si>
  <si>
    <t>Balance General</t>
  </si>
  <si>
    <t>ACTIVOS</t>
  </si>
  <si>
    <t>Caja</t>
  </si>
  <si>
    <t>Cuentas por Cobrar</t>
  </si>
  <si>
    <t>Inventarios</t>
  </si>
  <si>
    <t>Total de Activos Corrientes</t>
  </si>
  <si>
    <t>Activos Fijos Brutos</t>
  </si>
  <si>
    <t>(-) Depreciación Acumulada</t>
  </si>
  <si>
    <t>Total de Activos Fijos Netos</t>
  </si>
  <si>
    <t>Total del Activo</t>
  </si>
  <si>
    <t>PASIVOS Y CAPITAL</t>
  </si>
  <si>
    <t>Cuentas por Pagar</t>
  </si>
  <si>
    <t>Documentos por Pagar</t>
  </si>
  <si>
    <t>Pasivos Acumulados</t>
  </si>
  <si>
    <t>Total de Pasivos Corrientes</t>
  </si>
  <si>
    <t>Deuda a Largo Plazo</t>
  </si>
  <si>
    <t>Total de Pasivos</t>
  </si>
  <si>
    <t>Acciones Preferentes</t>
  </si>
  <si>
    <t>Acciones Comunes</t>
  </si>
  <si>
    <t>Capital Pagado Adicional</t>
  </si>
  <si>
    <t>Ganancias Retenidas</t>
  </si>
  <si>
    <t>Total de Patrimonio</t>
  </si>
  <si>
    <t>Total de Pasivo y Capital</t>
  </si>
  <si>
    <t>Se encuentran 2,500 acciones preferentes en circulación con un dividendo de $.1.20</t>
  </si>
  <si>
    <t>DATOS PROYECTADOS PARA AÑO 2023</t>
  </si>
  <si>
    <t>FÁBRICA DE CONCENTRADOS, S.A.</t>
  </si>
  <si>
    <t>Del 01 de enero al 31 de diciembre del 2022</t>
  </si>
  <si>
    <t>Al 31 de diciembre del 2021-2022</t>
  </si>
  <si>
    <t>Se encuentran 100,000 acciones comunes en circulación en el año 2022 a un precio de $11.38 por acción.</t>
  </si>
  <si>
    <t>Nota al Balance:</t>
  </si>
  <si>
    <t>Se pagaron dividendos a los accionistas preferentes de $ 3,000</t>
  </si>
  <si>
    <t>Nota al Estado de Resultados del 2022:</t>
  </si>
  <si>
    <t>Rubros de datos</t>
  </si>
  <si>
    <t>Valor</t>
  </si>
  <si>
    <t>Ingresos por ventas</t>
  </si>
  <si>
    <t>$ 6,500,000</t>
  </si>
  <si>
    <t>Saldo de efectivo mínimo</t>
  </si>
  <si>
    <t>$ 25,000</t>
  </si>
  <si>
    <t>Rotación de inventarios (veces)</t>
  </si>
  <si>
    <t>Período promedio de cobro</t>
  </si>
  <si>
    <t>50 días</t>
  </si>
  <si>
    <t>Compras de activos fijos</t>
  </si>
  <si>
    <t>$400,000</t>
  </si>
  <si>
    <t>Pago total de dividendos (comunes y preferentes)</t>
  </si>
  <si>
    <t>$ 20,000</t>
  </si>
  <si>
    <t>Gastos por depreciación</t>
  </si>
  <si>
    <t>$ 185,000</t>
  </si>
  <si>
    <t>Gastos por intereses</t>
  </si>
  <si>
    <t>$ 97,000</t>
  </si>
  <si>
    <t>Aumento de las cuentas por pagar</t>
  </si>
  <si>
    <t>Deudas acumuladas y deuda a largo plazo</t>
  </si>
  <si>
    <t>Sin cambios</t>
  </si>
  <si>
    <t>Documentos por pagar, acciones comunes y preferentes</t>
  </si>
  <si>
    <t>AÑO 2021</t>
  </si>
  <si>
    <t>AÑO 2022</t>
  </si>
  <si>
    <t xml:space="preserve">HISTORICO </t>
  </si>
  <si>
    <t>PROYECTADO</t>
  </si>
  <si>
    <t>AÑO 2023</t>
  </si>
  <si>
    <t>HISTORICO</t>
  </si>
  <si>
    <t>Rotacion de inventario</t>
  </si>
  <si>
    <t>Costo de ventas</t>
  </si>
  <si>
    <t>Invebtarios</t>
  </si>
  <si>
    <t xml:space="preserve">% VERTICAL </t>
  </si>
  <si>
    <t>x</t>
  </si>
  <si>
    <t xml:space="preserve">Calculo de activos fijos </t>
  </si>
  <si>
    <t>Valor de activos fijos 2022</t>
  </si>
  <si>
    <t>Compras de activos 2023</t>
  </si>
  <si>
    <t>Total</t>
  </si>
  <si>
    <t>Calculo de la ganancia retenida</t>
  </si>
  <si>
    <t>valor de la gancia retenida 2022</t>
  </si>
  <si>
    <t>(+) Ganancia retenida 2023</t>
  </si>
  <si>
    <t>(-) dividendos preferentes 2023</t>
  </si>
  <si>
    <t>(-) dividendos comunes 2023</t>
  </si>
  <si>
    <t>Valor de la ganancia retenida 2023</t>
  </si>
  <si>
    <t>Dividendos preferentes</t>
  </si>
  <si>
    <t>FAN</t>
  </si>
  <si>
    <t>Fuentes de Fianciamiento de LP en 2022</t>
  </si>
  <si>
    <t xml:space="preserve">Deuda a largo plazo </t>
  </si>
  <si>
    <t>TOTAL</t>
  </si>
  <si>
    <t>Capital comun</t>
  </si>
  <si>
    <t>Prestamos</t>
  </si>
  <si>
    <t>Capital Preferente</t>
  </si>
  <si>
    <t>Monto</t>
  </si>
  <si>
    <t>Porcentaje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</si>
</sst>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540A]* #,##0.00_);_([$$-540A]* \(#,##0.00\);_([$$-540A]* &quot;-&quot;??_);_(@_)"/>
    <numFmt numFmtId="165" formatCode="_(&quot;Q&quot;* #,##0.00_);_(&quot;Q&quot;* \(#,##0.00\);_(&quot;Q&quot;* &quot;-&quot;??_);_(@_)"/>
    <numFmt numFmtId="166" formatCode="_-[$$-540A]* #,##0.00_ ;_-[$$-540A]* \-#,##0.00\ ;_-[$$-540A]* &quot;-&quot;??_ ;_-@_ "/>
  </numFmts>
  <fonts count="9" x14ac:knownFonts="1">
    <font>
      <sz val="11"/>
      <color theme="1"/>
      <name val="Calibri"/>
      <family val="2"/>
      <scheme val="minor"/>
    </font>
    <font>
      <b/>
      <sz val="11"/>
      <color theme="1"/>
      <name val="Century Gothic"/>
      <family val="2"/>
    </font>
    <font>
      <sz val="11"/>
      <color theme="1"/>
      <name val="Century Gothic"/>
      <family val="2"/>
    </font>
    <font>
      <i/>
      <sz val="11"/>
      <color theme="1"/>
      <name val="Century Gothic"/>
      <family val="2"/>
    </font>
    <font>
      <u/>
      <sz val="11"/>
      <color theme="1"/>
      <name val="Century Gothic"/>
      <family val="2"/>
    </font>
    <font>
      <b/>
      <sz val="12"/>
      <color rgb="FF000000"/>
      <name val="Garamond"/>
      <family val="1"/>
    </font>
    <font>
      <sz val="11"/>
      <color theme="1"/>
      <name val="Calibri"/>
      <family val="2"/>
      <scheme val="minor"/>
    </font>
    <font>
      <sz val="11"/>
      <color theme="9"/>
      <name val="Century Gothic"/>
      <family val="2"/>
    </font>
    <font>
      <u/>
      <sz val="11"/>
      <color theme="1"/>
      <name val="Calibri"/>
      <family val="2"/>
      <scheme val="minor"/>
    </font>
  </fonts>
  <fills count="3">
    <fill>
      <patternFill patternType="none"/>
    </fill>
    <fill>
      <patternFill patternType="gray125"/>
    </fill>
    <fill>
      <patternFill patternType="solid">
        <fgColor rgb="FFD9D9D9"/>
        <bgColor indexed="64"/>
      </patternFill>
    </fill>
  </fills>
  <borders count="4">
    <border>
      <left/>
      <right/>
      <top/>
      <bottom/>
      <diagonal/>
    </border>
    <border>
      <left/>
      <right/>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28">
    <xf numFmtId="0" fontId="0" fillId="0" borderId="0" xfId="0"/>
    <xf numFmtId="0" fontId="1" fillId="0" borderId="0" xfId="0" applyFont="1"/>
    <xf numFmtId="0" fontId="2" fillId="0" borderId="0" xfId="0" applyFont="1"/>
    <xf numFmtId="164" fontId="2" fillId="0" borderId="0" xfId="0" applyNumberFormat="1" applyFont="1"/>
    <xf numFmtId="164" fontId="2" fillId="0" borderId="1" xfId="0" applyNumberFormat="1" applyFont="1" applyBorder="1"/>
    <xf numFmtId="164" fontId="1" fillId="0" borderId="0" xfId="0" applyNumberFormat="1" applyFont="1"/>
    <xf numFmtId="164" fontId="2" fillId="0" borderId="2" xfId="0" applyNumberFormat="1" applyFont="1" applyBorder="1"/>
    <xf numFmtId="0" fontId="3" fillId="0" borderId="0" xfId="0" applyFont="1"/>
    <xf numFmtId="165" fontId="2" fillId="0" borderId="0" xfId="0" applyNumberFormat="1" applyFont="1"/>
    <xf numFmtId="0" fontId="1" fillId="0" borderId="0" xfId="0" applyFont="1" applyAlignment="1">
      <alignment horizontal="center"/>
    </xf>
    <xf numFmtId="164" fontId="3" fillId="0" borderId="0" xfId="0" applyNumberFormat="1" applyFont="1"/>
    <xf numFmtId="164" fontId="3" fillId="0" borderId="1" xfId="0" applyNumberFormat="1" applyFont="1" applyBorder="1"/>
    <xf numFmtId="0" fontId="1" fillId="0" borderId="0" xfId="0" applyFont="1" applyAlignment="1">
      <alignment horizontal="right"/>
    </xf>
    <xf numFmtId="164" fontId="1" fillId="0" borderId="2" xfId="0" applyNumberFormat="1" applyFont="1" applyBorder="1"/>
    <xf numFmtId="0" fontId="4" fillId="0" borderId="0" xfId="0" applyFont="1"/>
    <xf numFmtId="0" fontId="5" fillId="2" borderId="3" xfId="0" applyFont="1" applyFill="1" applyBorder="1" applyAlignment="1">
      <alignment horizontal="center" vertical="center" wrapText="1"/>
    </xf>
    <xf numFmtId="0" fontId="2" fillId="0" borderId="3" xfId="0" applyFont="1" applyBorder="1"/>
    <xf numFmtId="0" fontId="2" fillId="0" borderId="3" xfId="0" applyFont="1" applyBorder="1" applyAlignment="1">
      <alignment horizontal="center"/>
    </xf>
    <xf numFmtId="0" fontId="7" fillId="0" borderId="3" xfId="0" applyFont="1" applyBorder="1" applyAlignment="1">
      <alignment horizontal="center"/>
    </xf>
    <xf numFmtId="0" fontId="0" fillId="0" borderId="1" xfId="0" applyBorder="1"/>
    <xf numFmtId="9" fontId="2" fillId="0" borderId="0" xfId="1" applyFont="1"/>
    <xf numFmtId="166" fontId="2" fillId="0" borderId="0" xfId="0" applyNumberFormat="1" applyFont="1"/>
    <xf numFmtId="164" fontId="0" fillId="0" borderId="0" xfId="0" applyNumberFormat="1"/>
    <xf numFmtId="166" fontId="0" fillId="0" borderId="0" xfId="0" applyNumberFormat="1"/>
    <xf numFmtId="164" fontId="0" fillId="0" borderId="1" xfId="0" applyNumberFormat="1" applyBorder="1"/>
    <xf numFmtId="166" fontId="0" fillId="0" borderId="1" xfId="0" applyNumberFormat="1" applyBorder="1"/>
    <xf numFmtId="0" fontId="8" fillId="0" borderId="0" xfId="0" applyFont="1"/>
    <xf numFmtId="0" fontId="1" fillId="0" borderId="0" xfId="0" applyFont="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182880</xdr:colOff>
      <xdr:row>13</xdr:row>
      <xdr:rowOff>121920</xdr:rowOff>
    </xdr:from>
    <xdr:to>
      <xdr:col>8</xdr:col>
      <xdr:colOff>160020</xdr:colOff>
      <xdr:row>24</xdr:row>
      <xdr:rowOff>121920</xdr:rowOff>
    </xdr:to>
    <xdr:sp macro="" textlink="">
      <xdr:nvSpPr>
        <xdr:cNvPr id="5" name="CuadroTexto 4">
          <a:extLst>
            <a:ext uri="{FF2B5EF4-FFF2-40B4-BE49-F238E27FC236}">
              <a16:creationId xmlns:a16="http://schemas.microsoft.com/office/drawing/2014/main" id="{85E036A6-062C-F416-586F-1E1D67953EA9}"/>
            </a:ext>
          </a:extLst>
        </xdr:cNvPr>
        <xdr:cNvSpPr txBox="1"/>
      </xdr:nvSpPr>
      <xdr:spPr>
        <a:xfrm>
          <a:off x="6835140" y="2720340"/>
          <a:ext cx="6225540" cy="2026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b="1">
              <a:solidFill>
                <a:schemeClr val="dk1"/>
              </a:solidFill>
              <a:effectLst/>
              <a:latin typeface="Century Gothic" panose="020B0502020202020204" pitchFamily="34" charset="0"/>
              <a:ea typeface="+mn-ea"/>
              <a:cs typeface="+mn-cs"/>
            </a:rPr>
            <a:t>RESOLVER:</a:t>
          </a:r>
        </a:p>
        <a:p>
          <a:r>
            <a:rPr lang="es-GT" sz="1100">
              <a:solidFill>
                <a:schemeClr val="dk1"/>
              </a:solidFill>
              <a:effectLst/>
              <a:latin typeface="Century Gothic" panose="020B0502020202020204" pitchFamily="34" charset="0"/>
              <a:ea typeface="+mn-ea"/>
              <a:cs typeface="+mn-cs"/>
            </a:rPr>
            <a:t> Usando los datos financieros proporcionados, tanto históricos como proyectados, elaborar un estado de resultados proforma para el año 2023, que finaliza el 31 de diciembre.  Utilice el método del porcentaje de ventas para los datos no proporcionados directamente en la tabla.</a:t>
          </a:r>
        </a:p>
        <a:p>
          <a:pPr lvl="0"/>
          <a:r>
            <a:rPr lang="es-GT" sz="1100">
              <a:solidFill>
                <a:schemeClr val="dk1"/>
              </a:solidFill>
              <a:effectLst/>
              <a:latin typeface="Century Gothic" panose="020B0502020202020204" pitchFamily="34" charset="0"/>
              <a:ea typeface="+mn-ea"/>
              <a:cs typeface="+mn-cs"/>
            </a:rPr>
            <a:t>Utilizando los datos relevantes del estado de resultados proforma para el año 2023, que se elaboró en el inciso anterior, junto con los datos financieros proyectados, prepare el balance general proforma al 31 de diciembre del 2023, utilizando el método crítico.</a:t>
          </a:r>
        </a:p>
        <a:p>
          <a:pPr lvl="0"/>
          <a:r>
            <a:rPr lang="es-GT" sz="1100">
              <a:solidFill>
                <a:schemeClr val="dk1"/>
              </a:solidFill>
              <a:effectLst/>
              <a:latin typeface="Century Gothic" panose="020B0502020202020204" pitchFamily="34" charset="0"/>
              <a:ea typeface="+mn-ea"/>
              <a:cs typeface="+mn-cs"/>
            </a:rPr>
            <a:t>¿Necesitará la empresa obtener financiamiento externo de acuerdo con sus proyecciones para el 2023?  Explique y detalle.</a:t>
          </a:r>
        </a:p>
        <a:p>
          <a:endParaRPr lang="es-G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182880</xdr:colOff>
      <xdr:row>13</xdr:row>
      <xdr:rowOff>121920</xdr:rowOff>
    </xdr:from>
    <xdr:to>
      <xdr:col>9</xdr:col>
      <xdr:colOff>160020</xdr:colOff>
      <xdr:row>24</xdr:row>
      <xdr:rowOff>121920</xdr:rowOff>
    </xdr:to>
    <xdr:sp macro="" textlink="">
      <xdr:nvSpPr>
        <xdr:cNvPr id="2" name="CuadroTexto 1">
          <a:extLst>
            <a:ext uri="{FF2B5EF4-FFF2-40B4-BE49-F238E27FC236}">
              <a16:creationId xmlns:a16="http://schemas.microsoft.com/office/drawing/2014/main" id="{624DA1C0-4CEC-453C-963E-EB97453B49CD}"/>
            </a:ext>
          </a:extLst>
        </xdr:cNvPr>
        <xdr:cNvSpPr txBox="1"/>
      </xdr:nvSpPr>
      <xdr:spPr>
        <a:xfrm>
          <a:off x="6640830" y="2855595"/>
          <a:ext cx="6035040" cy="232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b="1">
              <a:solidFill>
                <a:schemeClr val="dk1"/>
              </a:solidFill>
              <a:effectLst/>
              <a:latin typeface="Century Gothic" panose="020B0502020202020204" pitchFamily="34" charset="0"/>
              <a:ea typeface="+mn-ea"/>
              <a:cs typeface="+mn-cs"/>
            </a:rPr>
            <a:t>RESOLVER:</a:t>
          </a:r>
        </a:p>
        <a:p>
          <a:r>
            <a:rPr lang="es-GT" sz="1100">
              <a:solidFill>
                <a:schemeClr val="dk1"/>
              </a:solidFill>
              <a:effectLst/>
              <a:latin typeface="Century Gothic" panose="020B0502020202020204" pitchFamily="34" charset="0"/>
              <a:ea typeface="+mn-ea"/>
              <a:cs typeface="+mn-cs"/>
            </a:rPr>
            <a:t> Usando los datos financieros proporcionados, tanto históricos como proyectados, elaborar un estado de resultados proforma para el año 2023, que finaliza el 31 de diciembre.  Utilice el método del porcentaje de ventas para los datos no proporcionados directamente en la tabla.</a:t>
          </a:r>
        </a:p>
        <a:p>
          <a:pPr lvl="0"/>
          <a:r>
            <a:rPr lang="es-GT" sz="1100">
              <a:solidFill>
                <a:schemeClr val="dk1"/>
              </a:solidFill>
              <a:effectLst/>
              <a:latin typeface="Century Gothic" panose="020B0502020202020204" pitchFamily="34" charset="0"/>
              <a:ea typeface="+mn-ea"/>
              <a:cs typeface="+mn-cs"/>
            </a:rPr>
            <a:t>Utilizando los datos relevantes del estado de resultados proforma para el año 2023, que se elaboró en el inciso anterior, junto con los datos financieros proyectados, prepare el balance general proforma al 31 de diciembre del 2023, utilizando el método crítico.</a:t>
          </a:r>
        </a:p>
        <a:p>
          <a:pPr lvl="0"/>
          <a:r>
            <a:rPr lang="es-GT" sz="1100">
              <a:solidFill>
                <a:schemeClr val="dk1"/>
              </a:solidFill>
              <a:effectLst/>
              <a:latin typeface="Century Gothic" panose="020B0502020202020204" pitchFamily="34" charset="0"/>
              <a:ea typeface="+mn-ea"/>
              <a:cs typeface="+mn-cs"/>
            </a:rPr>
            <a:t>¿Necesitará la empresa obtener financiamiento externo de acuerdo con sus proyecciones para el 2023?  Explique y detalle.</a:t>
          </a:r>
        </a:p>
        <a:p>
          <a:endParaRPr lang="es-GT"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16DF0-2F5E-451B-A071-03F8342F0C15}">
  <dimension ref="A1:G52"/>
  <sheetViews>
    <sheetView topLeftCell="A13" workbookViewId="0">
      <selection activeCell="C9" sqref="C9"/>
    </sheetView>
  </sheetViews>
  <sheetFormatPr baseColWidth="10" defaultRowHeight="16.5" x14ac:dyDescent="0.3"/>
  <cols>
    <col min="1" max="1" width="43.28515625" style="2" customWidth="1"/>
    <col min="2" max="2" width="19.5703125" style="2" customWidth="1"/>
    <col min="3" max="3" width="22.5703125" style="2" customWidth="1"/>
    <col min="6" max="6" width="51.42578125" customWidth="1"/>
    <col min="7" max="7" width="16.5703125" customWidth="1"/>
  </cols>
  <sheetData>
    <row r="1" spans="1:7" x14ac:dyDescent="0.3">
      <c r="A1" s="1" t="s">
        <v>39</v>
      </c>
      <c r="F1" s="1" t="s">
        <v>38</v>
      </c>
    </row>
    <row r="2" spans="1:7" ht="17.45" customHeight="1" x14ac:dyDescent="0.3">
      <c r="A2" s="1" t="s">
        <v>0</v>
      </c>
      <c r="F2" s="15" t="s">
        <v>46</v>
      </c>
      <c r="G2" s="15" t="s">
        <v>47</v>
      </c>
    </row>
    <row r="3" spans="1:7" x14ac:dyDescent="0.3">
      <c r="A3" s="1" t="s">
        <v>40</v>
      </c>
      <c r="F3" s="16" t="s">
        <v>48</v>
      </c>
      <c r="G3" s="17" t="s">
        <v>49</v>
      </c>
    </row>
    <row r="4" spans="1:7" x14ac:dyDescent="0.3">
      <c r="F4" s="16" t="s">
        <v>50</v>
      </c>
      <c r="G4" s="17" t="s">
        <v>51</v>
      </c>
    </row>
    <row r="5" spans="1:7" x14ac:dyDescent="0.3">
      <c r="A5" s="2" t="s">
        <v>1</v>
      </c>
      <c r="B5" s="3">
        <v>5075000</v>
      </c>
      <c r="F5" s="16" t="s">
        <v>52</v>
      </c>
      <c r="G5" s="17">
        <v>7</v>
      </c>
    </row>
    <row r="6" spans="1:7" x14ac:dyDescent="0.3">
      <c r="A6" s="2" t="s">
        <v>2</v>
      </c>
      <c r="B6" s="4">
        <v>3704000</v>
      </c>
      <c r="F6" s="16" t="s">
        <v>53</v>
      </c>
      <c r="G6" s="17" t="s">
        <v>54</v>
      </c>
    </row>
    <row r="7" spans="1:7" x14ac:dyDescent="0.3">
      <c r="A7" s="2" t="s">
        <v>3</v>
      </c>
      <c r="B7" s="3">
        <f>B5-B6</f>
        <v>1371000</v>
      </c>
      <c r="F7" s="16" t="s">
        <v>55</v>
      </c>
      <c r="G7" s="17" t="s">
        <v>56</v>
      </c>
    </row>
    <row r="8" spans="1:7" x14ac:dyDescent="0.3">
      <c r="A8" s="14" t="s">
        <v>4</v>
      </c>
      <c r="B8" s="3"/>
      <c r="F8" s="16" t="s">
        <v>57</v>
      </c>
      <c r="G8" s="17" t="s">
        <v>58</v>
      </c>
    </row>
    <row r="9" spans="1:7" x14ac:dyDescent="0.3">
      <c r="A9" s="7" t="s">
        <v>5</v>
      </c>
      <c r="B9" s="10">
        <v>650000</v>
      </c>
      <c r="F9" s="16" t="s">
        <v>59</v>
      </c>
      <c r="G9" s="17" t="s">
        <v>60</v>
      </c>
    </row>
    <row r="10" spans="1:7" x14ac:dyDescent="0.3">
      <c r="A10" s="7" t="s">
        <v>6</v>
      </c>
      <c r="B10" s="10">
        <v>416000</v>
      </c>
      <c r="F10" s="16" t="s">
        <v>61</v>
      </c>
      <c r="G10" s="17" t="s">
        <v>62</v>
      </c>
    </row>
    <row r="11" spans="1:7" x14ac:dyDescent="0.3">
      <c r="A11" s="7" t="s">
        <v>7</v>
      </c>
      <c r="B11" s="10">
        <v>152000</v>
      </c>
      <c r="F11" s="16" t="s">
        <v>63</v>
      </c>
      <c r="G11" s="17">
        <v>0.2</v>
      </c>
    </row>
    <row r="12" spans="1:7" x14ac:dyDescent="0.3">
      <c r="A12" s="7" t="s">
        <v>8</v>
      </c>
      <c r="B12" s="11">
        <f>SUM(B9:B11)</f>
        <v>1218000</v>
      </c>
      <c r="F12" s="16" t="s">
        <v>64</v>
      </c>
      <c r="G12" s="17" t="s">
        <v>65</v>
      </c>
    </row>
    <row r="13" spans="1:7" x14ac:dyDescent="0.3">
      <c r="A13" s="2" t="s">
        <v>9</v>
      </c>
      <c r="B13" s="3">
        <f>B7-B12</f>
        <v>153000</v>
      </c>
      <c r="F13" s="16" t="s">
        <v>66</v>
      </c>
      <c r="G13" s="17" t="s">
        <v>65</v>
      </c>
    </row>
    <row r="14" spans="1:7" x14ac:dyDescent="0.3">
      <c r="A14" s="2" t="s">
        <v>10</v>
      </c>
      <c r="B14" s="3">
        <v>93000</v>
      </c>
    </row>
    <row r="15" spans="1:7" x14ac:dyDescent="0.3">
      <c r="A15" s="2" t="s">
        <v>11</v>
      </c>
      <c r="B15" s="3">
        <f>B13-B14</f>
        <v>60000</v>
      </c>
    </row>
    <row r="16" spans="1:7" x14ac:dyDescent="0.3">
      <c r="A16" s="2" t="s">
        <v>12</v>
      </c>
      <c r="B16" s="4">
        <v>24000</v>
      </c>
    </row>
    <row r="17" spans="1:3" ht="17.25" thickBot="1" x14ac:dyDescent="0.35">
      <c r="A17" s="2" t="s">
        <v>13</v>
      </c>
      <c r="B17" s="6">
        <f>B15-B16</f>
        <v>36000</v>
      </c>
    </row>
    <row r="18" spans="1:3" ht="17.25" thickTop="1" x14ac:dyDescent="0.3">
      <c r="B18" s="5"/>
    </row>
    <row r="19" spans="1:3" x14ac:dyDescent="0.3">
      <c r="A19" s="7" t="s">
        <v>45</v>
      </c>
      <c r="B19" s="3"/>
      <c r="C19" s="3"/>
    </row>
    <row r="20" spans="1:3" x14ac:dyDescent="0.3">
      <c r="A20" s="7" t="s">
        <v>44</v>
      </c>
      <c r="B20" s="3"/>
      <c r="C20" s="3"/>
    </row>
    <row r="21" spans="1:3" x14ac:dyDescent="0.3">
      <c r="B21" s="8"/>
      <c r="C21" s="8"/>
    </row>
    <row r="22" spans="1:3" x14ac:dyDescent="0.3">
      <c r="A22" s="1" t="s">
        <v>39</v>
      </c>
    </row>
    <row r="23" spans="1:3" x14ac:dyDescent="0.3">
      <c r="A23" s="1" t="s">
        <v>14</v>
      </c>
    </row>
    <row r="24" spans="1:3" x14ac:dyDescent="0.3">
      <c r="A24" s="1" t="s">
        <v>41</v>
      </c>
    </row>
    <row r="26" spans="1:3" ht="15" x14ac:dyDescent="0.25">
      <c r="A26" s="1" t="s">
        <v>15</v>
      </c>
      <c r="B26" s="9" t="s">
        <v>67</v>
      </c>
      <c r="C26" s="9" t="s">
        <v>68</v>
      </c>
    </row>
    <row r="27" spans="1:3" x14ac:dyDescent="0.3">
      <c r="A27" s="2" t="s">
        <v>16</v>
      </c>
      <c r="B27" s="3">
        <v>24100</v>
      </c>
      <c r="C27" s="3">
        <v>25000</v>
      </c>
    </row>
    <row r="28" spans="1:3" x14ac:dyDescent="0.3">
      <c r="A28" s="2" t="s">
        <v>17</v>
      </c>
      <c r="B28" s="3">
        <v>763900</v>
      </c>
      <c r="C28" s="3">
        <v>805556</v>
      </c>
    </row>
    <row r="29" spans="1:3" x14ac:dyDescent="0.3">
      <c r="A29" s="2" t="s">
        <v>18</v>
      </c>
      <c r="B29" s="4">
        <v>763445</v>
      </c>
      <c r="C29" s="4">
        <v>700625</v>
      </c>
    </row>
    <row r="30" spans="1:3" ht="15" x14ac:dyDescent="0.25">
      <c r="A30" s="7" t="s">
        <v>19</v>
      </c>
      <c r="B30" s="10">
        <f>SUM(B27:B29)</f>
        <v>1551445</v>
      </c>
      <c r="C30" s="10">
        <f>SUM(C27:C29)</f>
        <v>1531181</v>
      </c>
    </row>
    <row r="31" spans="1:3" x14ac:dyDescent="0.3">
      <c r="A31" s="2" t="s">
        <v>20</v>
      </c>
      <c r="B31" s="3">
        <v>1691707</v>
      </c>
      <c r="C31" s="3">
        <v>2093819</v>
      </c>
    </row>
    <row r="32" spans="1:3" x14ac:dyDescent="0.3">
      <c r="A32" s="2" t="s">
        <v>21</v>
      </c>
      <c r="B32" s="3">
        <v>-348000</v>
      </c>
      <c r="C32" s="3">
        <v>-500000</v>
      </c>
    </row>
    <row r="33" spans="1:3" x14ac:dyDescent="0.3">
      <c r="A33" s="2" t="s">
        <v>22</v>
      </c>
      <c r="B33" s="11">
        <f>B31+B32</f>
        <v>1343707</v>
      </c>
      <c r="C33" s="11">
        <f>C31+C32</f>
        <v>1593819</v>
      </c>
    </row>
    <row r="34" spans="1:3" ht="15.75" thickBot="1" x14ac:dyDescent="0.3">
      <c r="A34" s="12" t="s">
        <v>23</v>
      </c>
      <c r="B34" s="13">
        <f>B33+B30</f>
        <v>2895152</v>
      </c>
      <c r="C34" s="13">
        <f>C33+C30</f>
        <v>3125000</v>
      </c>
    </row>
    <row r="35" spans="1:3" ht="17.25" thickTop="1" x14ac:dyDescent="0.3">
      <c r="A35" s="1" t="s">
        <v>24</v>
      </c>
      <c r="B35" s="3"/>
      <c r="C35" s="3"/>
    </row>
    <row r="36" spans="1:3" x14ac:dyDescent="0.3">
      <c r="A36" s="2" t="s">
        <v>25</v>
      </c>
      <c r="B36" s="3">
        <v>400500</v>
      </c>
      <c r="C36" s="3">
        <v>230000</v>
      </c>
    </row>
    <row r="37" spans="1:3" x14ac:dyDescent="0.3">
      <c r="A37" s="2" t="s">
        <v>26</v>
      </c>
      <c r="B37" s="3">
        <v>370000</v>
      </c>
      <c r="C37" s="3">
        <v>311000</v>
      </c>
    </row>
    <row r="38" spans="1:3" x14ac:dyDescent="0.3">
      <c r="A38" s="2" t="s">
        <v>27</v>
      </c>
      <c r="B38" s="4">
        <v>100902</v>
      </c>
      <c r="C38" s="4">
        <v>75000</v>
      </c>
    </row>
    <row r="39" spans="1:3" x14ac:dyDescent="0.3">
      <c r="A39" s="2" t="s">
        <v>28</v>
      </c>
      <c r="B39" s="3">
        <f>SUM(B36:B38)</f>
        <v>871402</v>
      </c>
      <c r="C39" s="3">
        <f>SUM(C36:C38)</f>
        <v>616000</v>
      </c>
    </row>
    <row r="40" spans="1:3" x14ac:dyDescent="0.3">
      <c r="A40" s="2" t="s">
        <v>29</v>
      </c>
      <c r="B40" s="4">
        <v>700000</v>
      </c>
      <c r="C40" s="4">
        <v>1165250</v>
      </c>
    </row>
    <row r="41" spans="1:3" ht="15" x14ac:dyDescent="0.25">
      <c r="A41" s="7" t="s">
        <v>30</v>
      </c>
      <c r="B41" s="10">
        <f>B39+B40</f>
        <v>1571402</v>
      </c>
      <c r="C41" s="10">
        <f>C39+C40</f>
        <v>1781250</v>
      </c>
    </row>
    <row r="42" spans="1:3" x14ac:dyDescent="0.3">
      <c r="A42" s="2" t="s">
        <v>31</v>
      </c>
      <c r="B42" s="3">
        <v>50000</v>
      </c>
      <c r="C42" s="3">
        <v>50000</v>
      </c>
    </row>
    <row r="43" spans="1:3" x14ac:dyDescent="0.3">
      <c r="A43" s="2" t="s">
        <v>32</v>
      </c>
      <c r="B43" s="3">
        <v>400000</v>
      </c>
      <c r="C43" s="3">
        <v>400000</v>
      </c>
    </row>
    <row r="44" spans="1:3" x14ac:dyDescent="0.3">
      <c r="A44" s="2" t="s">
        <v>33</v>
      </c>
      <c r="B44" s="3">
        <v>593750</v>
      </c>
      <c r="C44" s="3">
        <v>593750</v>
      </c>
    </row>
    <row r="45" spans="1:3" x14ac:dyDescent="0.3">
      <c r="A45" s="2" t="s">
        <v>34</v>
      </c>
      <c r="B45" s="4">
        <v>280000</v>
      </c>
      <c r="C45" s="4">
        <v>300000</v>
      </c>
    </row>
    <row r="46" spans="1:3" ht="15" x14ac:dyDescent="0.25">
      <c r="A46" s="7" t="s">
        <v>35</v>
      </c>
      <c r="B46" s="10">
        <f>SUM(B42:B45)</f>
        <v>1323750</v>
      </c>
      <c r="C46" s="10">
        <f>SUM(C42:C45)</f>
        <v>1343750</v>
      </c>
    </row>
    <row r="47" spans="1:3" ht="15.75" thickBot="1" x14ac:dyDescent="0.3">
      <c r="A47" s="12" t="s">
        <v>36</v>
      </c>
      <c r="B47" s="13">
        <f>B41+B46</f>
        <v>2895152</v>
      </c>
      <c r="C47" s="13">
        <f>C41+C46</f>
        <v>3125000</v>
      </c>
    </row>
    <row r="48" spans="1:3" ht="17.25" thickTop="1" x14ac:dyDescent="0.3">
      <c r="B48" s="3"/>
      <c r="C48" s="3"/>
    </row>
    <row r="49" spans="1:3" x14ac:dyDescent="0.3">
      <c r="A49" s="7" t="s">
        <v>43</v>
      </c>
      <c r="B49" s="3"/>
      <c r="C49" s="3"/>
    </row>
    <row r="50" spans="1:3" x14ac:dyDescent="0.3">
      <c r="A50" s="7" t="s">
        <v>42</v>
      </c>
      <c r="B50" s="3"/>
      <c r="C50" s="3"/>
    </row>
    <row r="51" spans="1:3" x14ac:dyDescent="0.3">
      <c r="A51" s="7" t="s">
        <v>37</v>
      </c>
      <c r="B51" s="3"/>
      <c r="C51" s="3"/>
    </row>
    <row r="52" spans="1:3" x14ac:dyDescent="0.3">
      <c r="B52" s="3"/>
      <c r="C52" s="3"/>
    </row>
  </sheetData>
  <pageMargins left="0.7" right="0.7" top="0.75" bottom="0.75" header="0.3" footer="0.3"/>
  <ignoredErrors>
    <ignoredError sqref="B30" formulaRange="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65930-8322-43EF-AB7D-9381F1B0B1D1}">
  <dimension ref="A1:J67"/>
  <sheetViews>
    <sheetView tabSelected="1" topLeftCell="A52" workbookViewId="0">
      <selection activeCell="B66" sqref="B66"/>
    </sheetView>
  </sheetViews>
  <sheetFormatPr baseColWidth="10" defaultRowHeight="16.5" x14ac:dyDescent="0.3"/>
  <cols>
    <col min="1" max="1" width="50.5703125" style="2" customWidth="1"/>
    <col min="2" max="3" width="19.5703125" style="2" customWidth="1"/>
    <col min="4" max="4" width="21.42578125" style="2" customWidth="1"/>
    <col min="5" max="5" width="18.140625" customWidth="1"/>
    <col min="7" max="7" width="51.42578125" customWidth="1"/>
    <col min="8" max="8" width="31.5703125" bestFit="1" customWidth="1"/>
    <col min="9" max="9" width="15" bestFit="1" customWidth="1"/>
    <col min="10" max="10" width="12.28515625" bestFit="1" customWidth="1"/>
  </cols>
  <sheetData>
    <row r="1" spans="1:8" x14ac:dyDescent="0.3">
      <c r="A1" s="1" t="s">
        <v>39</v>
      </c>
      <c r="G1" s="1" t="s">
        <v>38</v>
      </c>
    </row>
    <row r="2" spans="1:8" ht="17.45" customHeight="1" x14ac:dyDescent="0.3">
      <c r="A2" s="1" t="s">
        <v>0</v>
      </c>
      <c r="G2" s="15" t="s">
        <v>46</v>
      </c>
      <c r="H2" s="15" t="s">
        <v>47</v>
      </c>
    </row>
    <row r="3" spans="1:8" x14ac:dyDescent="0.3">
      <c r="A3" s="1" t="s">
        <v>40</v>
      </c>
      <c r="B3" s="9" t="s">
        <v>68</v>
      </c>
      <c r="C3" s="9"/>
      <c r="D3" s="9" t="s">
        <v>71</v>
      </c>
      <c r="G3" s="16" t="s">
        <v>48</v>
      </c>
      <c r="H3" s="18" t="s">
        <v>49</v>
      </c>
    </row>
    <row r="4" spans="1:8" x14ac:dyDescent="0.3">
      <c r="B4" s="9" t="s">
        <v>69</v>
      </c>
      <c r="C4" s="9" t="s">
        <v>76</v>
      </c>
      <c r="D4" s="9" t="s">
        <v>70</v>
      </c>
      <c r="G4" s="16" t="s">
        <v>50</v>
      </c>
      <c r="H4" s="18" t="s">
        <v>51</v>
      </c>
    </row>
    <row r="5" spans="1:8" x14ac:dyDescent="0.3">
      <c r="A5" s="2" t="s">
        <v>1</v>
      </c>
      <c r="B5" s="3">
        <v>5075000</v>
      </c>
      <c r="C5" s="20">
        <f>B5/$B$5</f>
        <v>1</v>
      </c>
      <c r="D5" s="3">
        <v>6500000</v>
      </c>
      <c r="G5" s="16" t="s">
        <v>52</v>
      </c>
      <c r="H5" s="18">
        <v>7</v>
      </c>
    </row>
    <row r="6" spans="1:8" x14ac:dyDescent="0.3">
      <c r="A6" s="2" t="s">
        <v>2</v>
      </c>
      <c r="B6" s="4">
        <v>3704000</v>
      </c>
      <c r="C6" s="20">
        <f t="shared" ref="C6:C17" si="0">B6/$B$5</f>
        <v>0.72985221674876843</v>
      </c>
      <c r="D6" s="4">
        <f>6500000*0.73</f>
        <v>4745000</v>
      </c>
      <c r="G6" s="16" t="s">
        <v>53</v>
      </c>
      <c r="H6" s="18" t="s">
        <v>54</v>
      </c>
    </row>
    <row r="7" spans="1:8" x14ac:dyDescent="0.3">
      <c r="A7" s="2" t="s">
        <v>3</v>
      </c>
      <c r="B7" s="3">
        <f>B5-B6</f>
        <v>1371000</v>
      </c>
      <c r="C7" s="20">
        <f t="shared" si="0"/>
        <v>0.27014778325123151</v>
      </c>
      <c r="D7" s="3">
        <f>D5-D6</f>
        <v>1755000</v>
      </c>
      <c r="G7" s="16" t="s">
        <v>55</v>
      </c>
      <c r="H7" s="18" t="s">
        <v>56</v>
      </c>
    </row>
    <row r="8" spans="1:8" x14ac:dyDescent="0.3">
      <c r="A8" s="14" t="s">
        <v>4</v>
      </c>
      <c r="B8" s="3"/>
      <c r="C8" s="20">
        <f t="shared" si="0"/>
        <v>0</v>
      </c>
      <c r="D8" s="3"/>
      <c r="G8" s="16" t="s">
        <v>57</v>
      </c>
      <c r="H8" s="18" t="s">
        <v>58</v>
      </c>
    </row>
    <row r="9" spans="1:8" x14ac:dyDescent="0.3">
      <c r="A9" s="7" t="s">
        <v>5</v>
      </c>
      <c r="B9" s="10">
        <v>650000</v>
      </c>
      <c r="C9" s="20">
        <f t="shared" si="0"/>
        <v>0.12807881773399016</v>
      </c>
      <c r="D9" s="3">
        <f>D5*C9</f>
        <v>832512.315270936</v>
      </c>
      <c r="G9" s="16" t="s">
        <v>59</v>
      </c>
      <c r="H9" s="18" t="s">
        <v>60</v>
      </c>
    </row>
    <row r="10" spans="1:8" x14ac:dyDescent="0.3">
      <c r="A10" s="7" t="s">
        <v>6</v>
      </c>
      <c r="B10" s="10">
        <v>416000</v>
      </c>
      <c r="C10" s="20">
        <f t="shared" si="0"/>
        <v>8.1970443349753688E-2</v>
      </c>
      <c r="D10" s="3">
        <f>D5*C10</f>
        <v>532807.88177339896</v>
      </c>
      <c r="G10" s="16" t="s">
        <v>61</v>
      </c>
      <c r="H10" s="18" t="s">
        <v>62</v>
      </c>
    </row>
    <row r="11" spans="1:8" x14ac:dyDescent="0.3">
      <c r="A11" s="7" t="s">
        <v>7</v>
      </c>
      <c r="B11" s="10">
        <v>152000</v>
      </c>
      <c r="C11" s="20">
        <f>B11/$B$5</f>
        <v>2.9950738916256159E-2</v>
      </c>
      <c r="D11" s="3">
        <v>185000</v>
      </c>
      <c r="G11" s="16" t="s">
        <v>63</v>
      </c>
      <c r="H11" s="17">
        <v>0.2</v>
      </c>
    </row>
    <row r="12" spans="1:8" x14ac:dyDescent="0.3">
      <c r="A12" s="7" t="s">
        <v>8</v>
      </c>
      <c r="B12" s="11">
        <f>SUM(B9:B11)</f>
        <v>1218000</v>
      </c>
      <c r="C12" s="20">
        <f t="shared" si="0"/>
        <v>0.24</v>
      </c>
      <c r="D12" s="4">
        <v>1550320.2</v>
      </c>
      <c r="G12" s="16" t="s">
        <v>64</v>
      </c>
      <c r="H12" s="17" t="s">
        <v>65</v>
      </c>
    </row>
    <row r="13" spans="1:8" x14ac:dyDescent="0.3">
      <c r="A13" s="2" t="s">
        <v>9</v>
      </c>
      <c r="B13" s="3">
        <f>B7-B12</f>
        <v>153000</v>
      </c>
      <c r="C13" s="20">
        <f t="shared" si="0"/>
        <v>3.0147783251231526E-2</v>
      </c>
      <c r="D13" s="3">
        <v>205640.39</v>
      </c>
      <c r="G13" s="16" t="s">
        <v>66</v>
      </c>
      <c r="H13" s="17" t="s">
        <v>65</v>
      </c>
    </row>
    <row r="14" spans="1:8" x14ac:dyDescent="0.3">
      <c r="A14" s="2" t="s">
        <v>10</v>
      </c>
      <c r="B14" s="3">
        <v>93000</v>
      </c>
      <c r="C14" s="20">
        <f t="shared" si="0"/>
        <v>1.8325123152709361E-2</v>
      </c>
      <c r="D14" s="4">
        <v>97000</v>
      </c>
    </row>
    <row r="15" spans="1:8" x14ac:dyDescent="0.3">
      <c r="A15" s="2" t="s">
        <v>11</v>
      </c>
      <c r="B15" s="3">
        <f>B13-B14</f>
        <v>60000</v>
      </c>
      <c r="C15" s="20">
        <f t="shared" si="0"/>
        <v>1.1822660098522168E-2</v>
      </c>
      <c r="D15" s="3">
        <v>108640.39</v>
      </c>
    </row>
    <row r="16" spans="1:8" x14ac:dyDescent="0.3">
      <c r="A16" s="2" t="s">
        <v>12</v>
      </c>
      <c r="B16" s="4">
        <v>24000</v>
      </c>
      <c r="C16" s="20">
        <f t="shared" si="0"/>
        <v>4.7290640394088666E-3</v>
      </c>
      <c r="D16" s="4">
        <v>43456.160000000003</v>
      </c>
    </row>
    <row r="17" spans="1:10" ht="17.25" thickBot="1" x14ac:dyDescent="0.35">
      <c r="A17" s="2" t="s">
        <v>13</v>
      </c>
      <c r="B17" s="6">
        <f>B15-B16</f>
        <v>36000</v>
      </c>
      <c r="C17" s="20">
        <f t="shared" si="0"/>
        <v>7.0935960591133008E-3</v>
      </c>
      <c r="D17" s="3">
        <v>65184.24</v>
      </c>
    </row>
    <row r="18" spans="1:10" ht="17.25" thickTop="1" x14ac:dyDescent="0.3">
      <c r="B18" s="5"/>
      <c r="C18" s="5"/>
    </row>
    <row r="19" spans="1:10" x14ac:dyDescent="0.3">
      <c r="A19" s="7" t="s">
        <v>45</v>
      </c>
      <c r="B19" s="3"/>
      <c r="C19" s="3"/>
      <c r="D19" s="3"/>
    </row>
    <row r="20" spans="1:10" x14ac:dyDescent="0.3">
      <c r="A20" s="7" t="s">
        <v>44</v>
      </c>
      <c r="B20" s="3"/>
      <c r="C20" s="3"/>
      <c r="D20" s="3"/>
    </row>
    <row r="21" spans="1:10" x14ac:dyDescent="0.3">
      <c r="B21" s="8"/>
      <c r="C21" s="8"/>
      <c r="D21" s="8"/>
    </row>
    <row r="22" spans="1:10" x14ac:dyDescent="0.3">
      <c r="A22" s="1" t="s">
        <v>39</v>
      </c>
    </row>
    <row r="23" spans="1:10" x14ac:dyDescent="0.3">
      <c r="A23" s="1" t="s">
        <v>14</v>
      </c>
    </row>
    <row r="24" spans="1:10" x14ac:dyDescent="0.3">
      <c r="A24" s="1" t="s">
        <v>41</v>
      </c>
    </row>
    <row r="25" spans="1:10" x14ac:dyDescent="0.3">
      <c r="B25" s="27" t="s">
        <v>72</v>
      </c>
      <c r="C25" s="27"/>
      <c r="D25" s="27"/>
      <c r="E25" s="9" t="s">
        <v>70</v>
      </c>
    </row>
    <row r="26" spans="1:10" ht="15" x14ac:dyDescent="0.25">
      <c r="A26" s="1" t="s">
        <v>15</v>
      </c>
      <c r="B26" s="9" t="s">
        <v>67</v>
      </c>
      <c r="C26" s="9"/>
      <c r="D26" s="9" t="s">
        <v>68</v>
      </c>
      <c r="E26" s="9" t="s">
        <v>71</v>
      </c>
    </row>
    <row r="27" spans="1:10" x14ac:dyDescent="0.3">
      <c r="A27" s="2" t="s">
        <v>16</v>
      </c>
      <c r="B27" s="3">
        <v>24100</v>
      </c>
      <c r="C27" s="3"/>
      <c r="D27" s="3">
        <v>25000</v>
      </c>
      <c r="E27" s="3">
        <v>25000</v>
      </c>
      <c r="H27" t="s">
        <v>73</v>
      </c>
      <c r="I27" s="19" t="s">
        <v>74</v>
      </c>
    </row>
    <row r="28" spans="1:10" x14ac:dyDescent="0.3">
      <c r="A28" s="2" t="s">
        <v>17</v>
      </c>
      <c r="B28" s="3">
        <v>763900</v>
      </c>
      <c r="C28" s="3"/>
      <c r="D28" s="3">
        <v>805556</v>
      </c>
      <c r="E28" s="3">
        <v>890410.96</v>
      </c>
      <c r="I28" t="s">
        <v>75</v>
      </c>
    </row>
    <row r="29" spans="1:10" x14ac:dyDescent="0.3">
      <c r="A29" s="2" t="s">
        <v>18</v>
      </c>
      <c r="B29" s="4">
        <v>763445</v>
      </c>
      <c r="C29" s="4"/>
      <c r="D29" s="4">
        <v>700625</v>
      </c>
      <c r="E29" s="4">
        <v>677719.92</v>
      </c>
    </row>
    <row r="30" spans="1:10" x14ac:dyDescent="0.3">
      <c r="A30" s="7" t="s">
        <v>19</v>
      </c>
      <c r="B30" s="10">
        <f>SUM(B27:B29)</f>
        <v>1551445</v>
      </c>
      <c r="C30" s="10"/>
      <c r="D30" s="10">
        <f>SUM(D27:D29)</f>
        <v>1531181</v>
      </c>
      <c r="E30" s="3">
        <v>1593130.87</v>
      </c>
      <c r="H30">
        <v>7</v>
      </c>
      <c r="I30" s="24">
        <f>D6</f>
        <v>4745000</v>
      </c>
      <c r="J30" s="23">
        <f>I30/H30</f>
        <v>677857.14285714284</v>
      </c>
    </row>
    <row r="31" spans="1:10" x14ac:dyDescent="0.3">
      <c r="A31" s="2" t="s">
        <v>20</v>
      </c>
      <c r="B31" s="3">
        <v>1691707</v>
      </c>
      <c r="C31" s="3"/>
      <c r="D31" s="3">
        <v>2093819</v>
      </c>
      <c r="E31" s="3">
        <f>I36</f>
        <v>2493819</v>
      </c>
      <c r="I31" t="s">
        <v>77</v>
      </c>
    </row>
    <row r="32" spans="1:10" x14ac:dyDescent="0.3">
      <c r="A32" s="2" t="s">
        <v>21</v>
      </c>
      <c r="B32" s="3">
        <v>-348000</v>
      </c>
      <c r="C32" s="3"/>
      <c r="D32" s="3">
        <v>-500000</v>
      </c>
      <c r="E32" s="3">
        <f>D32-D11</f>
        <v>-685000</v>
      </c>
    </row>
    <row r="33" spans="1:9" x14ac:dyDescent="0.3">
      <c r="A33" s="2" t="s">
        <v>22</v>
      </c>
      <c r="B33" s="11">
        <f>B31+B32</f>
        <v>1343707</v>
      </c>
      <c r="C33" s="11"/>
      <c r="D33" s="11">
        <f>D31+D32</f>
        <v>1593819</v>
      </c>
      <c r="E33" s="4">
        <f>E31+E32</f>
        <v>1808819</v>
      </c>
      <c r="H33" s="19" t="s">
        <v>78</v>
      </c>
    </row>
    <row r="34" spans="1:9" ht="15.75" thickBot="1" x14ac:dyDescent="0.3">
      <c r="A34" s="12" t="s">
        <v>23</v>
      </c>
      <c r="B34" s="13">
        <f>B33+B30</f>
        <v>2895152</v>
      </c>
      <c r="C34" s="13"/>
      <c r="D34" s="13">
        <f>D33+D30</f>
        <v>3125000</v>
      </c>
      <c r="E34" s="13">
        <v>3401949.87</v>
      </c>
      <c r="H34" t="s">
        <v>79</v>
      </c>
      <c r="I34" s="22">
        <f>D31</f>
        <v>2093819</v>
      </c>
    </row>
    <row r="35" spans="1:9" ht="17.25" thickTop="1" x14ac:dyDescent="0.3">
      <c r="A35" s="1" t="s">
        <v>24</v>
      </c>
      <c r="B35" s="3"/>
      <c r="C35" s="3"/>
      <c r="D35" s="3"/>
      <c r="E35" s="3"/>
      <c r="H35" t="s">
        <v>80</v>
      </c>
      <c r="I35">
        <v>400000</v>
      </c>
    </row>
    <row r="36" spans="1:9" x14ac:dyDescent="0.3">
      <c r="A36" s="2" t="s">
        <v>25</v>
      </c>
      <c r="B36" s="3">
        <v>400500</v>
      </c>
      <c r="C36" s="3"/>
      <c r="D36" s="3">
        <v>230000</v>
      </c>
      <c r="E36" s="3">
        <v>276000</v>
      </c>
      <c r="H36" t="s">
        <v>81</v>
      </c>
      <c r="I36" s="23">
        <f>I34+I35</f>
        <v>2493819</v>
      </c>
    </row>
    <row r="37" spans="1:9" x14ac:dyDescent="0.3">
      <c r="A37" s="2" t="s">
        <v>26</v>
      </c>
      <c r="B37" s="3">
        <v>370000</v>
      </c>
      <c r="C37" s="3"/>
      <c r="D37" s="3">
        <v>311000</v>
      </c>
      <c r="E37" s="3">
        <v>311000</v>
      </c>
    </row>
    <row r="38" spans="1:9" x14ac:dyDescent="0.3">
      <c r="A38" s="2" t="s">
        <v>27</v>
      </c>
      <c r="B38" s="4">
        <v>100902</v>
      </c>
      <c r="C38" s="4"/>
      <c r="D38" s="4">
        <v>75000</v>
      </c>
      <c r="E38" s="4">
        <v>75000</v>
      </c>
      <c r="H38" s="19" t="s">
        <v>82</v>
      </c>
    </row>
    <row r="39" spans="1:9" x14ac:dyDescent="0.3">
      <c r="A39" s="2" t="s">
        <v>28</v>
      </c>
      <c r="B39" s="3">
        <f>SUM(B36:B38)</f>
        <v>871402</v>
      </c>
      <c r="C39" s="3"/>
      <c r="D39" s="3">
        <f>SUM(D36:D38)</f>
        <v>616000</v>
      </c>
      <c r="E39" s="3">
        <v>662000</v>
      </c>
      <c r="H39" t="s">
        <v>83</v>
      </c>
      <c r="I39" s="23">
        <v>300000</v>
      </c>
    </row>
    <row r="40" spans="1:9" x14ac:dyDescent="0.3">
      <c r="A40" s="2" t="s">
        <v>29</v>
      </c>
      <c r="B40" s="4">
        <v>700000</v>
      </c>
      <c r="C40" s="4"/>
      <c r="D40" s="4">
        <v>1165250</v>
      </c>
      <c r="E40" s="4">
        <v>1165250</v>
      </c>
      <c r="H40" t="s">
        <v>84</v>
      </c>
      <c r="I40" s="23">
        <v>65184.24</v>
      </c>
    </row>
    <row r="41" spans="1:9" x14ac:dyDescent="0.3">
      <c r="A41" s="7" t="s">
        <v>30</v>
      </c>
      <c r="B41" s="10">
        <f>B39+B40</f>
        <v>1571402</v>
      </c>
      <c r="C41" s="10"/>
      <c r="D41" s="10">
        <f>D39+D40</f>
        <v>1781250</v>
      </c>
      <c r="E41" s="3">
        <f>SUM(E39:E40)</f>
        <v>1827250</v>
      </c>
      <c r="H41" t="s">
        <v>85</v>
      </c>
      <c r="I41" s="23">
        <v>3000</v>
      </c>
    </row>
    <row r="42" spans="1:9" x14ac:dyDescent="0.3">
      <c r="A42" s="2" t="s">
        <v>31</v>
      </c>
      <c r="B42" s="3">
        <v>50000</v>
      </c>
      <c r="C42" s="3"/>
      <c r="D42" s="3">
        <v>50000</v>
      </c>
      <c r="E42" s="3">
        <v>50000</v>
      </c>
      <c r="H42" t="s">
        <v>86</v>
      </c>
      <c r="I42" s="25">
        <v>17000</v>
      </c>
    </row>
    <row r="43" spans="1:9" x14ac:dyDescent="0.3">
      <c r="A43" s="2" t="s">
        <v>32</v>
      </c>
      <c r="B43" s="3">
        <v>400000</v>
      </c>
      <c r="C43" s="3"/>
      <c r="D43" s="3">
        <v>400000</v>
      </c>
      <c r="E43" s="3">
        <v>400000</v>
      </c>
      <c r="H43" t="s">
        <v>87</v>
      </c>
      <c r="I43" s="23">
        <f>I39+I40-I41-I42</f>
        <v>345184.24</v>
      </c>
    </row>
    <row r="44" spans="1:9" x14ac:dyDescent="0.3">
      <c r="A44" s="2" t="s">
        <v>33</v>
      </c>
      <c r="B44" s="3">
        <v>593750</v>
      </c>
      <c r="C44" s="3"/>
      <c r="D44" s="3">
        <v>593750</v>
      </c>
      <c r="E44" s="3">
        <v>593750</v>
      </c>
      <c r="I44" s="23"/>
    </row>
    <row r="45" spans="1:9" x14ac:dyDescent="0.3">
      <c r="A45" s="2" t="s">
        <v>34</v>
      </c>
      <c r="B45" s="4">
        <v>280000</v>
      </c>
      <c r="C45" s="4"/>
      <c r="D45" s="4">
        <v>300000</v>
      </c>
      <c r="E45" s="4">
        <f>I43</f>
        <v>345184.24</v>
      </c>
    </row>
    <row r="46" spans="1:9" x14ac:dyDescent="0.3">
      <c r="A46" s="7" t="s">
        <v>35</v>
      </c>
      <c r="B46" s="10">
        <f>SUM(B42:B45)</f>
        <v>1323750</v>
      </c>
      <c r="C46" s="10"/>
      <c r="D46" s="10">
        <f>SUM(D42:D45)</f>
        <v>1343750</v>
      </c>
      <c r="E46" s="3">
        <f>SUM(E42:E45)</f>
        <v>1388934.24</v>
      </c>
    </row>
    <row r="47" spans="1:9" ht="15.75" thickBot="1" x14ac:dyDescent="0.3">
      <c r="A47" s="12" t="s">
        <v>36</v>
      </c>
      <c r="B47" s="13">
        <f>B41+B46</f>
        <v>2895152</v>
      </c>
      <c r="C47" s="13"/>
      <c r="D47" s="13">
        <f>D41+D46</f>
        <v>3125000</v>
      </c>
      <c r="E47" s="13">
        <f>SUM(E41:E45)</f>
        <v>3216184.24</v>
      </c>
    </row>
    <row r="48" spans="1:9" ht="17.25" thickTop="1" x14ac:dyDescent="0.3">
      <c r="B48" s="3"/>
      <c r="C48" s="3"/>
      <c r="D48" s="3" t="s">
        <v>89</v>
      </c>
      <c r="E48" s="3">
        <v>185765.64</v>
      </c>
    </row>
    <row r="49" spans="1:5" x14ac:dyDescent="0.3">
      <c r="A49" s="7" t="s">
        <v>43</v>
      </c>
      <c r="B49" s="3"/>
      <c r="C49" s="3"/>
      <c r="D49" s="3"/>
      <c r="E49" s="3"/>
    </row>
    <row r="50" spans="1:5" x14ac:dyDescent="0.3">
      <c r="A50" s="7" t="s">
        <v>42</v>
      </c>
      <c r="B50" s="3"/>
      <c r="C50" s="3"/>
      <c r="D50" s="3"/>
    </row>
    <row r="51" spans="1:5" x14ac:dyDescent="0.3">
      <c r="A51" s="7" t="s">
        <v>37</v>
      </c>
      <c r="B51" s="3"/>
      <c r="C51" s="3"/>
      <c r="D51" s="3"/>
    </row>
    <row r="52" spans="1:5" x14ac:dyDescent="0.3">
      <c r="B52" s="3"/>
      <c r="C52" s="3"/>
      <c r="D52" s="3"/>
    </row>
    <row r="53" spans="1:5" x14ac:dyDescent="0.3">
      <c r="A53" s="2" t="s">
        <v>88</v>
      </c>
      <c r="B53" s="3">
        <f>1.2*2500</f>
        <v>3000</v>
      </c>
    </row>
    <row r="55" spans="1:5" x14ac:dyDescent="0.3">
      <c r="A55" s="1" t="s">
        <v>90</v>
      </c>
    </row>
    <row r="56" spans="1:5" x14ac:dyDescent="0.3">
      <c r="A56" s="2" t="s">
        <v>91</v>
      </c>
      <c r="B56" s="3">
        <f>D40</f>
        <v>1165250</v>
      </c>
    </row>
    <row r="57" spans="1:5" x14ac:dyDescent="0.3">
      <c r="A57" s="2" t="s">
        <v>31</v>
      </c>
      <c r="B57" s="3">
        <f>D42</f>
        <v>50000</v>
      </c>
    </row>
    <row r="58" spans="1:5" x14ac:dyDescent="0.3">
      <c r="A58" s="2" t="s">
        <v>32</v>
      </c>
      <c r="B58" s="3">
        <f t="shared" ref="B58:B60" si="1">D43</f>
        <v>400000</v>
      </c>
    </row>
    <row r="59" spans="1:5" x14ac:dyDescent="0.3">
      <c r="A59" s="2" t="s">
        <v>33</v>
      </c>
      <c r="B59" s="3">
        <f t="shared" si="1"/>
        <v>593750</v>
      </c>
    </row>
    <row r="60" spans="1:5" x14ac:dyDescent="0.3">
      <c r="A60" s="2" t="s">
        <v>34</v>
      </c>
      <c r="B60" s="4">
        <f t="shared" si="1"/>
        <v>300000</v>
      </c>
    </row>
    <row r="61" spans="1:5" x14ac:dyDescent="0.3">
      <c r="A61" s="2" t="s">
        <v>92</v>
      </c>
      <c r="B61" s="3">
        <f>SUM(B56:B60)</f>
        <v>2509000</v>
      </c>
    </row>
    <row r="63" spans="1:5" x14ac:dyDescent="0.3">
      <c r="A63" s="1" t="s">
        <v>90</v>
      </c>
      <c r="B63" s="2" t="s">
        <v>96</v>
      </c>
      <c r="C63" s="2" t="s">
        <v>97</v>
      </c>
      <c r="D63" s="2" t="s">
        <v>89</v>
      </c>
    </row>
    <row r="64" spans="1:5" x14ac:dyDescent="0.3">
      <c r="A64" s="2" t="s">
        <v>94</v>
      </c>
      <c r="B64" s="3">
        <f>D40</f>
        <v>1165250</v>
      </c>
      <c r="C64" s="20">
        <f>B64/B67</f>
        <v>0.4644280589876445</v>
      </c>
      <c r="D64" s="21">
        <f>$E$48*C64</f>
        <v>86274.775611797537</v>
      </c>
    </row>
    <row r="65" spans="1:5" x14ac:dyDescent="0.3">
      <c r="A65" s="2" t="s">
        <v>95</v>
      </c>
      <c r="B65" s="3">
        <v>50000</v>
      </c>
      <c r="C65" s="20">
        <f>B65/B67</f>
        <v>1.9928258270227182E-2</v>
      </c>
      <c r="D65" s="21">
        <f t="shared" ref="D65:D66" si="2">$E$48*C65</f>
        <v>3701.9856516540458</v>
      </c>
    </row>
    <row r="66" spans="1:5" x14ac:dyDescent="0.3">
      <c r="A66" s="2" t="s">
        <v>93</v>
      </c>
      <c r="B66" s="4">
        <f>1293750</f>
        <v>1293750</v>
      </c>
      <c r="C66" s="20">
        <f>B66/B67</f>
        <v>0.51564368274212835</v>
      </c>
      <c r="D66" s="21">
        <f t="shared" si="2"/>
        <v>95788.878736548431</v>
      </c>
    </row>
    <row r="67" spans="1:5" x14ac:dyDescent="0.3">
      <c r="A67" s="2" t="s">
        <v>92</v>
      </c>
      <c r="B67" s="3">
        <f>SUM(B64:B66)</f>
        <v>2509000</v>
      </c>
      <c r="D67" s="21">
        <f>SUM(D64:D66)</f>
        <v>185765.64</v>
      </c>
      <c r="E67" s="26"/>
    </row>
  </sheetData>
  <mergeCells count="1">
    <mergeCell ref="B25:D2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ESTADOS FINANCIEROS</vt:lpstr>
      <vt:lpstr>ESTADOS FINANCIEROS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Paz</dc:creator>
  <cp:lastModifiedBy>Rafael Alvarez</cp:lastModifiedBy>
  <dcterms:created xsi:type="dcterms:W3CDTF">2022-09-08T20:13:22Z</dcterms:created>
  <dcterms:modified xsi:type="dcterms:W3CDTF">2023-09-19T22:48:40Z</dcterms:modified>
</cp:coreProperties>
</file>