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2F60FB19-9668-4D69-89C7-750B3168584C}" xr6:coauthVersionLast="47" xr6:coauthVersionMax="47" xr10:uidLastSave="{00000000-0000-0000-0000-000000000000}"/>
  <bookViews>
    <workbookView xWindow="-108" yWindow="-108" windowWidth="23256" windowHeight="12576" activeTab="1" xr2:uid="{A92BD3B7-B6C7-457D-A3EE-D15D2BC422F4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4" l="1"/>
  <c r="C59" i="4"/>
  <c r="C58" i="4"/>
  <c r="E57" i="4" s="1"/>
  <c r="I59" i="4"/>
  <c r="O58" i="4"/>
  <c r="I58" i="4"/>
  <c r="O57" i="4"/>
  <c r="K57" i="4"/>
  <c r="I57" i="4"/>
  <c r="C57" i="4"/>
  <c r="I43" i="4" l="1"/>
  <c r="I40" i="4"/>
  <c r="I38" i="4"/>
  <c r="F44" i="4"/>
  <c r="F42" i="4"/>
  <c r="F41" i="4"/>
  <c r="F40" i="4"/>
  <c r="F38" i="4"/>
  <c r="I37" i="4"/>
  <c r="F37" i="4"/>
  <c r="B44" i="4"/>
  <c r="B43" i="4"/>
  <c r="B41" i="4"/>
  <c r="B40" i="4"/>
  <c r="B39" i="4"/>
  <c r="B37" i="4"/>
  <c r="D60" i="6"/>
  <c r="C59" i="6"/>
  <c r="C58" i="6"/>
  <c r="C57" i="6"/>
  <c r="C56" i="6"/>
  <c r="C55" i="6"/>
  <c r="C5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5" i="6"/>
  <c r="I39" i="4" l="1"/>
  <c r="I41" i="4" s="1"/>
  <c r="I44" i="4" s="1"/>
  <c r="F39" i="4"/>
  <c r="F46" i="4" l="1"/>
</calcChain>
</file>

<file path=xl/sharedStrings.xml><?xml version="1.0" encoding="utf-8"?>
<sst xmlns="http://schemas.openxmlformats.org/spreadsheetml/2006/main" count="157" uniqueCount="96">
  <si>
    <t>Plan A</t>
  </si>
  <si>
    <t>Plan B</t>
  </si>
  <si>
    <t>Deuda</t>
  </si>
  <si>
    <t>Ventas</t>
  </si>
  <si>
    <t>UAII</t>
  </si>
  <si>
    <t>UAI</t>
  </si>
  <si>
    <t>UN</t>
  </si>
  <si>
    <t>Cantidad de acciones</t>
  </si>
  <si>
    <t>UPA</t>
  </si>
  <si>
    <t>Alternativa A</t>
  </si>
  <si>
    <t>Alternativa B</t>
  </si>
  <si>
    <t>Alternativa C</t>
  </si>
  <si>
    <t>deuda a largo plazo</t>
  </si>
  <si>
    <t>A continuación se presentan los Estados Financieros de la empresa Pelotas, S.A.</t>
  </si>
  <si>
    <t> </t>
  </si>
  <si>
    <t>BALANCE GENERAL</t>
  </si>
  <si>
    <t>PELOTAS, S.A.</t>
  </si>
  <si>
    <t>EXPRESADO EN QUETZALES</t>
  </si>
  <si>
    <t>ACTIVO</t>
  </si>
  <si>
    <t>AÑO 2020</t>
  </si>
  <si>
    <t>AÑO 2021</t>
  </si>
  <si>
    <t>CAMBIO</t>
  </si>
  <si>
    <t>Efectivo</t>
  </si>
  <si>
    <t>21,860.00</t>
  </si>
  <si>
    <t>22,050.00</t>
  </si>
  <si>
    <t>Cuentas por cobrar</t>
  </si>
  <si>
    <t>11,316.00</t>
  </si>
  <si>
    <t>13,850.00</t>
  </si>
  <si>
    <t>Inventario</t>
  </si>
  <si>
    <t>23,084.00</t>
  </si>
  <si>
    <t>24,650.00</t>
  </si>
  <si>
    <t>Planta y Equipo Neto</t>
  </si>
  <si>
    <t>234,068.00</t>
  </si>
  <si>
    <t>260,525.00</t>
  </si>
  <si>
    <t>ACTIVO TOTAL</t>
  </si>
  <si>
    <t>290,328.00</t>
  </si>
  <si>
    <t>321,075.00</t>
  </si>
  <si>
    <t>PASIVO</t>
  </si>
  <si>
    <t>Cuentas por Pagar</t>
  </si>
  <si>
    <t>19,320.00</t>
  </si>
  <si>
    <t>22,850.00</t>
  </si>
  <si>
    <t>Documentos por Pagar</t>
  </si>
  <si>
    <t>10,000.00</t>
  </si>
  <si>
    <t>9,000.00</t>
  </si>
  <si>
    <t>Otros pasivos corrientes</t>
  </si>
  <si>
    <t>9,643.00</t>
  </si>
  <si>
    <t>11,385.00</t>
  </si>
  <si>
    <t>Deuda a largo Plazo</t>
  </si>
  <si>
    <t>75,000.00</t>
  </si>
  <si>
    <t>85,000.00</t>
  </si>
  <si>
    <t>Capital Propio</t>
  </si>
  <si>
    <t>25,000.00</t>
  </si>
  <si>
    <t>Utilidades retenidas</t>
  </si>
  <si>
    <t>151,365.00</t>
  </si>
  <si>
    <t>167,840.00</t>
  </si>
  <si>
    <t>PASIVO + CAPITAL</t>
  </si>
  <si>
    <t xml:space="preserve"> - Costo de ventas</t>
  </si>
  <si>
    <t>Utilidad bruta</t>
  </si>
  <si>
    <t xml:space="preserve"> - gastos de operación</t>
  </si>
  <si>
    <t>Depreciacion</t>
  </si>
  <si>
    <t xml:space="preserve"> - gastos por intereses</t>
  </si>
  <si>
    <t xml:space="preserve"> - ISR</t>
  </si>
  <si>
    <t>año 2021</t>
  </si>
  <si>
    <t xml:space="preserve">FNE de costos operativos </t>
  </si>
  <si>
    <t>Utilidad Neta</t>
  </si>
  <si>
    <t>(+) Depreciación del período</t>
  </si>
  <si>
    <t>B</t>
  </si>
  <si>
    <t>C</t>
  </si>
  <si>
    <t>aumenta</t>
  </si>
  <si>
    <t>Aumento de cuentas</t>
  </si>
  <si>
    <t>disminuye</t>
  </si>
  <si>
    <t>igual</t>
  </si>
  <si>
    <t>Aumento por Inventario</t>
  </si>
  <si>
    <t>Aumento en cuentas por pagar</t>
  </si>
  <si>
    <t>Aumento de otro pasivos corrientes</t>
  </si>
  <si>
    <t xml:space="preserve">interes anual </t>
  </si>
  <si>
    <t>Plan C</t>
  </si>
  <si>
    <t>PLAN A</t>
  </si>
  <si>
    <t>PLAN B</t>
  </si>
  <si>
    <t>Acciones preferentes</t>
  </si>
  <si>
    <t>deuda adicional</t>
  </si>
  <si>
    <t>acciones en circulacion</t>
  </si>
  <si>
    <t>impuesto</t>
  </si>
  <si>
    <t>Utilidad operativa</t>
  </si>
  <si>
    <t>Expansion</t>
  </si>
  <si>
    <t>Dividendos preferentes</t>
  </si>
  <si>
    <t>Precio</t>
  </si>
  <si>
    <t xml:space="preserve"> - intereses</t>
  </si>
  <si>
    <t xml:space="preserve"> - impuestos</t>
  </si>
  <si>
    <t>UDAC</t>
  </si>
  <si>
    <t xml:space="preserve"> - dividendos de accionstas </t>
  </si>
  <si>
    <t>inciso B</t>
  </si>
  <si>
    <t xml:space="preserve">GAF </t>
  </si>
  <si>
    <t>I</t>
  </si>
  <si>
    <t>DP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</si>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</sst>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Q&quot;* #,##0.00_-;\-&quot;Q&quot;* #,##0.00_-;_-&quot;Q&quot;* &quot;-&quot;??_-;_-@_-"/>
    <numFmt numFmtId="43" formatCode="_-* #,##0.00_-;\-* #,##0.00_-;_-* &quot;-&quot;??_-;_-@_-"/>
    <numFmt numFmtId="178" formatCode="0.0"/>
    <numFmt numFmtId="179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2606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2" applyFont="1"/>
    <xf numFmtId="0" fontId="3" fillId="0" borderId="1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4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4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0" fontId="3" fillId="0" borderId="7" xfId="0" applyFont="1" applyFill="1" applyBorder="1" applyAlignment="1">
      <alignment readingOrder="1"/>
    </xf>
    <xf numFmtId="0" fontId="7" fillId="0" borderId="3" xfId="0" applyFont="1" applyFill="1" applyBorder="1" applyAlignment="1">
      <alignment readingOrder="1"/>
    </xf>
    <xf numFmtId="0" fontId="7" fillId="0" borderId="4" xfId="0" applyFont="1" applyFill="1" applyBorder="1" applyAlignment="1">
      <alignment readingOrder="1"/>
    </xf>
    <xf numFmtId="0" fontId="0" fillId="0" borderId="0" xfId="0" applyBorder="1"/>
    <xf numFmtId="0" fontId="5" fillId="0" borderId="0" xfId="0" applyFont="1" applyBorder="1" applyAlignment="1">
      <alignment readingOrder="1"/>
    </xf>
    <xf numFmtId="4" fontId="5" fillId="0" borderId="0" xfId="0" applyNumberFormat="1" applyFont="1" applyBorder="1" applyAlignment="1">
      <alignment readingOrder="1"/>
    </xf>
    <xf numFmtId="4" fontId="6" fillId="2" borderId="0" xfId="0" applyNumberFormat="1" applyFont="1" applyFill="1" applyBorder="1" applyAlignment="1">
      <alignment readingOrder="1"/>
    </xf>
    <xf numFmtId="0" fontId="2" fillId="0" borderId="0" xfId="0" applyFont="1" applyBorder="1" applyAlignment="1">
      <alignment horizontal="right"/>
    </xf>
    <xf numFmtId="44" fontId="0" fillId="0" borderId="0" xfId="0" applyNumberFormat="1"/>
    <xf numFmtId="0" fontId="0" fillId="0" borderId="0" xfId="0" applyFont="1" applyFill="1"/>
    <xf numFmtId="0" fontId="0" fillId="0" borderId="0" xfId="0" applyNumberFormat="1"/>
    <xf numFmtId="2" fontId="2" fillId="0" borderId="0" xfId="0" applyNumberFormat="1" applyFont="1" applyFill="1"/>
    <xf numFmtId="178" fontId="0" fillId="0" borderId="0" xfId="0" applyNumberFormat="1"/>
    <xf numFmtId="0" fontId="2" fillId="0" borderId="0" xfId="0" applyFont="1" applyAlignment="1"/>
    <xf numFmtId="179" fontId="0" fillId="0" borderId="0" xfId="0" applyNumberFormat="1"/>
    <xf numFmtId="43" fontId="0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91441</xdr:colOff>
      <xdr:row>17</xdr:row>
      <xdr:rowOff>78603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19DF4E-D632-B5C7-399B-27A41464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808720" cy="3187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755064</xdr:colOff>
      <xdr:row>25</xdr:row>
      <xdr:rowOff>68581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4967EE-7E37-6723-C374-78E0DFDCA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094904" cy="4640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624840</xdr:colOff>
      <xdr:row>22</xdr:row>
      <xdr:rowOff>12015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A98B0D-D4C7-9DEC-5726-620202E0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549640" cy="4035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9</xdr:col>
      <xdr:colOff>228600</xdr:colOff>
      <xdr:row>22</xdr:row>
      <xdr:rowOff>120941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B3D891-F581-89D6-DF0B-55D32C961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8061960" cy="4144301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0</xdr:rowOff>
    </xdr:from>
    <xdr:to>
      <xdr:col>14</xdr:col>
      <xdr:colOff>1142633</xdr:colOff>
      <xdr:row>20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2B894F-0118-A68F-DC26-915D4A396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0"/>
          <a:ext cx="4335413" cy="37719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1</xdr:row>
      <xdr:rowOff>30833</xdr:rowOff>
    </xdr:from>
    <xdr:to>
      <xdr:col>24</xdr:col>
      <xdr:colOff>22860</xdr:colOff>
      <xdr:row>19</xdr:row>
      <xdr:rowOff>6097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64E223-E702-4F8A-AC26-9AA55815E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4940" y="213713"/>
          <a:ext cx="6850380" cy="3267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60960</xdr:rowOff>
    </xdr:from>
    <xdr:to>
      <xdr:col>5</xdr:col>
      <xdr:colOff>38100</xdr:colOff>
      <xdr:row>53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BAC4EFD-E534-4EE2-A285-DD5CE2E17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2080"/>
          <a:ext cx="4381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449580</xdr:colOff>
      <xdr:row>19</xdr:row>
      <xdr:rowOff>101799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077955-466F-58BE-EDB4-DD0ED28A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996939" cy="3576518"/>
        </a:xfrm>
        <a:prstGeom prst="rect">
          <a:avLst/>
        </a:prstGeom>
      </xdr:spPr>
    </xdr:pic>
    <xdr:clientData/>
  </xdr:twoCellAnchor>
  <xdr:twoCellAnchor editAs="oneCell">
    <xdr:from>
      <xdr:col>7</xdr:col>
      <xdr:colOff>556260</xdr:colOff>
      <xdr:row>0</xdr:row>
      <xdr:rowOff>0</xdr:rowOff>
    </xdr:from>
    <xdr:to>
      <xdr:col>15</xdr:col>
      <xdr:colOff>281940</xdr:colOff>
      <xdr:row>18</xdr:row>
      <xdr:rowOff>173098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A1A7D7-F8D0-DBA9-184A-97F415B7D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3620" y="0"/>
          <a:ext cx="6065520" cy="3464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4660061</xdr:colOff>
      <xdr:row>16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204FA8-60E7-373E-A91B-F6617A7EC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66006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5196841</xdr:colOff>
      <xdr:row>0</xdr:row>
      <xdr:rowOff>0</xdr:rowOff>
    </xdr:from>
    <xdr:to>
      <xdr:col>6</xdr:col>
      <xdr:colOff>129540</xdr:colOff>
      <xdr:row>16</xdr:row>
      <xdr:rowOff>172974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5F8FC6-7794-85CA-038D-DBC71AC3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6841" y="0"/>
          <a:ext cx="4587239" cy="3099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7AAF-D181-4D71-AC6B-1DB0F4250677}">
  <dimension ref="C20"/>
  <sheetViews>
    <sheetView workbookViewId="0">
      <selection activeCell="F24" sqref="F24"/>
    </sheetView>
  </sheetViews>
  <sheetFormatPr baseColWidth="10" defaultRowHeight="14.4" x14ac:dyDescent="0.3"/>
  <sheetData>
    <row r="20" spans="3:3" x14ac:dyDescent="0.3">
      <c r="C20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F12-772A-439B-91DA-773D093319EA}">
  <dimension ref="B30"/>
  <sheetViews>
    <sheetView tabSelected="1" topLeftCell="A7" workbookViewId="0">
      <selection activeCell="F30" sqref="F30"/>
    </sheetView>
  </sheetViews>
  <sheetFormatPr baseColWidth="10" defaultRowHeight="14.4" x14ac:dyDescent="0.3"/>
  <sheetData>
    <row r="30" spans="2:2" x14ac:dyDescent="0.3">
      <c r="B30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41-950F-413A-8E1A-2B390AF895AA}">
  <dimension ref="B26"/>
  <sheetViews>
    <sheetView workbookViewId="0">
      <selection activeCell="E25" sqref="E25"/>
    </sheetView>
  </sheetViews>
  <sheetFormatPr baseColWidth="10" defaultRowHeight="14.4" x14ac:dyDescent="0.3"/>
  <sheetData>
    <row r="26" spans="2:2" x14ac:dyDescent="0.3">
      <c r="B26" t="s">
        <v>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B14F-37A2-4C2B-A659-9C84DC662F17}">
  <dimension ref="A25:Q73"/>
  <sheetViews>
    <sheetView topLeftCell="K1" workbookViewId="0">
      <selection activeCell="R54" sqref="R54"/>
    </sheetView>
  </sheetViews>
  <sheetFormatPr baseColWidth="10" defaultRowHeight="14.4" x14ac:dyDescent="0.3"/>
  <cols>
    <col min="2" max="2" width="14.109375" bestFit="1" customWidth="1"/>
    <col min="3" max="3" width="12.5546875" bestFit="1" customWidth="1"/>
    <col min="5" max="5" width="13.5546875" bestFit="1" customWidth="1"/>
    <col min="6" max="6" width="14.109375" bestFit="1" customWidth="1"/>
    <col min="9" max="9" width="14.109375" bestFit="1" customWidth="1"/>
    <col min="15" max="15" width="17.33203125" bestFit="1" customWidth="1"/>
  </cols>
  <sheetData>
    <row r="25" spans="1:10" x14ac:dyDescent="0.3">
      <c r="A25" t="s">
        <v>12</v>
      </c>
      <c r="B25" s="4">
        <v>3000000</v>
      </c>
    </row>
    <row r="26" spans="1:10" x14ac:dyDescent="0.3">
      <c r="A26" t="s">
        <v>75</v>
      </c>
      <c r="B26" s="2">
        <v>0.12</v>
      </c>
      <c r="E26" s="1" t="s">
        <v>9</v>
      </c>
      <c r="I26" s="1" t="s">
        <v>11</v>
      </c>
    </row>
    <row r="27" spans="1:10" x14ac:dyDescent="0.3">
      <c r="A27" t="s">
        <v>81</v>
      </c>
      <c r="B27">
        <v>800000</v>
      </c>
      <c r="E27" t="s">
        <v>2</v>
      </c>
      <c r="F27" s="22">
        <v>1000000</v>
      </c>
      <c r="I27" t="s">
        <v>81</v>
      </c>
      <c r="J27">
        <v>62500</v>
      </c>
    </row>
    <row r="28" spans="1:10" x14ac:dyDescent="0.3">
      <c r="A28" t="s">
        <v>82</v>
      </c>
      <c r="B28" s="2">
        <v>0.25</v>
      </c>
      <c r="E28" t="s">
        <v>80</v>
      </c>
      <c r="F28" s="2">
        <v>0.14000000000000001</v>
      </c>
      <c r="I28" t="s">
        <v>86</v>
      </c>
      <c r="J28">
        <v>16</v>
      </c>
    </row>
    <row r="29" spans="1:10" x14ac:dyDescent="0.3">
      <c r="A29" t="s">
        <v>83</v>
      </c>
      <c r="B29" s="4">
        <v>1500000</v>
      </c>
    </row>
    <row r="30" spans="1:10" x14ac:dyDescent="0.3">
      <c r="A30" t="s">
        <v>84</v>
      </c>
      <c r="B30" s="4">
        <v>4000000</v>
      </c>
      <c r="E30" s="1" t="s">
        <v>10</v>
      </c>
    </row>
    <row r="31" spans="1:10" x14ac:dyDescent="0.3">
      <c r="E31" t="s">
        <v>79</v>
      </c>
      <c r="F31" s="2">
        <v>0.12</v>
      </c>
    </row>
    <row r="32" spans="1:10" x14ac:dyDescent="0.3">
      <c r="E32" t="s">
        <v>85</v>
      </c>
      <c r="F32" s="24">
        <v>120000</v>
      </c>
    </row>
    <row r="33" spans="1:9" x14ac:dyDescent="0.3">
      <c r="E33" t="s">
        <v>2</v>
      </c>
      <c r="F33" s="4">
        <v>1000000</v>
      </c>
    </row>
    <row r="36" spans="1:9" x14ac:dyDescent="0.3">
      <c r="A36" s="3" t="s">
        <v>77</v>
      </c>
      <c r="B36" s="3"/>
      <c r="C36" s="1"/>
      <c r="D36" s="1"/>
      <c r="E36" s="3" t="s">
        <v>78</v>
      </c>
      <c r="F36" s="3"/>
      <c r="I36" s="1" t="s">
        <v>76</v>
      </c>
    </row>
    <row r="37" spans="1:9" x14ac:dyDescent="0.3">
      <c r="A37" t="s">
        <v>4</v>
      </c>
      <c r="B37" s="22">
        <f>B29</f>
        <v>1500000</v>
      </c>
      <c r="E37" t="s">
        <v>4</v>
      </c>
      <c r="F37" s="22">
        <f>B37</f>
        <v>1500000</v>
      </c>
      <c r="H37" t="s">
        <v>4</v>
      </c>
      <c r="I37" s="22">
        <f>B37</f>
        <v>1500000</v>
      </c>
    </row>
    <row r="38" spans="1:9" x14ac:dyDescent="0.3">
      <c r="A38" t="s">
        <v>87</v>
      </c>
      <c r="B38" s="22">
        <v>500000</v>
      </c>
      <c r="E38" t="s">
        <v>87</v>
      </c>
      <c r="F38" s="22">
        <f>F37*(B26+F31)</f>
        <v>360000</v>
      </c>
      <c r="H38" t="s">
        <v>87</v>
      </c>
      <c r="I38" s="22">
        <f>F38</f>
        <v>360000</v>
      </c>
    </row>
    <row r="39" spans="1:9" x14ac:dyDescent="0.3">
      <c r="A39" t="s">
        <v>5</v>
      </c>
      <c r="B39" s="22">
        <f>B37-B38</f>
        <v>1000000</v>
      </c>
      <c r="E39" t="s">
        <v>5</v>
      </c>
      <c r="F39" s="22">
        <f>F37-F38</f>
        <v>1140000</v>
      </c>
      <c r="H39" t="s">
        <v>5</v>
      </c>
      <c r="I39" s="22">
        <f>I37-I38</f>
        <v>1140000</v>
      </c>
    </row>
    <row r="40" spans="1:9" x14ac:dyDescent="0.3">
      <c r="A40" t="s">
        <v>88</v>
      </c>
      <c r="B40" s="22">
        <f>B39*B28</f>
        <v>250000</v>
      </c>
      <c r="C40" s="1"/>
      <c r="E40" t="s">
        <v>88</v>
      </c>
      <c r="F40" s="22">
        <f>F39*B28</f>
        <v>285000</v>
      </c>
      <c r="H40" t="s">
        <v>88</v>
      </c>
      <c r="I40" s="22">
        <f>I39*0.25</f>
        <v>285000</v>
      </c>
    </row>
    <row r="41" spans="1:9" x14ac:dyDescent="0.3">
      <c r="A41" t="s">
        <v>89</v>
      </c>
      <c r="B41" s="22">
        <f>B39-B40</f>
        <v>750000</v>
      </c>
      <c r="E41" t="s">
        <v>90</v>
      </c>
      <c r="F41">
        <f>F32</f>
        <v>120000</v>
      </c>
      <c r="H41" t="s">
        <v>89</v>
      </c>
      <c r="I41" s="22">
        <f>I39-I40</f>
        <v>855000</v>
      </c>
    </row>
    <row r="42" spans="1:9" x14ac:dyDescent="0.3">
      <c r="E42" t="s">
        <v>89</v>
      </c>
      <c r="F42" s="22">
        <f>F39-F40-F41</f>
        <v>735000</v>
      </c>
    </row>
    <row r="43" spans="1:9" x14ac:dyDescent="0.3">
      <c r="A43" t="s">
        <v>7</v>
      </c>
      <c r="B43">
        <f>B27</f>
        <v>800000</v>
      </c>
      <c r="H43" t="s">
        <v>7</v>
      </c>
      <c r="I43">
        <f>F44+J27</f>
        <v>862500</v>
      </c>
    </row>
    <row r="44" spans="1:9" x14ac:dyDescent="0.3">
      <c r="A44" s="23" t="s">
        <v>8</v>
      </c>
      <c r="B44" s="25">
        <f>B41/B43</f>
        <v>0.9375</v>
      </c>
      <c r="E44" t="s">
        <v>7</v>
      </c>
      <c r="F44">
        <f>B43</f>
        <v>800000</v>
      </c>
      <c r="H44" s="23" t="s">
        <v>8</v>
      </c>
      <c r="I44" s="25">
        <f>I41/I43</f>
        <v>0.99130434782608701</v>
      </c>
    </row>
    <row r="46" spans="1:9" x14ac:dyDescent="0.3">
      <c r="E46" s="23" t="s">
        <v>8</v>
      </c>
      <c r="F46" s="25">
        <f>F42/F44</f>
        <v>0.91874999999999996</v>
      </c>
    </row>
    <row r="47" spans="1:9" x14ac:dyDescent="0.3">
      <c r="C47" s="23"/>
      <c r="D47" s="1"/>
      <c r="E47" s="1"/>
      <c r="F47" s="1"/>
    </row>
    <row r="48" spans="1:9" x14ac:dyDescent="0.3">
      <c r="A48" s="1" t="s">
        <v>91</v>
      </c>
    </row>
    <row r="56" spans="1:17" x14ac:dyDescent="0.3">
      <c r="B56" s="1" t="s">
        <v>0</v>
      </c>
      <c r="H56" s="1" t="s">
        <v>1</v>
      </c>
      <c r="N56" s="1" t="s">
        <v>76</v>
      </c>
    </row>
    <row r="57" spans="1:17" x14ac:dyDescent="0.3">
      <c r="B57" t="s">
        <v>4</v>
      </c>
      <c r="C57" s="28">
        <f>B37</f>
        <v>1500000</v>
      </c>
      <c r="E57" s="26">
        <f>C57/(C57-C58-(C59*(1/1-C60)))</f>
        <v>1.5151515151515151</v>
      </c>
      <c r="H57" t="s">
        <v>4</v>
      </c>
      <c r="I57" s="28">
        <f>C57</f>
        <v>1500000</v>
      </c>
      <c r="K57" s="26">
        <f>I57/(I57-I58-(I59*(1/1-I60)))</f>
        <v>1.5151515151515151</v>
      </c>
      <c r="N57" t="s">
        <v>4</v>
      </c>
      <c r="O57" s="28">
        <f>I57</f>
        <v>1500000</v>
      </c>
      <c r="Q57" s="26">
        <v>1.33</v>
      </c>
    </row>
    <row r="58" spans="1:17" x14ac:dyDescent="0.3">
      <c r="A58" s="1" t="s">
        <v>92</v>
      </c>
      <c r="B58" t="s">
        <v>93</v>
      </c>
      <c r="C58" s="29">
        <f>B25*B26</f>
        <v>360000</v>
      </c>
      <c r="G58" s="1" t="s">
        <v>92</v>
      </c>
      <c r="H58" t="s">
        <v>93</v>
      </c>
      <c r="I58" s="29">
        <f>B25*B26</f>
        <v>360000</v>
      </c>
      <c r="M58" s="1" t="s">
        <v>92</v>
      </c>
      <c r="N58" t="s">
        <v>93</v>
      </c>
      <c r="O58" s="29">
        <f>B25*B26</f>
        <v>360000</v>
      </c>
    </row>
    <row r="59" spans="1:17" x14ac:dyDescent="0.3">
      <c r="B59" t="s">
        <v>94</v>
      </c>
      <c r="C59" s="29">
        <f>B27*25%</f>
        <v>200000</v>
      </c>
      <c r="H59" t="s">
        <v>94</v>
      </c>
      <c r="I59" s="29">
        <f>B27*25%</f>
        <v>200000</v>
      </c>
      <c r="N59" t="s">
        <v>94</v>
      </c>
      <c r="O59" s="29">
        <f>B27*25%-J27</f>
        <v>137500</v>
      </c>
    </row>
    <row r="60" spans="1:17" x14ac:dyDescent="0.3">
      <c r="B60" t="s">
        <v>95</v>
      </c>
      <c r="C60">
        <v>0.25</v>
      </c>
      <c r="H60" t="s">
        <v>95</v>
      </c>
      <c r="I60">
        <v>0.25</v>
      </c>
      <c r="N60" t="s">
        <v>95</v>
      </c>
      <c r="O60">
        <v>0.25</v>
      </c>
    </row>
    <row r="61" spans="1:17" x14ac:dyDescent="0.3">
      <c r="A61" s="23"/>
      <c r="B61" s="23"/>
      <c r="C61" s="23"/>
    </row>
    <row r="62" spans="1:17" x14ac:dyDescent="0.3">
      <c r="A62" s="27"/>
      <c r="B62" s="27"/>
      <c r="E62" s="3"/>
      <c r="F62" s="3"/>
    </row>
    <row r="73" spans="1:6" x14ac:dyDescent="0.3">
      <c r="A73" s="1"/>
      <c r="B73" s="1"/>
      <c r="C73" s="1"/>
      <c r="D73" s="1"/>
      <c r="E73" s="1"/>
      <c r="F73" s="1"/>
    </row>
  </sheetData>
  <mergeCells count="3">
    <mergeCell ref="A36:B36"/>
    <mergeCell ref="E36:F36"/>
    <mergeCell ref="E62:F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3570-C4C4-4003-B6D2-7E991D9FE685}">
  <dimension ref="A1"/>
  <sheetViews>
    <sheetView workbookViewId="0">
      <selection activeCell="I13" sqref="I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D78B-E567-4AC4-859F-E1B5913A1488}">
  <dimension ref="A19:E60"/>
  <sheetViews>
    <sheetView topLeftCell="A40" workbookViewId="0">
      <selection activeCell="C59" sqref="C59"/>
    </sheetView>
  </sheetViews>
  <sheetFormatPr baseColWidth="10" defaultRowHeight="14.4" x14ac:dyDescent="0.3"/>
  <cols>
    <col min="1" max="1" width="81.88671875" bestFit="1" customWidth="1"/>
    <col min="2" max="2" width="12.6640625" bestFit="1" customWidth="1"/>
  </cols>
  <sheetData>
    <row r="19" spans="1:5" ht="15.6" x14ac:dyDescent="0.3">
      <c r="A19" s="5" t="s">
        <v>13</v>
      </c>
      <c r="B19" s="6" t="s">
        <v>14</v>
      </c>
      <c r="C19" s="6" t="s">
        <v>14</v>
      </c>
      <c r="D19" s="6" t="s">
        <v>14</v>
      </c>
    </row>
    <row r="20" spans="1:5" ht="15.6" x14ac:dyDescent="0.3">
      <c r="A20" s="7" t="s">
        <v>15</v>
      </c>
      <c r="B20" s="8" t="s">
        <v>14</v>
      </c>
      <c r="C20" s="8" t="s">
        <v>14</v>
      </c>
      <c r="D20" s="8" t="s">
        <v>14</v>
      </c>
    </row>
    <row r="21" spans="1:5" ht="15.6" x14ac:dyDescent="0.3">
      <c r="A21" s="7" t="s">
        <v>16</v>
      </c>
      <c r="B21" s="8" t="s">
        <v>14</v>
      </c>
      <c r="C21" s="8" t="s">
        <v>14</v>
      </c>
      <c r="D21" s="8" t="s">
        <v>14</v>
      </c>
    </row>
    <row r="22" spans="1:5" ht="15.6" x14ac:dyDescent="0.3">
      <c r="A22" s="9" t="s">
        <v>17</v>
      </c>
      <c r="B22" s="10"/>
      <c r="C22" s="8" t="s">
        <v>14</v>
      </c>
      <c r="D22" s="8" t="s">
        <v>14</v>
      </c>
    </row>
    <row r="23" spans="1:5" x14ac:dyDescent="0.3">
      <c r="A23" s="11" t="s">
        <v>14</v>
      </c>
      <c r="B23" s="8" t="s">
        <v>14</v>
      </c>
      <c r="C23" s="8" t="s">
        <v>14</v>
      </c>
      <c r="D23" s="8" t="s">
        <v>14</v>
      </c>
    </row>
    <row r="24" spans="1:5" ht="15.6" x14ac:dyDescent="0.3">
      <c r="A24" s="7" t="s">
        <v>18</v>
      </c>
      <c r="B24" s="12" t="s">
        <v>19</v>
      </c>
      <c r="C24" s="12" t="s">
        <v>20</v>
      </c>
      <c r="D24" s="8" t="s">
        <v>21</v>
      </c>
    </row>
    <row r="25" spans="1:5" ht="15.6" x14ac:dyDescent="0.3">
      <c r="A25" s="7" t="s">
        <v>22</v>
      </c>
      <c r="B25" s="12" t="s">
        <v>23</v>
      </c>
      <c r="C25" s="12" t="s">
        <v>24</v>
      </c>
      <c r="D25" s="8">
        <f>C25-B25</f>
        <v>190</v>
      </c>
      <c r="E25" s="14" t="s">
        <v>68</v>
      </c>
    </row>
    <row r="26" spans="1:5" ht="15.6" x14ac:dyDescent="0.3">
      <c r="A26" s="7" t="s">
        <v>25</v>
      </c>
      <c r="B26" s="12" t="s">
        <v>26</v>
      </c>
      <c r="C26" s="12" t="s">
        <v>27</v>
      </c>
      <c r="D26" s="8">
        <f t="shared" ref="D26:D38" si="0">C26-B26</f>
        <v>2534</v>
      </c>
      <c r="E26" s="14" t="s">
        <v>68</v>
      </c>
    </row>
    <row r="27" spans="1:5" ht="15.6" x14ac:dyDescent="0.3">
      <c r="A27" s="7" t="s">
        <v>28</v>
      </c>
      <c r="B27" s="12" t="s">
        <v>29</v>
      </c>
      <c r="C27" s="12" t="s">
        <v>30</v>
      </c>
      <c r="D27" s="8">
        <f t="shared" si="0"/>
        <v>1566</v>
      </c>
      <c r="E27" s="14" t="s">
        <v>68</v>
      </c>
    </row>
    <row r="28" spans="1:5" ht="15.6" x14ac:dyDescent="0.3">
      <c r="A28" s="7" t="s">
        <v>31</v>
      </c>
      <c r="B28" s="12" t="s">
        <v>32</v>
      </c>
      <c r="C28" s="12" t="s">
        <v>33</v>
      </c>
      <c r="D28" s="8">
        <f t="shared" si="0"/>
        <v>26457</v>
      </c>
      <c r="E28" s="14" t="s">
        <v>68</v>
      </c>
    </row>
    <row r="29" spans="1:5" ht="15.6" x14ac:dyDescent="0.3">
      <c r="A29" s="7" t="s">
        <v>34</v>
      </c>
      <c r="B29" s="12" t="s">
        <v>35</v>
      </c>
      <c r="C29" s="12" t="s">
        <v>36</v>
      </c>
      <c r="D29" s="8">
        <f t="shared" si="0"/>
        <v>30747</v>
      </c>
      <c r="E29" s="14" t="s">
        <v>68</v>
      </c>
    </row>
    <row r="30" spans="1:5" x14ac:dyDescent="0.3">
      <c r="A30" s="11" t="s">
        <v>14</v>
      </c>
      <c r="B30" s="8" t="s">
        <v>14</v>
      </c>
      <c r="C30" s="8" t="s">
        <v>14</v>
      </c>
      <c r="D30" s="8" t="e">
        <f t="shared" si="0"/>
        <v>#VALUE!</v>
      </c>
    </row>
    <row r="31" spans="1:5" ht="15.6" x14ac:dyDescent="0.3">
      <c r="A31" s="7" t="s">
        <v>37</v>
      </c>
      <c r="B31" s="8" t="s">
        <v>14</v>
      </c>
      <c r="C31" s="8" t="s">
        <v>14</v>
      </c>
      <c r="D31" s="8" t="e">
        <f t="shared" si="0"/>
        <v>#VALUE!</v>
      </c>
    </row>
    <row r="32" spans="1:5" ht="15.6" x14ac:dyDescent="0.3">
      <c r="A32" s="7" t="s">
        <v>38</v>
      </c>
      <c r="B32" s="12" t="s">
        <v>39</v>
      </c>
      <c r="C32" s="12" t="s">
        <v>40</v>
      </c>
      <c r="D32" s="8">
        <f t="shared" si="0"/>
        <v>3530</v>
      </c>
      <c r="E32" s="13" t="s">
        <v>68</v>
      </c>
    </row>
    <row r="33" spans="1:5" ht="15.6" x14ac:dyDescent="0.3">
      <c r="A33" s="15" t="s">
        <v>41</v>
      </c>
      <c r="B33" s="16" t="s">
        <v>42</v>
      </c>
      <c r="C33" s="16" t="s">
        <v>43</v>
      </c>
      <c r="D33" s="8">
        <f t="shared" si="0"/>
        <v>-1000</v>
      </c>
      <c r="E33" s="13" t="s">
        <v>70</v>
      </c>
    </row>
    <row r="34" spans="1:5" ht="15.6" x14ac:dyDescent="0.3">
      <c r="A34" s="7" t="s">
        <v>44</v>
      </c>
      <c r="B34" s="12" t="s">
        <v>45</v>
      </c>
      <c r="C34" s="12" t="s">
        <v>46</v>
      </c>
      <c r="D34" s="8">
        <f t="shared" si="0"/>
        <v>1742</v>
      </c>
      <c r="E34" s="13" t="s">
        <v>68</v>
      </c>
    </row>
    <row r="35" spans="1:5" ht="15.6" x14ac:dyDescent="0.3">
      <c r="A35" s="7" t="s">
        <v>47</v>
      </c>
      <c r="B35" s="12" t="s">
        <v>48</v>
      </c>
      <c r="C35" s="12" t="s">
        <v>49</v>
      </c>
      <c r="D35" s="8">
        <f t="shared" si="0"/>
        <v>10000</v>
      </c>
      <c r="E35" s="13" t="s">
        <v>68</v>
      </c>
    </row>
    <row r="36" spans="1:5" ht="15.6" x14ac:dyDescent="0.3">
      <c r="A36" s="7" t="s">
        <v>50</v>
      </c>
      <c r="B36" s="12" t="s">
        <v>51</v>
      </c>
      <c r="C36" s="12" t="s">
        <v>51</v>
      </c>
      <c r="D36" s="8">
        <f t="shared" si="0"/>
        <v>0</v>
      </c>
      <c r="E36" s="13" t="s">
        <v>71</v>
      </c>
    </row>
    <row r="37" spans="1:5" ht="15.6" x14ac:dyDescent="0.3">
      <c r="A37" s="7" t="s">
        <v>52</v>
      </c>
      <c r="B37" s="12" t="s">
        <v>53</v>
      </c>
      <c r="C37" s="12" t="s">
        <v>54</v>
      </c>
      <c r="D37" s="8">
        <f t="shared" si="0"/>
        <v>16475</v>
      </c>
      <c r="E37" s="13" t="s">
        <v>68</v>
      </c>
    </row>
    <row r="38" spans="1:5" ht="15.6" x14ac:dyDescent="0.3">
      <c r="A38" s="7" t="s">
        <v>55</v>
      </c>
      <c r="B38" s="12" t="s">
        <v>35</v>
      </c>
      <c r="C38" s="12" t="s">
        <v>36</v>
      </c>
      <c r="D38" s="8">
        <f t="shared" si="0"/>
        <v>30747</v>
      </c>
      <c r="E38" s="13" t="s">
        <v>68</v>
      </c>
    </row>
    <row r="40" spans="1:5" ht="15.6" x14ac:dyDescent="0.3">
      <c r="A40" s="13" t="s">
        <v>3</v>
      </c>
      <c r="B40" s="13" t="s">
        <v>62</v>
      </c>
    </row>
    <row r="41" spans="1:5" ht="15.6" x14ac:dyDescent="0.3">
      <c r="A41" s="13" t="s">
        <v>56</v>
      </c>
      <c r="B41" s="4">
        <v>305830</v>
      </c>
    </row>
    <row r="42" spans="1:5" ht="15.6" x14ac:dyDescent="0.3">
      <c r="A42" s="13" t="s">
        <v>57</v>
      </c>
      <c r="B42" s="4">
        <v>183498</v>
      </c>
    </row>
    <row r="43" spans="1:5" ht="15.6" x14ac:dyDescent="0.3">
      <c r="A43" s="13" t="s">
        <v>58</v>
      </c>
      <c r="B43" s="4">
        <v>122332</v>
      </c>
    </row>
    <row r="44" spans="1:5" ht="15.6" x14ac:dyDescent="0.3">
      <c r="A44" s="13" t="s">
        <v>59</v>
      </c>
      <c r="B44" s="4">
        <v>34919</v>
      </c>
    </row>
    <row r="45" spans="1:5" ht="15.6" x14ac:dyDescent="0.3">
      <c r="A45" s="13" t="s">
        <v>4</v>
      </c>
      <c r="B45" s="4">
        <v>26850</v>
      </c>
    </row>
    <row r="46" spans="1:5" ht="15.6" x14ac:dyDescent="0.3">
      <c r="A46" s="13" t="s">
        <v>60</v>
      </c>
      <c r="B46" s="4">
        <v>60563</v>
      </c>
    </row>
    <row r="47" spans="1:5" ht="15.6" x14ac:dyDescent="0.3">
      <c r="A47" s="13" t="s">
        <v>5</v>
      </c>
      <c r="B47" s="4">
        <v>11930</v>
      </c>
    </row>
    <row r="48" spans="1:5" ht="15.6" x14ac:dyDescent="0.3">
      <c r="A48" s="13" t="s">
        <v>61</v>
      </c>
      <c r="B48" s="4">
        <v>48633</v>
      </c>
    </row>
    <row r="49" spans="1:4" ht="15.6" x14ac:dyDescent="0.3">
      <c r="A49" s="13" t="s">
        <v>6</v>
      </c>
      <c r="B49" s="4">
        <v>12158</v>
      </c>
    </row>
    <row r="50" spans="1:4" x14ac:dyDescent="0.3">
      <c r="B50" s="4">
        <v>36475</v>
      </c>
    </row>
    <row r="53" spans="1:4" x14ac:dyDescent="0.3">
      <c r="A53" s="21" t="s">
        <v>63</v>
      </c>
      <c r="B53" s="17"/>
      <c r="C53" s="17"/>
      <c r="D53" s="17"/>
    </row>
    <row r="54" spans="1:4" x14ac:dyDescent="0.3">
      <c r="A54" s="18" t="s">
        <v>64</v>
      </c>
      <c r="B54" s="18"/>
      <c r="C54" s="19">
        <f>B50</f>
        <v>36475</v>
      </c>
      <c r="D54" s="18"/>
    </row>
    <row r="55" spans="1:4" x14ac:dyDescent="0.3">
      <c r="A55" s="18" t="s">
        <v>65</v>
      </c>
      <c r="B55" s="18"/>
      <c r="C55" s="19">
        <f>B45</f>
        <v>26850</v>
      </c>
      <c r="D55" s="18"/>
    </row>
    <row r="56" spans="1:4" x14ac:dyDescent="0.3">
      <c r="A56" s="18" t="s">
        <v>69</v>
      </c>
      <c r="B56" s="18"/>
      <c r="C56" s="19">
        <f>-D26</f>
        <v>-2534</v>
      </c>
      <c r="D56" s="18"/>
    </row>
    <row r="57" spans="1:4" x14ac:dyDescent="0.3">
      <c r="A57" s="18" t="s">
        <v>72</v>
      </c>
      <c r="B57" s="18"/>
      <c r="C57" s="19">
        <f>-D27</f>
        <v>-1566</v>
      </c>
      <c r="D57" s="18"/>
    </row>
    <row r="58" spans="1:4" x14ac:dyDescent="0.3">
      <c r="A58" s="18" t="s">
        <v>73</v>
      </c>
      <c r="B58" s="18"/>
      <c r="C58" s="19">
        <f>D32</f>
        <v>3530</v>
      </c>
      <c r="D58" s="18"/>
    </row>
    <row r="59" spans="1:4" x14ac:dyDescent="0.3">
      <c r="A59" s="18" t="s">
        <v>74</v>
      </c>
      <c r="B59" s="18"/>
      <c r="C59" s="19">
        <f>D34</f>
        <v>1742</v>
      </c>
      <c r="D59" s="18"/>
    </row>
    <row r="60" spans="1:4" x14ac:dyDescent="0.3">
      <c r="A60" s="18"/>
      <c r="B60" s="18"/>
      <c r="C60" s="18"/>
      <c r="D60" s="20">
        <f>SUM(C54:C59)</f>
        <v>64497</v>
      </c>
    </row>
  </sheetData>
  <mergeCells count="1"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2022-05-13T21:29:46Z</dcterms:created>
  <dcterms:modified xsi:type="dcterms:W3CDTF">2022-05-13T23:25:46Z</dcterms:modified>
</cp:coreProperties>
</file>