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ndivar\Vespertina\2022\Finanzas\"/>
    </mc:Choice>
  </mc:AlternateContent>
  <xr:revisionPtr revIDLastSave="0" documentId="13_ncr:1_{47FC0C0B-610F-4537-B466-6E84F7ED18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UNCIADO" sheetId="6" r:id="rId1"/>
    <sheet name="EMPRESA XYZ" sheetId="1" r:id="rId2"/>
    <sheet name="MATRIZ DUPONT" sheetId="5" r:id="rId3"/>
  </sheets>
  <definedNames>
    <definedName name="_xlnm.Print_Area" localSheetId="1">'EMPRESA XYZ'!$A$1:$Y$56</definedName>
    <definedName name="_xlnm.Print_Area" localSheetId="2">'MATRIZ DUPONT'!$A$1:$K$32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3" i="1"/>
  <c r="D11" i="1"/>
  <c r="K11" i="1"/>
  <c r="J8" i="1"/>
  <c r="C8" i="1"/>
  <c r="C7" i="1"/>
  <c r="V15" i="1"/>
  <c r="V18" i="1"/>
  <c r="W64" i="1"/>
  <c r="V64" i="1"/>
  <c r="V61" i="1"/>
  <c r="V50" i="1"/>
  <c r="V47" i="1"/>
  <c r="W44" i="1"/>
  <c r="V44" i="1"/>
  <c r="V41" i="1"/>
  <c r="K26" i="1"/>
  <c r="W33" i="1"/>
  <c r="V33" i="1"/>
  <c r="I26" i="1"/>
  <c r="W28" i="1"/>
  <c r="V28" i="1"/>
  <c r="W25" i="1"/>
  <c r="V25" i="1"/>
  <c r="W22" i="1"/>
  <c r="V22" i="1"/>
  <c r="W18" i="1"/>
  <c r="W15" i="1"/>
  <c r="W9" i="1"/>
  <c r="V9" i="1"/>
  <c r="W6" i="1"/>
  <c r="V6" i="1"/>
  <c r="M17" i="1"/>
  <c r="M18" i="1"/>
  <c r="M19" i="1"/>
  <c r="M20" i="1"/>
  <c r="M21" i="1"/>
  <c r="M22" i="1"/>
  <c r="M23" i="1"/>
  <c r="M24" i="1"/>
  <c r="M16" i="1"/>
  <c r="J17" i="1"/>
  <c r="J18" i="1"/>
  <c r="J19" i="1"/>
  <c r="J20" i="1"/>
  <c r="J21" i="1"/>
  <c r="J22" i="1"/>
  <c r="J23" i="1"/>
  <c r="J24" i="1"/>
  <c r="J16" i="1"/>
  <c r="J13" i="1"/>
  <c r="J12" i="1"/>
  <c r="J11" i="1"/>
  <c r="J10" i="1"/>
  <c r="J9" i="1"/>
  <c r="M13" i="1"/>
  <c r="M12" i="1"/>
  <c r="M11" i="1"/>
  <c r="M10" i="1"/>
  <c r="M9" i="1"/>
  <c r="M8" i="1"/>
  <c r="J15" i="1"/>
  <c r="J14" i="1"/>
  <c r="F8" i="1"/>
  <c r="F9" i="1"/>
  <c r="F10" i="1"/>
  <c r="F12" i="1"/>
  <c r="F14" i="1"/>
  <c r="F16" i="1"/>
  <c r="F18" i="1"/>
  <c r="F7" i="1"/>
  <c r="E18" i="1" l="1"/>
  <c r="E16" i="1"/>
  <c r="E14" i="1"/>
  <c r="E12" i="1"/>
  <c r="E10" i="1"/>
  <c r="E9" i="1"/>
  <c r="E8" i="1"/>
  <c r="E7" i="1"/>
  <c r="C9" i="1"/>
  <c r="C10" i="1"/>
  <c r="C12" i="1"/>
  <c r="C14" i="1"/>
  <c r="C16" i="1"/>
  <c r="C18" i="1"/>
  <c r="B64" i="1" l="1"/>
  <c r="B61" i="1"/>
  <c r="B60" i="1"/>
  <c r="L8" i="1"/>
  <c r="L10" i="1"/>
  <c r="B50" i="1" s="1"/>
  <c r="L12" i="1"/>
  <c r="B55" i="1" s="1"/>
  <c r="B56" i="1" s="1"/>
  <c r="L14" i="1"/>
  <c r="L15" i="1"/>
  <c r="L16" i="1"/>
  <c r="B51" i="1" s="1"/>
  <c r="L17" i="1"/>
  <c r="B58" i="1" s="1"/>
  <c r="L18" i="1"/>
  <c r="B52" i="1" s="1"/>
  <c r="L20" i="1"/>
  <c r="B59" i="1" s="1"/>
  <c r="L21" i="1"/>
  <c r="L22" i="1"/>
  <c r="L23" i="1"/>
  <c r="L9" i="1"/>
  <c r="B49" i="1" s="1"/>
  <c r="B48" i="1"/>
  <c r="B38" i="1"/>
  <c r="B36" i="1"/>
  <c r="B33" i="1"/>
  <c r="B11" i="1"/>
  <c r="X18" i="1"/>
  <c r="K19" i="1"/>
  <c r="K24" i="1" s="1"/>
  <c r="I19" i="1"/>
  <c r="I24" i="1" s="1"/>
  <c r="K13" i="1"/>
  <c r="I11" i="1"/>
  <c r="I13" i="1" s="1"/>
  <c r="D26" i="1"/>
  <c r="B26" i="1"/>
  <c r="B13" i="1" l="1"/>
  <c r="F11" i="1"/>
  <c r="C11" i="1"/>
  <c r="E11" i="1"/>
  <c r="L13" i="1"/>
  <c r="L19" i="1"/>
  <c r="L24" i="1"/>
  <c r="B62" i="1"/>
  <c r="L11" i="1"/>
  <c r="E13" i="1" l="1"/>
  <c r="B15" i="1"/>
  <c r="F13" i="1"/>
  <c r="C13" i="1"/>
  <c r="B34" i="1" l="1"/>
  <c r="B35" i="1" s="1"/>
  <c r="B37" i="1" s="1"/>
  <c r="B39" i="1" s="1"/>
  <c r="F15" i="1"/>
  <c r="C15" i="1"/>
  <c r="B17" i="1"/>
  <c r="B47" i="1"/>
  <c r="B53" i="1" s="1"/>
  <c r="B63" i="1" s="1"/>
  <c r="B65" i="1" s="1"/>
  <c r="E15" i="1"/>
  <c r="W47" i="1" l="1"/>
  <c r="W50" i="1"/>
  <c r="W41" i="1"/>
  <c r="E17" i="1"/>
  <c r="D19" i="1"/>
  <c r="E19" i="1" s="1"/>
  <c r="D25" i="1"/>
  <c r="W61" i="1" s="1"/>
  <c r="F17" i="1"/>
  <c r="C17" i="1"/>
  <c r="B19" i="1"/>
  <c r="B25" i="1"/>
  <c r="F19" i="1" l="1"/>
  <c r="C19" i="1"/>
</calcChain>
</file>

<file path=xl/sharedStrings.xml><?xml version="1.0" encoding="utf-8"?>
<sst xmlns="http://schemas.openxmlformats.org/spreadsheetml/2006/main" count="216" uniqueCount="174">
  <si>
    <t>EMPRESA XYZ, S.A.</t>
  </si>
  <si>
    <t>RAZONES FINANCIERAS</t>
  </si>
  <si>
    <t>ESTADOS DE RESULTADOS</t>
  </si>
  <si>
    <t>BALANCE GENERAL</t>
  </si>
  <si>
    <t>Del 01 de enero al 31 de diciembre de cada año</t>
  </si>
  <si>
    <t xml:space="preserve">Al 31 de diciembre </t>
  </si>
  <si>
    <t>AÑO 2020-2021</t>
  </si>
  <si>
    <t>Expresado en millones de dólares, excepto en los datos por acción</t>
  </si>
  <si>
    <t>Expresado en millones de dólares</t>
  </si>
  <si>
    <t>AÑO 2021</t>
  </si>
  <si>
    <t>AÑO 2020</t>
  </si>
  <si>
    <t>PROM. INDUSTRIA</t>
  </si>
  <si>
    <t>COMENTARIO</t>
  </si>
  <si>
    <t>RAZONES DE LIQUIDEZ</t>
  </si>
  <si>
    <t>Razón Circulante</t>
  </si>
  <si>
    <t>Activo Corriente</t>
  </si>
  <si>
    <t>Ventas Netas</t>
  </si>
  <si>
    <t>ACTIVOS</t>
  </si>
  <si>
    <t>Pasivo Corriente</t>
  </si>
  <si>
    <t>Costo de Ventas</t>
  </si>
  <si>
    <t>Efectivo y valores negociables</t>
  </si>
  <si>
    <t>Gastos de Operación</t>
  </si>
  <si>
    <t>Cuentas por cobrar</t>
  </si>
  <si>
    <t>Razón Rápida</t>
  </si>
  <si>
    <t>Activo Corriente - Inventarios</t>
  </si>
  <si>
    <t>Depreciación</t>
  </si>
  <si>
    <t>Inventarios</t>
  </si>
  <si>
    <t>Utilidad antes de intereses e impuestos (EBIT)</t>
  </si>
  <si>
    <t>Total de Activos Corrientes</t>
  </si>
  <si>
    <t>Intereses</t>
  </si>
  <si>
    <t>Planta y Equipo Neto</t>
  </si>
  <si>
    <t>Utilidad antes de Impuestos (EBT)</t>
  </si>
  <si>
    <t>TOTAL DE ACTIVOS</t>
  </si>
  <si>
    <t xml:space="preserve">Impuestos </t>
  </si>
  <si>
    <t>Ingreso Neto (Utilidad Neta)</t>
  </si>
  <si>
    <t>PASIVOS Y CAPITAL CONTABLE</t>
  </si>
  <si>
    <t>Rotación de Inventarios</t>
  </si>
  <si>
    <t>Dividendos Preferentes</t>
  </si>
  <si>
    <t>Cuentas por pagar</t>
  </si>
  <si>
    <t>Ingreso Neto para Accionistas Comunes</t>
  </si>
  <si>
    <t>Documentos por pagar</t>
  </si>
  <si>
    <t>Dividendos Comunes</t>
  </si>
  <si>
    <t>Pasivos acumulados</t>
  </si>
  <si>
    <t>PPI</t>
  </si>
  <si>
    <t>Utilidades a retener del Período</t>
  </si>
  <si>
    <t>Total Pasivos Corrientes</t>
  </si>
  <si>
    <t>Obligaciones a largo plazo</t>
  </si>
  <si>
    <t>Acciones Preferentes (400,000 acciones)</t>
  </si>
  <si>
    <t>Datos de Acción:</t>
  </si>
  <si>
    <t>Acciones Comunes (50,000,000 acciones)</t>
  </si>
  <si>
    <t xml:space="preserve">Días de venta Pendientes de Cobro </t>
  </si>
  <si>
    <t>Cuentas por Cobrar</t>
  </si>
  <si>
    <t>Cantidad de Acciones de Capital Común en Circulación</t>
  </si>
  <si>
    <t>Utilidades retenidas</t>
  </si>
  <si>
    <t>Ventas Anuales / 365</t>
  </si>
  <si>
    <t>Precio por acción común:</t>
  </si>
  <si>
    <t>TOTAL DE PASIVO MAS CAPITAL CONTABLE</t>
  </si>
  <si>
    <t>Utilidades por acción (EPS)</t>
  </si>
  <si>
    <t>Rotación de los Activos Fijos</t>
  </si>
  <si>
    <t>Ventas</t>
  </si>
  <si>
    <t>Dividendos por Acción (DPS)</t>
  </si>
  <si>
    <t>Activos Fijos Netos</t>
  </si>
  <si>
    <t>Rotación de los activos Totales</t>
  </si>
  <si>
    <t>Activos Totales</t>
  </si>
  <si>
    <t>ADMINISTRACIÓN DE DEUDAS</t>
  </si>
  <si>
    <t>Deuda Total</t>
  </si>
  <si>
    <t>Rotación de Intereses</t>
  </si>
  <si>
    <t>EBIT</t>
  </si>
  <si>
    <t>Cargo por Intereses</t>
  </si>
  <si>
    <t>RENTABILIDAD</t>
  </si>
  <si>
    <t>Margen de Utilidad sobre Ventas</t>
  </si>
  <si>
    <t>Ingreso Neto para Acc. Comunes</t>
  </si>
  <si>
    <t>Generación Básica de Utilidades</t>
  </si>
  <si>
    <t>Rendimiento sobre Activos (ROA)</t>
  </si>
  <si>
    <t>Rendimiento sobre Capital Contable</t>
  </si>
  <si>
    <t>(ROE)</t>
  </si>
  <si>
    <t>Capital Contable Común</t>
  </si>
  <si>
    <t>Utilidades por acción (UPA)</t>
  </si>
  <si>
    <t>Número de Acciones</t>
  </si>
  <si>
    <t>Dividendos por acción (DPA)</t>
  </si>
  <si>
    <t>VALOR DE MERCADO</t>
  </si>
  <si>
    <t>Precio/Utilidad   (P/E)</t>
  </si>
  <si>
    <t>Precio por Acción</t>
  </si>
  <si>
    <t>Utilidades por Acción</t>
  </si>
  <si>
    <t>Valor de Mercado/Valor en</t>
  </si>
  <si>
    <t>Precio de Mercado por Acción</t>
  </si>
  <si>
    <t>Libros</t>
  </si>
  <si>
    <t>Valor en Libros por Acción</t>
  </si>
  <si>
    <t>Sistema de Análisis DuPont</t>
  </si>
  <si>
    <t>Empresa XYZ</t>
  </si>
  <si>
    <t>menos</t>
  </si>
  <si>
    <t>Año 2021</t>
  </si>
  <si>
    <t>Ganancia disponible para accionistas comunes</t>
  </si>
  <si>
    <t>Margen de Utilidad Neta</t>
  </si>
  <si>
    <t>divididas entre</t>
  </si>
  <si>
    <t>Gastos Operativos</t>
  </si>
  <si>
    <t>Estado de Resultados</t>
  </si>
  <si>
    <t>Gastos por Intereses</t>
  </si>
  <si>
    <t>Impuestos</t>
  </si>
  <si>
    <t>multiplicado por</t>
  </si>
  <si>
    <t>Rendimiento sobre los activos totales (ROA)</t>
  </si>
  <si>
    <t>Dividendos Acc. Preferentes</t>
  </si>
  <si>
    <t>Activos Corrientes</t>
  </si>
  <si>
    <t>Rotación de Activos Totales</t>
  </si>
  <si>
    <t>Retorno sobre el patromonio (ROE)</t>
  </si>
  <si>
    <t>más</t>
  </si>
  <si>
    <t>Total de Activos</t>
  </si>
  <si>
    <t>Balance General</t>
  </si>
  <si>
    <t>Pasivos corrientes</t>
  </si>
  <si>
    <t>Total de Pasivos</t>
  </si>
  <si>
    <t>Total de Pasivos + Patrimonio = Total Activos</t>
  </si>
  <si>
    <t>Multiplicador de Apalancamiento Financiero (MAF)</t>
  </si>
  <si>
    <t>Deuda a Largo Plazo</t>
  </si>
  <si>
    <t>Patromonio de los Accionistas</t>
  </si>
  <si>
    <t>Capital Acciones Comunes</t>
  </si>
  <si>
    <t>ESTADO DE UTILIDADES RETENIDAS</t>
  </si>
  <si>
    <t>Saldo al inicio del periodi 01 de enero de 2021</t>
  </si>
  <si>
    <t>(+)Utilidades del periodo</t>
  </si>
  <si>
    <t>(-) Pago de dividentdos preferentes</t>
  </si>
  <si>
    <t>(-) Pago de dividentdos comunes</t>
  </si>
  <si>
    <t>Saldo disponibles por acciones conunes</t>
  </si>
  <si>
    <t>Saldo disponibles para acciones comunes y preferentes</t>
  </si>
  <si>
    <t>Salgo al final del periodo</t>
  </si>
  <si>
    <t>cuadrar en el balance general de utilidades retenidas</t>
  </si>
  <si>
    <t>ESTADO DE FLUJOS DE EFECTIVO</t>
  </si>
  <si>
    <t>Flujo neto de efectivo por actividades de operación</t>
  </si>
  <si>
    <t>(+)Deprecación</t>
  </si>
  <si>
    <t>CAMBIOS</t>
  </si>
  <si>
    <t>Aumentos cuentas por cobrar</t>
  </si>
  <si>
    <t>Aumento en inventarios</t>
  </si>
  <si>
    <t>Aumento en cuentas por pagar</t>
  </si>
  <si>
    <t>Aumento de los pasivos acumulados</t>
  </si>
  <si>
    <t>Suma del FNE por actividades de operacion</t>
  </si>
  <si>
    <t>FNE por actividad de inversion</t>
  </si>
  <si>
    <t xml:space="preserve">Aumento en planta y equipo bruto </t>
  </si>
  <si>
    <t>bruto es lo contrario</t>
  </si>
  <si>
    <t>Suma del FNE por actividades de inversion</t>
  </si>
  <si>
    <t>FNE por actividad de financiamiento</t>
  </si>
  <si>
    <t>Aumento de documentos por pagar</t>
  </si>
  <si>
    <t>Aumento de obligaciones de largo plazo</t>
  </si>
  <si>
    <t>Pago de dividendos preferentes</t>
  </si>
  <si>
    <t>Pago de dividendos comunes</t>
  </si>
  <si>
    <t>Suma del FNE por actividades de financieras</t>
  </si>
  <si>
    <t>SUMA DEL FNE DEL PERIODO</t>
  </si>
  <si>
    <t>(+) Saldo de efectivo al; inicio del periodo</t>
  </si>
  <si>
    <t>Saldo de efectivo al final del periodo</t>
  </si>
  <si>
    <t>gasto más de lo que genero</t>
  </si>
  <si>
    <t>%Vertical</t>
  </si>
  <si>
    <t>%horizontal</t>
  </si>
  <si>
    <t>%V</t>
  </si>
  <si>
    <t>%H</t>
  </si>
  <si>
    <t>si posee una capacidad de pago en el corto plazo a partir de los activos mas liquidos que posee. En el 2021, por cada dolar que tiene de deuda por vencer a menos de un año, tiene $ 3.2 para cubrirlo.</t>
  </si>
  <si>
    <t>si la empresa no tiene facilidad para vender rapidamente su inventario, su capacidad de pago en el corto plazo muhco y se ve un poco comprometida, al solo tener 1.20 por cada dolar de deuda</t>
  </si>
  <si>
    <t>ADMINISTRACION DE ACTIVOS O DE ACTIVIDAD (EFICIENTE EN ACTIVOS)</t>
  </si>
  <si>
    <t>La empresa no es eficiente en el manejo de inventario, solo vacia 3.4 veces al año en el 2021 y la industrial lo hace hasta 8 veces</t>
  </si>
  <si>
    <t>(Periodo promedio del inventario)</t>
  </si>
  <si>
    <t>Sus productos pasaron almacenados 31 dias adicionales a los que se tenian en el año 2020. la empresa disminuyó la rapidez con la que logra generar ventas.</t>
  </si>
  <si>
    <t>El tiempo de recuperación en una venta al credito es cada vez mayor en el empresa.</t>
  </si>
  <si>
    <t>La utilicación esta adecuada. Se aprovecha bien las inversiones en planta y equipo para generar ventas.</t>
  </si>
  <si>
    <t>Esta empresa está disminuyendo su nivel de productividad ya que cada vez aprovecha menos sus activos t otales para generar ventas, la competencia lo hizo mejor</t>
  </si>
  <si>
    <t>Pasivo Total</t>
  </si>
  <si>
    <t>Pasivo TOTAL</t>
  </si>
  <si>
    <t>De los activos que la empresa posee, un poco má de la mitad de ellos estan siendo financiados con capital ajeno.</t>
  </si>
  <si>
    <t>Cobertura de intereses</t>
  </si>
  <si>
    <t>Margen neto</t>
  </si>
  <si>
    <t>la industria es mas eficiente, de las ventas realizadas a los dueños de la empres le quedan casi 4 centavos de dolar vendido, queda disponible para invertir en el negocio, o en dividendos, ya que ya pago todos sus compromisos del periodo.</t>
  </si>
  <si>
    <t>UAII</t>
  </si>
  <si>
    <t>La empres no esta siendo muy eficiente en los aprovechamiento de los activos para generara utilidades libres para los accionistas comunes. En el 2021 logran menos de 6 centavos por dolar invertido.</t>
  </si>
  <si>
    <t>la empresa esta ganando por cada dolar invertido de capital propio casi 13 centavos, pero la industia gana 15.</t>
  </si>
  <si>
    <t xml:space="preserve">en el 2021 e han pagado 9 centavos mas de dividendos po acion que en el año anterior, a pesar que habia tenido una UDAC mas baja </t>
  </si>
  <si>
    <t>Como la UDAC siminuto del 2020 al 2021, las utilidades por acciones tambien</t>
  </si>
  <si>
    <t>D</t>
  </si>
  <si>
    <t>Razon corriente</t>
  </si>
  <si>
    <t>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</si>
</sst>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1"/>
      <color theme="1"/>
      <name val="Century Gothic"/>
      <family val="2"/>
    </font>
    <font>
      <b/>
      <u/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7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0" xfId="0" applyNumberFormat="1" applyFont="1" applyFill="1"/>
    <xf numFmtId="164" fontId="4" fillId="2" borderId="0" xfId="0" applyNumberFormat="1" applyFont="1" applyFill="1" applyAlignment="1">
      <alignment horizontal="center"/>
    </xf>
    <xf numFmtId="164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/>
    </xf>
    <xf numFmtId="164" fontId="4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164" fontId="3" fillId="2" borderId="3" xfId="0" applyNumberFormat="1" applyFont="1" applyFill="1" applyBorder="1"/>
    <xf numFmtId="0" fontId="6" fillId="2" borderId="0" xfId="0" applyFont="1" applyFill="1"/>
    <xf numFmtId="4" fontId="4" fillId="2" borderId="0" xfId="0" applyNumberFormat="1" applyFont="1" applyFill="1" applyAlignment="1">
      <alignment horizontal="center"/>
    </xf>
    <xf numFmtId="41" fontId="4" fillId="2" borderId="0" xfId="0" applyNumberFormat="1" applyFont="1" applyFill="1"/>
    <xf numFmtId="0" fontId="4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top"/>
    </xf>
    <xf numFmtId="4" fontId="4" fillId="2" borderId="13" xfId="0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43" fontId="4" fillId="2" borderId="0" xfId="0" applyNumberFormat="1" applyFont="1" applyFill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9" borderId="7" xfId="0" applyFont="1" applyFill="1" applyBorder="1"/>
    <xf numFmtId="0" fontId="4" fillId="9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 wrapText="1"/>
    </xf>
    <xf numFmtId="0" fontId="3" fillId="9" borderId="9" xfId="0" applyFont="1" applyFill="1" applyBorder="1" applyAlignment="1">
      <alignment horizontal="center"/>
    </xf>
    <xf numFmtId="0" fontId="3" fillId="10" borderId="7" xfId="0" applyFont="1" applyFill="1" applyBorder="1"/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3" fillId="11" borderId="7" xfId="0" applyFont="1" applyFill="1" applyBorder="1"/>
    <xf numFmtId="0" fontId="4" fillId="11" borderId="8" xfId="0" applyFont="1" applyFill="1" applyBorder="1" applyAlignment="1">
      <alignment horizontal="center"/>
    </xf>
    <xf numFmtId="4" fontId="4" fillId="11" borderId="8" xfId="0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3" fillId="12" borderId="7" xfId="0" applyFont="1" applyFill="1" applyBorder="1"/>
    <xf numFmtId="0" fontId="4" fillId="12" borderId="8" xfId="0" applyFont="1" applyFill="1" applyBorder="1" applyAlignment="1">
      <alignment horizontal="center"/>
    </xf>
    <xf numFmtId="4" fontId="4" fillId="12" borderId="8" xfId="0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3" fillId="13" borderId="7" xfId="0" applyFont="1" applyFill="1" applyBorder="1"/>
    <xf numFmtId="0" fontId="4" fillId="13" borderId="8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7" fillId="2" borderId="0" xfId="0" applyFont="1" applyFill="1"/>
    <xf numFmtId="0" fontId="3" fillId="0" borderId="0" xfId="0" applyFont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3" fontId="9" fillId="4" borderId="0" xfId="0" applyNumberFormat="1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4" fillId="0" borderId="0" xfId="0" applyFont="1" applyAlignment="1">
      <alignment vertical="center"/>
    </xf>
    <xf numFmtId="10" fontId="4" fillId="5" borderId="0" xfId="1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10" fillId="6" borderId="0" xfId="0" applyFont="1" applyFill="1" applyAlignment="1">
      <alignment horizontal="center" wrapText="1"/>
    </xf>
    <xf numFmtId="10" fontId="11" fillId="6" borderId="0" xfId="1" applyNumberFormat="1" applyFont="1" applyFill="1" applyAlignment="1">
      <alignment horizontal="center"/>
    </xf>
    <xf numFmtId="2" fontId="4" fillId="5" borderId="0" xfId="1" applyNumberFormat="1" applyFont="1" applyFill="1" applyAlignment="1">
      <alignment horizontal="center"/>
    </xf>
    <xf numFmtId="3" fontId="4" fillId="5" borderId="0" xfId="1" applyNumberFormat="1" applyFont="1" applyFill="1" applyAlignment="1">
      <alignment horizontal="center"/>
    </xf>
    <xf numFmtId="2" fontId="11" fillId="6" borderId="0" xfId="1" applyNumberFormat="1" applyFont="1" applyFill="1" applyAlignment="1">
      <alignment horizontal="center"/>
    </xf>
    <xf numFmtId="164" fontId="4" fillId="2" borderId="3" xfId="0" applyNumberFormat="1" applyFont="1" applyFill="1" applyBorder="1"/>
    <xf numFmtId="164" fontId="4" fillId="2" borderId="0" xfId="0" applyNumberFormat="1" applyFont="1" applyFill="1" applyBorder="1"/>
    <xf numFmtId="164" fontId="3" fillId="2" borderId="2" xfId="0" applyNumberFormat="1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 applyBorder="1"/>
    <xf numFmtId="164" fontId="3" fillId="2" borderId="0" xfId="0" applyNumberFormat="1" applyFont="1" applyFill="1" applyBorder="1"/>
    <xf numFmtId="9" fontId="4" fillId="2" borderId="0" xfId="1" applyFont="1" applyFill="1"/>
    <xf numFmtId="166" fontId="4" fillId="2" borderId="0" xfId="1" applyNumberFormat="1" applyFont="1" applyFill="1"/>
    <xf numFmtId="166" fontId="3" fillId="2" borderId="0" xfId="1" applyNumberFormat="1" applyFont="1" applyFill="1"/>
    <xf numFmtId="9" fontId="4" fillId="2" borderId="0" xfId="1" applyFont="1" applyFill="1" applyAlignment="1">
      <alignment horizontal="center"/>
    </xf>
    <xf numFmtId="0" fontId="4" fillId="2" borderId="11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10" fontId="4" fillId="2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114300</xdr:rowOff>
    </xdr:from>
    <xdr:to>
      <xdr:col>11</xdr:col>
      <xdr:colOff>96070</xdr:colOff>
      <xdr:row>19</xdr:row>
      <xdr:rowOff>144342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6A5355-0F63-4D81-822C-531FB558F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114300"/>
          <a:ext cx="8676190" cy="3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95250</xdr:colOff>
      <xdr:row>30</xdr:row>
      <xdr:rowOff>190500</xdr:rowOff>
    </xdr:from>
    <xdr:to>
      <xdr:col>42</xdr:col>
      <xdr:colOff>601592</xdr:colOff>
      <xdr:row>36</xdr:row>
      <xdr:rowOff>143102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2138F3-0F28-4CEC-8F75-0E41E7460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85200" y="10753725"/>
          <a:ext cx="10869542" cy="1629002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41</xdr:row>
      <xdr:rowOff>19050</xdr:rowOff>
    </xdr:from>
    <xdr:to>
      <xdr:col>29</xdr:col>
      <xdr:colOff>485775</xdr:colOff>
      <xdr:row>46</xdr:row>
      <xdr:rowOff>43934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EA97F9-4B86-4A87-86D7-666A4C18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85200" y="14392275"/>
          <a:ext cx="2828925" cy="1072634"/>
        </a:xfrm>
        <a:prstGeom prst="rect">
          <a:avLst/>
        </a:prstGeom>
      </xdr:spPr>
    </xdr:pic>
    <xdr:clientData/>
  </xdr:twoCellAnchor>
  <xdr:twoCellAnchor editAs="oneCell">
    <xdr:from>
      <xdr:col>25</xdr:col>
      <xdr:colOff>66675</xdr:colOff>
      <xdr:row>56</xdr:row>
      <xdr:rowOff>57150</xdr:rowOff>
    </xdr:from>
    <xdr:to>
      <xdr:col>32</xdr:col>
      <xdr:colOff>372113</xdr:colOff>
      <xdr:row>61</xdr:row>
      <xdr:rowOff>57299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D10D9A-B54D-4FDA-A18D-DFAEE4912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56625" y="19411950"/>
          <a:ext cx="4572638" cy="1066949"/>
        </a:xfrm>
        <a:prstGeom prst="rect">
          <a:avLst/>
        </a:prstGeom>
      </xdr:spPr>
    </xdr:pic>
    <xdr:clientData/>
  </xdr:twoCellAnchor>
  <xdr:twoCellAnchor editAs="oneCell">
    <xdr:from>
      <xdr:col>25</xdr:col>
      <xdr:colOff>161925</xdr:colOff>
      <xdr:row>62</xdr:row>
      <xdr:rowOff>104775</xdr:rowOff>
    </xdr:from>
    <xdr:to>
      <xdr:col>32</xdr:col>
      <xdr:colOff>410205</xdr:colOff>
      <xdr:row>68</xdr:row>
      <xdr:rowOff>171637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7FCB57-F514-429C-9A16-AF10F7676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51875" y="20735925"/>
          <a:ext cx="4515480" cy="1343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38100</xdr:rowOff>
    </xdr:from>
    <xdr:to>
      <xdr:col>1</xdr:col>
      <xdr:colOff>417256</xdr:colOff>
      <xdr:row>19</xdr:row>
      <xdr:rowOff>76200</xdr:rowOff>
    </xdr:to>
    <xdr:sp macro="" textlink="">
      <xdr:nvSpPr>
        <xdr:cNvPr id="2" name="1 Abrir llave">
          <a:extLst>
            <a:ext uri="{FF2B5EF4-FFF2-40B4-BE49-F238E27FC236}">
              <a16:creationId xmlns:a16="http://schemas.microsoft.com/office/drawing/2014/main" id="{2E4B8F38-4D03-4361-BA57-14A38E0C9133}"/>
            </a:ext>
          </a:extLst>
        </xdr:cNvPr>
        <xdr:cNvSpPr/>
      </xdr:nvSpPr>
      <xdr:spPr>
        <a:xfrm>
          <a:off x="981075" y="228600"/>
          <a:ext cx="295275" cy="5743575"/>
        </a:xfrm>
        <a:prstGeom prst="leftBrace">
          <a:avLst>
            <a:gd name="adj1" fmla="val 8333"/>
            <a:gd name="adj2" fmla="val 5013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3</xdr:col>
      <xdr:colOff>133350</xdr:colOff>
      <xdr:row>1</xdr:row>
      <xdr:rowOff>49531</xdr:rowOff>
    </xdr:from>
    <xdr:to>
      <xdr:col>3</xdr:col>
      <xdr:colOff>445770</xdr:colOff>
      <xdr:row>19</xdr:row>
      <xdr:rowOff>97156</xdr:rowOff>
    </xdr:to>
    <xdr:sp macro="" textlink="">
      <xdr:nvSpPr>
        <xdr:cNvPr id="3" name="2 Cerrar llave">
          <a:extLst>
            <a:ext uri="{FF2B5EF4-FFF2-40B4-BE49-F238E27FC236}">
              <a16:creationId xmlns:a16="http://schemas.microsoft.com/office/drawing/2014/main" id="{DD9D97F7-BD7F-4031-986F-19040AAFC70E}"/>
            </a:ext>
          </a:extLst>
        </xdr:cNvPr>
        <xdr:cNvSpPr/>
      </xdr:nvSpPr>
      <xdr:spPr>
        <a:xfrm>
          <a:off x="2667000" y="247651"/>
          <a:ext cx="390525" cy="5753100"/>
        </a:xfrm>
        <a:prstGeom prst="rightBrace">
          <a:avLst>
            <a:gd name="adj1" fmla="val 8333"/>
            <a:gd name="adj2" fmla="val 3186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5</xdr:col>
      <xdr:colOff>76200</xdr:colOff>
      <xdr:row>5</xdr:row>
      <xdr:rowOff>318135</xdr:rowOff>
    </xdr:from>
    <xdr:to>
      <xdr:col>5</xdr:col>
      <xdr:colOff>405858</xdr:colOff>
      <xdr:row>9</xdr:row>
      <xdr:rowOff>144790</xdr:rowOff>
    </xdr:to>
    <xdr:sp macro="" textlink="">
      <xdr:nvSpPr>
        <xdr:cNvPr id="4" name="3 Cerrar llave">
          <a:extLst>
            <a:ext uri="{FF2B5EF4-FFF2-40B4-BE49-F238E27FC236}">
              <a16:creationId xmlns:a16="http://schemas.microsoft.com/office/drawing/2014/main" id="{97CBDC0B-1D34-4180-8EBE-73036F91EA18}"/>
            </a:ext>
          </a:extLst>
        </xdr:cNvPr>
        <xdr:cNvSpPr/>
      </xdr:nvSpPr>
      <xdr:spPr>
        <a:xfrm>
          <a:off x="4486275" y="1638300"/>
          <a:ext cx="390525" cy="15525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3</xdr:col>
      <xdr:colOff>171450</xdr:colOff>
      <xdr:row>20</xdr:row>
      <xdr:rowOff>211455</xdr:rowOff>
    </xdr:from>
    <xdr:to>
      <xdr:col>3</xdr:col>
      <xdr:colOff>472646</xdr:colOff>
      <xdr:row>24</xdr:row>
      <xdr:rowOff>144780</xdr:rowOff>
    </xdr:to>
    <xdr:sp macro="" textlink="">
      <xdr:nvSpPr>
        <xdr:cNvPr id="5" name="4 Cerrar llave">
          <a:extLst>
            <a:ext uri="{FF2B5EF4-FFF2-40B4-BE49-F238E27FC236}">
              <a16:creationId xmlns:a16="http://schemas.microsoft.com/office/drawing/2014/main" id="{A0AC893E-335A-45D5-9201-591411D5E68D}"/>
            </a:ext>
          </a:extLst>
        </xdr:cNvPr>
        <xdr:cNvSpPr/>
      </xdr:nvSpPr>
      <xdr:spPr>
        <a:xfrm>
          <a:off x="2714625" y="6305550"/>
          <a:ext cx="361950" cy="1333500"/>
        </a:xfrm>
        <a:prstGeom prst="rightBrace">
          <a:avLst>
            <a:gd name="adj1" fmla="val 8333"/>
            <a:gd name="adj2" fmla="val 74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5</xdr:col>
      <xdr:colOff>169545</xdr:colOff>
      <xdr:row>20</xdr:row>
      <xdr:rowOff>173355</xdr:rowOff>
    </xdr:from>
    <xdr:to>
      <xdr:col>5</xdr:col>
      <xdr:colOff>455295</xdr:colOff>
      <xdr:row>23</xdr:row>
      <xdr:rowOff>346722</xdr:rowOff>
    </xdr:to>
    <xdr:sp macro="" textlink="">
      <xdr:nvSpPr>
        <xdr:cNvPr id="6" name="5 Cerrar llave">
          <a:extLst>
            <a:ext uri="{FF2B5EF4-FFF2-40B4-BE49-F238E27FC236}">
              <a16:creationId xmlns:a16="http://schemas.microsoft.com/office/drawing/2014/main" id="{52BD8AC7-9BC4-4841-B24C-84E280CFD7E5}"/>
            </a:ext>
          </a:extLst>
        </xdr:cNvPr>
        <xdr:cNvSpPr/>
      </xdr:nvSpPr>
      <xdr:spPr>
        <a:xfrm>
          <a:off x="4591050" y="6267450"/>
          <a:ext cx="361950" cy="12001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5</xdr:col>
      <xdr:colOff>114300</xdr:colOff>
      <xdr:row>26</xdr:row>
      <xdr:rowOff>173355</xdr:rowOff>
    </xdr:from>
    <xdr:to>
      <xdr:col>5</xdr:col>
      <xdr:colOff>443958</xdr:colOff>
      <xdr:row>29</xdr:row>
      <xdr:rowOff>356235</xdr:rowOff>
    </xdr:to>
    <xdr:sp macro="" textlink="">
      <xdr:nvSpPr>
        <xdr:cNvPr id="7" name="6 Cerrar llave">
          <a:extLst>
            <a:ext uri="{FF2B5EF4-FFF2-40B4-BE49-F238E27FC236}">
              <a16:creationId xmlns:a16="http://schemas.microsoft.com/office/drawing/2014/main" id="{DCA7AC8B-CACE-4E3D-8B90-9428C5A32C1E}"/>
            </a:ext>
          </a:extLst>
        </xdr:cNvPr>
        <xdr:cNvSpPr/>
      </xdr:nvSpPr>
      <xdr:spPr>
        <a:xfrm>
          <a:off x="4533900" y="8048625"/>
          <a:ext cx="390525" cy="1524000"/>
        </a:xfrm>
        <a:prstGeom prst="rightBrace">
          <a:avLst>
            <a:gd name="adj1" fmla="val 8333"/>
            <a:gd name="adj2" fmla="val 2166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7</xdr:col>
      <xdr:colOff>207645</xdr:colOff>
      <xdr:row>26</xdr:row>
      <xdr:rowOff>230505</xdr:rowOff>
    </xdr:from>
    <xdr:to>
      <xdr:col>7</xdr:col>
      <xdr:colOff>360045</xdr:colOff>
      <xdr:row>29</xdr:row>
      <xdr:rowOff>306705</xdr:rowOff>
    </xdr:to>
    <xdr:sp macro="" textlink="">
      <xdr:nvSpPr>
        <xdr:cNvPr id="8" name="7 Cerrar llave">
          <a:extLst>
            <a:ext uri="{FF2B5EF4-FFF2-40B4-BE49-F238E27FC236}">
              <a16:creationId xmlns:a16="http://schemas.microsoft.com/office/drawing/2014/main" id="{7AC148AD-1758-4C8B-AE8C-05CDEA5FCC7F}"/>
            </a:ext>
          </a:extLst>
        </xdr:cNvPr>
        <xdr:cNvSpPr/>
      </xdr:nvSpPr>
      <xdr:spPr>
        <a:xfrm>
          <a:off x="6543675" y="8105775"/>
          <a:ext cx="190500" cy="1409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7</xdr:col>
      <xdr:colOff>93346</xdr:colOff>
      <xdr:row>6</xdr:row>
      <xdr:rowOff>314324</xdr:rowOff>
    </xdr:from>
    <xdr:to>
      <xdr:col>7</xdr:col>
      <xdr:colOff>531496</xdr:colOff>
      <xdr:row>21</xdr:row>
      <xdr:rowOff>295275</xdr:rowOff>
    </xdr:to>
    <xdr:sp macro="" textlink="">
      <xdr:nvSpPr>
        <xdr:cNvPr id="9" name="8 Cerrar llave">
          <a:extLst>
            <a:ext uri="{FF2B5EF4-FFF2-40B4-BE49-F238E27FC236}">
              <a16:creationId xmlns:a16="http://schemas.microsoft.com/office/drawing/2014/main" id="{FB930E51-EDE8-4F10-833B-46C4731274CD}"/>
            </a:ext>
          </a:extLst>
        </xdr:cNvPr>
        <xdr:cNvSpPr/>
      </xdr:nvSpPr>
      <xdr:spPr>
        <a:xfrm>
          <a:off x="6400801" y="2381249"/>
          <a:ext cx="552450" cy="43815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9</xdr:col>
      <xdr:colOff>133350</xdr:colOff>
      <xdr:row>15</xdr:row>
      <xdr:rowOff>255270</xdr:rowOff>
    </xdr:from>
    <xdr:to>
      <xdr:col>9</xdr:col>
      <xdr:colOff>417248</xdr:colOff>
      <xdr:row>27</xdr:row>
      <xdr:rowOff>365858</xdr:rowOff>
    </xdr:to>
    <xdr:sp macro="" textlink="">
      <xdr:nvSpPr>
        <xdr:cNvPr id="10" name="9 Cerrar llave">
          <a:extLst>
            <a:ext uri="{FF2B5EF4-FFF2-40B4-BE49-F238E27FC236}">
              <a16:creationId xmlns:a16="http://schemas.microsoft.com/office/drawing/2014/main" id="{EE92FA02-77D4-4437-8847-68D893ADCCA3}"/>
            </a:ext>
          </a:extLst>
        </xdr:cNvPr>
        <xdr:cNvSpPr/>
      </xdr:nvSpPr>
      <xdr:spPr>
        <a:xfrm>
          <a:off x="8562975" y="4772025"/>
          <a:ext cx="342900" cy="40481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3</xdr:col>
      <xdr:colOff>133350</xdr:colOff>
      <xdr:row>26</xdr:row>
      <xdr:rowOff>230505</xdr:rowOff>
    </xdr:from>
    <xdr:to>
      <xdr:col>3</xdr:col>
      <xdr:colOff>388739</xdr:colOff>
      <xdr:row>29</xdr:row>
      <xdr:rowOff>280057</xdr:rowOff>
    </xdr:to>
    <xdr:sp macro="" textlink="">
      <xdr:nvSpPr>
        <xdr:cNvPr id="11" name="10 Cerrar llave">
          <a:extLst>
            <a:ext uri="{FF2B5EF4-FFF2-40B4-BE49-F238E27FC236}">
              <a16:creationId xmlns:a16="http://schemas.microsoft.com/office/drawing/2014/main" id="{C9CDA461-3077-430C-BD17-57D5B25A659E}"/>
            </a:ext>
          </a:extLst>
        </xdr:cNvPr>
        <xdr:cNvSpPr/>
      </xdr:nvSpPr>
      <xdr:spPr>
        <a:xfrm>
          <a:off x="2676525" y="8105775"/>
          <a:ext cx="304800" cy="1390650"/>
        </a:xfrm>
        <a:prstGeom prst="rightBrace">
          <a:avLst>
            <a:gd name="adj1" fmla="val 8333"/>
            <a:gd name="adj2" fmla="val 1986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1</xdr:col>
      <xdr:colOff>171450</xdr:colOff>
      <xdr:row>20</xdr:row>
      <xdr:rowOff>85725</xdr:rowOff>
    </xdr:from>
    <xdr:to>
      <xdr:col>1</xdr:col>
      <xdr:colOff>379168</xdr:colOff>
      <xdr:row>30</xdr:row>
      <xdr:rowOff>125743</xdr:rowOff>
    </xdr:to>
    <xdr:sp macro="" textlink="">
      <xdr:nvSpPr>
        <xdr:cNvPr id="12" name="11 Abrir llave">
          <a:extLst>
            <a:ext uri="{FF2B5EF4-FFF2-40B4-BE49-F238E27FC236}">
              <a16:creationId xmlns:a16="http://schemas.microsoft.com/office/drawing/2014/main" id="{D1D30E6B-03CC-4976-990F-40486B85C49E}"/>
            </a:ext>
          </a:extLst>
        </xdr:cNvPr>
        <xdr:cNvSpPr/>
      </xdr:nvSpPr>
      <xdr:spPr>
        <a:xfrm>
          <a:off x="971550" y="6172200"/>
          <a:ext cx="257175" cy="35433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24</xdr:col>
      <xdr:colOff>201366</xdr:colOff>
      <xdr:row>12</xdr:row>
      <xdr:rowOff>200432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C7D07CC-3F12-4157-90A4-DD3BAC5BA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1362075"/>
          <a:ext cx="9612066" cy="2915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35" sqref="E35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7"/>
  <sheetViews>
    <sheetView tabSelected="1" topLeftCell="L7" zoomScale="85" zoomScaleNormal="85" workbookViewId="0">
      <selection activeCell="AA18" sqref="AA18"/>
    </sheetView>
  </sheetViews>
  <sheetFormatPr baseColWidth="10" defaultColWidth="9.140625" defaultRowHeight="15" x14ac:dyDescent="0.25"/>
  <cols>
    <col min="1" max="1" width="60.7109375" customWidth="1"/>
    <col min="2" max="3" width="15.7109375" customWidth="1"/>
    <col min="4" max="6" width="15.5703125" customWidth="1"/>
    <col min="7" max="7" width="6.42578125" customWidth="1"/>
    <col min="8" max="8" width="52.7109375" customWidth="1"/>
    <col min="9" max="10" width="13.85546875" customWidth="1"/>
    <col min="11" max="11" width="14.140625" customWidth="1"/>
    <col min="12" max="19" width="13.42578125" customWidth="1"/>
    <col min="20" max="20" width="36.42578125" customWidth="1"/>
    <col min="21" max="21" width="37" style="1" customWidth="1"/>
    <col min="22" max="22" width="11.42578125" style="1" customWidth="1"/>
    <col min="23" max="23" width="11.28515625" style="1" customWidth="1"/>
    <col min="24" max="24" width="12.7109375" style="1" customWidth="1"/>
    <col min="25" max="25" width="52.140625" style="1" customWidth="1"/>
  </cols>
  <sheetData>
    <row r="1" spans="1:26" ht="16.5" x14ac:dyDescent="0.3">
      <c r="A1" s="5" t="s">
        <v>0</v>
      </c>
      <c r="B1" s="6"/>
      <c r="C1" s="6"/>
      <c r="D1" s="6"/>
      <c r="E1" s="6"/>
      <c r="F1" s="6"/>
      <c r="G1" s="6"/>
      <c r="H1" s="5" t="s">
        <v>0</v>
      </c>
      <c r="I1" s="6"/>
      <c r="J1" s="6"/>
      <c r="K1" s="6"/>
      <c r="L1" s="5"/>
      <c r="M1" s="5"/>
      <c r="N1" s="5"/>
      <c r="O1" s="5"/>
      <c r="P1" s="5"/>
      <c r="Q1" s="5"/>
      <c r="R1" s="5"/>
      <c r="S1" s="5"/>
      <c r="T1" s="5" t="s">
        <v>1</v>
      </c>
      <c r="U1" s="7"/>
      <c r="V1" s="7"/>
      <c r="W1" s="7"/>
      <c r="X1" s="7"/>
      <c r="Y1" s="7"/>
      <c r="Z1" s="8"/>
    </row>
    <row r="2" spans="1:26" ht="16.5" x14ac:dyDescent="0.3">
      <c r="A2" s="9" t="s">
        <v>2</v>
      </c>
      <c r="B2" s="6"/>
      <c r="C2" s="6"/>
      <c r="D2" s="6"/>
      <c r="E2" s="6"/>
      <c r="F2" s="6"/>
      <c r="G2" s="6"/>
      <c r="H2" s="9" t="s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 t="s">
        <v>0</v>
      </c>
      <c r="U2" s="7"/>
      <c r="V2" s="7"/>
      <c r="W2" s="7"/>
      <c r="X2" s="7"/>
      <c r="Y2" s="7"/>
      <c r="Z2" s="8"/>
    </row>
    <row r="3" spans="1:26" ht="17.25" thickBot="1" x14ac:dyDescent="0.35">
      <c r="A3" s="6" t="s">
        <v>4</v>
      </c>
      <c r="B3" s="6"/>
      <c r="C3" s="6"/>
      <c r="D3" s="6"/>
      <c r="E3" s="6"/>
      <c r="F3" s="6"/>
      <c r="G3" s="6"/>
      <c r="H3" s="6" t="s">
        <v>5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s">
        <v>6</v>
      </c>
      <c r="U3" s="7"/>
      <c r="V3" s="7"/>
      <c r="W3" s="7"/>
      <c r="X3" s="7"/>
      <c r="Y3" s="7"/>
      <c r="Z3" s="8"/>
    </row>
    <row r="4" spans="1:26" ht="30" customHeight="1" thickBot="1" x14ac:dyDescent="0.35">
      <c r="A4" s="10" t="s">
        <v>7</v>
      </c>
      <c r="B4" s="6"/>
      <c r="C4" s="6"/>
      <c r="D4" s="6"/>
      <c r="E4" s="6"/>
      <c r="F4" s="6"/>
      <c r="G4" s="6"/>
      <c r="H4" s="10" t="s">
        <v>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41" t="s">
        <v>9</v>
      </c>
      <c r="W4" s="42" t="s">
        <v>10</v>
      </c>
      <c r="X4" s="43" t="s">
        <v>11</v>
      </c>
      <c r="Y4" s="44" t="s">
        <v>12</v>
      </c>
      <c r="Z4" s="8"/>
    </row>
    <row r="5" spans="1:26" ht="16.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46" t="s">
        <v>13</v>
      </c>
      <c r="U5" s="47"/>
      <c r="V5" s="48"/>
      <c r="W5" s="48"/>
      <c r="X5" s="49"/>
      <c r="Y5" s="50"/>
      <c r="Z5" s="8"/>
    </row>
    <row r="6" spans="1:26" ht="82.5" x14ac:dyDescent="0.3">
      <c r="A6" s="6"/>
      <c r="B6" s="11" t="s">
        <v>9</v>
      </c>
      <c r="C6" s="11" t="s">
        <v>149</v>
      </c>
      <c r="D6" s="11" t="s">
        <v>10</v>
      </c>
      <c r="E6" s="11" t="s">
        <v>149</v>
      </c>
      <c r="F6" s="11" t="s">
        <v>150</v>
      </c>
      <c r="G6" s="6"/>
      <c r="H6" s="6"/>
      <c r="I6" s="11" t="s">
        <v>9</v>
      </c>
      <c r="J6" s="11" t="s">
        <v>147</v>
      </c>
      <c r="K6" s="11" t="s">
        <v>10</v>
      </c>
      <c r="L6" s="11" t="s">
        <v>127</v>
      </c>
      <c r="M6" s="11" t="s">
        <v>147</v>
      </c>
      <c r="N6" s="11" t="s">
        <v>148</v>
      </c>
      <c r="O6" s="11"/>
      <c r="P6" s="11"/>
      <c r="Q6" s="11"/>
      <c r="R6" s="11"/>
      <c r="S6" s="11"/>
      <c r="T6" s="27" t="s">
        <v>14</v>
      </c>
      <c r="U6" s="12" t="s">
        <v>15</v>
      </c>
      <c r="V6" s="25">
        <f>I11/I19</f>
        <v>3.225806451612903</v>
      </c>
      <c r="W6" s="25">
        <f>K11/K19</f>
        <v>3.6818181818181817</v>
      </c>
      <c r="X6" s="7">
        <v>4.2</v>
      </c>
      <c r="Y6" s="94" t="s">
        <v>151</v>
      </c>
      <c r="Z6" s="8"/>
    </row>
    <row r="7" spans="1:26" ht="16.5" x14ac:dyDescent="0.3">
      <c r="A7" s="6" t="s">
        <v>16</v>
      </c>
      <c r="B7" s="13">
        <v>3000</v>
      </c>
      <c r="C7" s="91">
        <f>B7/$B$7</f>
        <v>1</v>
      </c>
      <c r="D7" s="13">
        <v>2850</v>
      </c>
      <c r="E7" s="91">
        <f>D7/$D$7</f>
        <v>1</v>
      </c>
      <c r="F7" s="91">
        <f>(B7-D7)/D7</f>
        <v>5.2631578947368418E-2</v>
      </c>
      <c r="G7" s="6"/>
      <c r="H7" s="5" t="s">
        <v>17</v>
      </c>
      <c r="I7" s="7"/>
      <c r="J7" s="7"/>
      <c r="K7" s="7"/>
      <c r="L7" s="6"/>
      <c r="M7" s="6"/>
      <c r="N7" s="6"/>
      <c r="O7" s="6"/>
      <c r="P7" s="6"/>
      <c r="Q7" s="6"/>
      <c r="R7" s="6"/>
      <c r="S7" s="6"/>
      <c r="T7" s="27" t="s">
        <v>172</v>
      </c>
      <c r="U7" s="7" t="s">
        <v>18</v>
      </c>
      <c r="V7" s="7"/>
      <c r="W7" s="7"/>
      <c r="X7" s="25"/>
      <c r="Y7" s="28"/>
      <c r="Z7" s="8"/>
    </row>
    <row r="8" spans="1:26" ht="16.5" x14ac:dyDescent="0.3">
      <c r="A8" s="4" t="s">
        <v>19</v>
      </c>
      <c r="B8" s="13">
        <v>2100</v>
      </c>
      <c r="C8" s="91">
        <f>B8/$B$7</f>
        <v>0.7</v>
      </c>
      <c r="D8" s="13">
        <v>2000</v>
      </c>
      <c r="E8" s="91">
        <f t="shared" ref="E8:E19" si="0">D8/$D$7</f>
        <v>0.70175438596491224</v>
      </c>
      <c r="F8" s="91">
        <f t="shared" ref="F8:F19" si="1">(B8-D8)/D8</f>
        <v>0.05</v>
      </c>
      <c r="G8" s="6"/>
      <c r="H8" s="6" t="s">
        <v>20</v>
      </c>
      <c r="I8" s="14">
        <v>10</v>
      </c>
      <c r="J8" s="93">
        <f>I8/$I$13</f>
        <v>5.0000000000000001E-3</v>
      </c>
      <c r="K8" s="14">
        <v>80</v>
      </c>
      <c r="L8" s="13">
        <f>I8-K8</f>
        <v>-70</v>
      </c>
      <c r="M8" s="90">
        <f>K8/$K$13</f>
        <v>4.7619047619047616E-2</v>
      </c>
      <c r="N8" s="13"/>
      <c r="O8" s="13"/>
      <c r="P8" s="13"/>
      <c r="Q8" s="13"/>
      <c r="R8" s="13"/>
      <c r="S8" s="13"/>
      <c r="T8" s="27"/>
      <c r="U8" s="7"/>
      <c r="V8" s="7"/>
      <c r="W8" s="7"/>
      <c r="X8" s="7"/>
      <c r="Y8" s="28"/>
      <c r="Z8" s="8"/>
    </row>
    <row r="9" spans="1:26" ht="82.5" x14ac:dyDescent="0.3">
      <c r="A9" s="4" t="s">
        <v>21</v>
      </c>
      <c r="B9" s="13">
        <v>516.20000000000005</v>
      </c>
      <c r="C9" s="91">
        <f t="shared" ref="C9:C18" si="2">B9/$B$7</f>
        <v>0.17206666666666667</v>
      </c>
      <c r="D9" s="13">
        <v>497</v>
      </c>
      <c r="E9" s="91">
        <f t="shared" si="0"/>
        <v>0.1743859649122807</v>
      </c>
      <c r="F9" s="91">
        <f t="shared" si="1"/>
        <v>3.863179074446689E-2</v>
      </c>
      <c r="G9" s="6"/>
      <c r="H9" s="6" t="s">
        <v>22</v>
      </c>
      <c r="I9" s="14">
        <v>375</v>
      </c>
      <c r="J9" s="93">
        <f t="shared" ref="J9:J13" si="3">I9/$I$13</f>
        <v>0.1875</v>
      </c>
      <c r="K9" s="14">
        <v>315</v>
      </c>
      <c r="L9" s="13">
        <f>I9-K9</f>
        <v>60</v>
      </c>
      <c r="M9" s="90">
        <f t="shared" ref="M9:M13" si="4">K9/$K$13</f>
        <v>0.1875</v>
      </c>
      <c r="N9" s="13"/>
      <c r="O9" s="13"/>
      <c r="P9" s="13"/>
      <c r="Q9" s="13"/>
      <c r="R9" s="13"/>
      <c r="S9" s="13"/>
      <c r="T9" s="27" t="s">
        <v>23</v>
      </c>
      <c r="U9" s="12" t="s">
        <v>24</v>
      </c>
      <c r="V9" s="25">
        <f>(I11-I10)/I19</f>
        <v>1.2419354838709677</v>
      </c>
      <c r="W9" s="25">
        <f>(K11-K10)/K19</f>
        <v>1.7954545454545454</v>
      </c>
      <c r="X9" s="7">
        <v>2.1</v>
      </c>
      <c r="Y9" s="94" t="s">
        <v>152</v>
      </c>
      <c r="Z9" s="8"/>
    </row>
    <row r="10" spans="1:26" ht="16.5" x14ac:dyDescent="0.3">
      <c r="A10" s="6" t="s">
        <v>25</v>
      </c>
      <c r="B10" s="15">
        <v>100</v>
      </c>
      <c r="C10" s="91">
        <f t="shared" si="2"/>
        <v>3.3333333333333333E-2</v>
      </c>
      <c r="D10" s="15">
        <v>90</v>
      </c>
      <c r="E10" s="91">
        <f t="shared" si="0"/>
        <v>3.1578947368421054E-2</v>
      </c>
      <c r="F10" s="91">
        <f t="shared" si="1"/>
        <v>0.1111111111111111</v>
      </c>
      <c r="G10" s="6"/>
      <c r="H10" s="6" t="s">
        <v>26</v>
      </c>
      <c r="I10" s="16">
        <v>615</v>
      </c>
      <c r="J10" s="93">
        <f t="shared" si="3"/>
        <v>0.3075</v>
      </c>
      <c r="K10" s="16">
        <v>415</v>
      </c>
      <c r="L10" s="13">
        <f t="shared" ref="L10:L24" si="5">I10-K10</f>
        <v>200</v>
      </c>
      <c r="M10" s="90">
        <f t="shared" si="4"/>
        <v>0.24702380952380953</v>
      </c>
      <c r="N10" s="13"/>
      <c r="O10" s="13"/>
      <c r="P10" s="13"/>
      <c r="Q10" s="13"/>
      <c r="R10" s="13"/>
      <c r="S10" s="13"/>
      <c r="T10" s="27"/>
      <c r="U10" s="7" t="s">
        <v>18</v>
      </c>
      <c r="V10" s="7"/>
      <c r="W10" s="7"/>
      <c r="X10" s="25"/>
      <c r="Y10" s="28"/>
      <c r="Z10" s="8"/>
    </row>
    <row r="11" spans="1:26" ht="17.25" thickBot="1" x14ac:dyDescent="0.35">
      <c r="A11" s="6" t="s">
        <v>27</v>
      </c>
      <c r="B11" s="13">
        <f>B7-SUM(B8:B10)</f>
        <v>283.80000000000018</v>
      </c>
      <c r="C11" s="92">
        <f t="shared" si="2"/>
        <v>9.4600000000000059E-2</v>
      </c>
      <c r="D11" s="13">
        <f>D7-SUM(D8:D10)</f>
        <v>263</v>
      </c>
      <c r="E11" s="91">
        <f t="shared" si="0"/>
        <v>9.2280701754385963E-2</v>
      </c>
      <c r="F11" s="91">
        <f t="shared" si="1"/>
        <v>7.9087452471483577E-2</v>
      </c>
      <c r="G11" s="6"/>
      <c r="H11" s="6" t="s">
        <v>28</v>
      </c>
      <c r="I11" s="14">
        <f>I8+I9+I10</f>
        <v>1000</v>
      </c>
      <c r="J11" s="93">
        <f t="shared" si="3"/>
        <v>0.5</v>
      </c>
      <c r="K11" s="14">
        <f>K8+K9+K10</f>
        <v>810</v>
      </c>
      <c r="L11" s="13">
        <f t="shared" si="5"/>
        <v>190</v>
      </c>
      <c r="M11" s="90">
        <f t="shared" si="4"/>
        <v>0.48214285714285715</v>
      </c>
      <c r="N11" s="13"/>
      <c r="O11" s="13"/>
      <c r="P11" s="13"/>
      <c r="Q11" s="13"/>
      <c r="R11" s="13"/>
      <c r="S11" s="13"/>
      <c r="T11" s="29"/>
      <c r="U11" s="30"/>
      <c r="V11" s="30"/>
      <c r="W11" s="30"/>
      <c r="X11" s="30"/>
      <c r="Y11" s="31"/>
      <c r="Z11" s="8"/>
    </row>
    <row r="12" spans="1:26" ht="17.25" thickBot="1" x14ac:dyDescent="0.35">
      <c r="A12" s="6" t="s">
        <v>29</v>
      </c>
      <c r="B12" s="15">
        <v>88</v>
      </c>
      <c r="C12" s="91">
        <f t="shared" si="2"/>
        <v>2.9333333333333333E-2</v>
      </c>
      <c r="D12" s="15">
        <v>60</v>
      </c>
      <c r="E12" s="91">
        <f t="shared" si="0"/>
        <v>2.1052631578947368E-2</v>
      </c>
      <c r="F12" s="91">
        <f t="shared" si="1"/>
        <v>0.46666666666666667</v>
      </c>
      <c r="G12" s="6"/>
      <c r="H12" s="6" t="s">
        <v>30</v>
      </c>
      <c r="I12" s="16">
        <v>1000</v>
      </c>
      <c r="J12" s="93">
        <f t="shared" si="3"/>
        <v>0.5</v>
      </c>
      <c r="K12" s="16">
        <v>870</v>
      </c>
      <c r="L12" s="13">
        <f t="shared" si="5"/>
        <v>130</v>
      </c>
      <c r="M12" s="90">
        <f t="shared" si="4"/>
        <v>0.5178571428571429</v>
      </c>
      <c r="N12" s="13"/>
      <c r="O12" s="13"/>
      <c r="P12" s="13"/>
      <c r="Q12" s="13"/>
      <c r="R12" s="13"/>
      <c r="S12" s="13"/>
      <c r="T12" s="6"/>
      <c r="U12" s="7"/>
      <c r="V12" s="7"/>
      <c r="W12" s="7"/>
      <c r="X12" s="7"/>
      <c r="Y12" s="7"/>
      <c r="Z12" s="8"/>
    </row>
    <row r="13" spans="1:26" ht="17.25" thickBot="1" x14ac:dyDescent="0.35">
      <c r="A13" s="6" t="s">
        <v>31</v>
      </c>
      <c r="B13" s="17">
        <f>B11-B12</f>
        <v>195.80000000000018</v>
      </c>
      <c r="C13" s="91">
        <f t="shared" si="2"/>
        <v>6.5266666666666723E-2</v>
      </c>
      <c r="D13" s="17">
        <f>D11-D12</f>
        <v>203</v>
      </c>
      <c r="E13" s="91">
        <f t="shared" si="0"/>
        <v>7.1228070175438599E-2</v>
      </c>
      <c r="F13" s="91">
        <f t="shared" si="1"/>
        <v>-3.546798029556561E-2</v>
      </c>
      <c r="G13" s="6"/>
      <c r="H13" s="5" t="s">
        <v>32</v>
      </c>
      <c r="I13" s="18">
        <f>I11+I12</f>
        <v>2000</v>
      </c>
      <c r="J13" s="93">
        <f t="shared" si="3"/>
        <v>1</v>
      </c>
      <c r="K13" s="18">
        <f>K11+K12</f>
        <v>1680</v>
      </c>
      <c r="L13" s="13">
        <f t="shared" si="5"/>
        <v>320</v>
      </c>
      <c r="M13" s="90">
        <f t="shared" si="4"/>
        <v>1</v>
      </c>
      <c r="N13" s="13"/>
      <c r="O13" s="13"/>
      <c r="P13" s="13"/>
      <c r="Q13" s="13"/>
      <c r="R13" s="13"/>
      <c r="S13" s="13"/>
      <c r="T13" s="51" t="s">
        <v>153</v>
      </c>
      <c r="U13" s="52"/>
      <c r="V13" s="52"/>
      <c r="W13" s="52"/>
      <c r="X13" s="52"/>
      <c r="Y13" s="53"/>
      <c r="Z13" s="8"/>
    </row>
    <row r="14" spans="1:26" ht="17.25" thickTop="1" x14ac:dyDescent="0.3">
      <c r="A14" s="6" t="s">
        <v>33</v>
      </c>
      <c r="B14" s="15">
        <v>78.3</v>
      </c>
      <c r="C14" s="91">
        <f t="shared" si="2"/>
        <v>2.6099999999999998E-2</v>
      </c>
      <c r="D14" s="15">
        <v>81</v>
      </c>
      <c r="E14" s="91">
        <f t="shared" si="0"/>
        <v>2.8421052631578948E-2</v>
      </c>
      <c r="F14" s="91">
        <f t="shared" si="1"/>
        <v>-3.3333333333333368E-2</v>
      </c>
      <c r="G14" s="6"/>
      <c r="H14" s="6"/>
      <c r="I14" s="6"/>
      <c r="J14" s="14">
        <f t="shared" ref="J14:J15" si="6">I14/$I$8</f>
        <v>0</v>
      </c>
      <c r="K14" s="6"/>
      <c r="L14" s="13">
        <f t="shared" si="5"/>
        <v>0</v>
      </c>
      <c r="M14" s="13"/>
      <c r="N14" s="13"/>
      <c r="O14" s="13"/>
      <c r="P14" s="13"/>
      <c r="Q14" s="13"/>
      <c r="R14" s="13"/>
      <c r="S14" s="13"/>
      <c r="T14" s="27"/>
      <c r="U14" s="7"/>
      <c r="V14" s="7"/>
      <c r="W14" s="7"/>
      <c r="X14" s="7"/>
      <c r="Y14" s="28"/>
      <c r="Z14" s="8"/>
    </row>
    <row r="15" spans="1:26" ht="49.5" x14ac:dyDescent="0.3">
      <c r="A15" s="5" t="s">
        <v>34</v>
      </c>
      <c r="B15" s="19">
        <f>B13-B14</f>
        <v>117.50000000000018</v>
      </c>
      <c r="C15" s="92">
        <f t="shared" si="2"/>
        <v>3.9166666666666732E-2</v>
      </c>
      <c r="D15" s="19">
        <f>D13-D14</f>
        <v>122</v>
      </c>
      <c r="E15" s="91">
        <f t="shared" si="0"/>
        <v>4.2807017543859648E-2</v>
      </c>
      <c r="F15" s="91">
        <f t="shared" si="1"/>
        <v>-3.6885245901637831E-2</v>
      </c>
      <c r="G15" s="6"/>
      <c r="H15" s="5" t="s">
        <v>35</v>
      </c>
      <c r="I15" s="6"/>
      <c r="J15" s="14">
        <f t="shared" si="6"/>
        <v>0</v>
      </c>
      <c r="K15" s="6"/>
      <c r="L15" s="13">
        <f t="shared" si="5"/>
        <v>0</v>
      </c>
      <c r="M15" s="13"/>
      <c r="N15" s="13"/>
      <c r="O15" s="13"/>
      <c r="P15" s="13"/>
      <c r="Q15" s="13"/>
      <c r="R15" s="13"/>
      <c r="S15" s="13"/>
      <c r="T15" s="27" t="s">
        <v>36</v>
      </c>
      <c r="U15" s="12" t="s">
        <v>19</v>
      </c>
      <c r="V15" s="25">
        <f>B8/I10</f>
        <v>3.4146341463414633</v>
      </c>
      <c r="W15" s="25">
        <f>D8/K10</f>
        <v>4.8192771084337354</v>
      </c>
      <c r="X15" s="7">
        <v>8</v>
      </c>
      <c r="Y15" s="94" t="s">
        <v>154</v>
      </c>
      <c r="Z15" s="8"/>
    </row>
    <row r="16" spans="1:26" ht="16.5" x14ac:dyDescent="0.3">
      <c r="A16" s="6" t="s">
        <v>37</v>
      </c>
      <c r="B16" s="15">
        <v>4</v>
      </c>
      <c r="C16" s="91">
        <f t="shared" si="2"/>
        <v>1.3333333333333333E-3</v>
      </c>
      <c r="D16" s="15">
        <v>4</v>
      </c>
      <c r="E16" s="91">
        <f t="shared" si="0"/>
        <v>1.4035087719298245E-3</v>
      </c>
      <c r="F16" s="91">
        <f t="shared" si="1"/>
        <v>0</v>
      </c>
      <c r="G16" s="6"/>
      <c r="H16" s="6" t="s">
        <v>38</v>
      </c>
      <c r="I16" s="13">
        <v>60</v>
      </c>
      <c r="J16" s="93">
        <f t="shared" ref="J16:J24" si="7">I16/$I$13</f>
        <v>0.03</v>
      </c>
      <c r="K16" s="13">
        <v>30</v>
      </c>
      <c r="L16" s="13">
        <f t="shared" si="5"/>
        <v>30</v>
      </c>
      <c r="M16" s="90">
        <f t="shared" ref="M16:M24" si="8">K16/$K$13</f>
        <v>1.7857142857142856E-2</v>
      </c>
      <c r="N16" s="13"/>
      <c r="O16" s="13"/>
      <c r="P16" s="13"/>
      <c r="Q16" s="13"/>
      <c r="R16" s="13"/>
      <c r="S16" s="13"/>
      <c r="T16" s="27"/>
      <c r="U16" s="7" t="s">
        <v>26</v>
      </c>
      <c r="V16" s="7"/>
      <c r="W16" s="7"/>
      <c r="X16" s="7"/>
      <c r="Y16" s="28"/>
      <c r="Z16" s="8"/>
    </row>
    <row r="17" spans="1:27" ht="16.5" x14ac:dyDescent="0.3">
      <c r="A17" s="6" t="s">
        <v>39</v>
      </c>
      <c r="B17" s="13">
        <f>B15-B16</f>
        <v>113.50000000000018</v>
      </c>
      <c r="C17" s="91">
        <f t="shared" si="2"/>
        <v>3.7833333333333392E-2</v>
      </c>
      <c r="D17" s="13">
        <f>D15-D16</f>
        <v>118</v>
      </c>
      <c r="E17" s="91">
        <f t="shared" si="0"/>
        <v>4.1403508771929824E-2</v>
      </c>
      <c r="F17" s="91">
        <f t="shared" si="1"/>
        <v>-3.8135593220337417E-2</v>
      </c>
      <c r="G17" s="6"/>
      <c r="H17" s="6" t="s">
        <v>40</v>
      </c>
      <c r="I17" s="13">
        <v>110</v>
      </c>
      <c r="J17" s="93">
        <f t="shared" si="7"/>
        <v>5.5E-2</v>
      </c>
      <c r="K17" s="13">
        <v>60</v>
      </c>
      <c r="L17" s="13">
        <f t="shared" si="5"/>
        <v>50</v>
      </c>
      <c r="M17" s="90">
        <f t="shared" si="8"/>
        <v>3.5714285714285712E-2</v>
      </c>
      <c r="N17" s="13"/>
      <c r="O17" s="13"/>
      <c r="P17" s="13"/>
      <c r="Q17" s="13"/>
      <c r="R17" s="13"/>
      <c r="S17" s="13"/>
      <c r="T17" s="27"/>
      <c r="U17" s="7"/>
      <c r="V17" s="7"/>
      <c r="W17" s="7"/>
      <c r="X17" s="7"/>
      <c r="Y17" s="28"/>
      <c r="Z17" s="8"/>
    </row>
    <row r="18" spans="1:27" ht="66" x14ac:dyDescent="0.3">
      <c r="A18" s="6" t="s">
        <v>41</v>
      </c>
      <c r="B18" s="15">
        <v>57.5</v>
      </c>
      <c r="C18" s="91">
        <f t="shared" si="2"/>
        <v>1.9166666666666665E-2</v>
      </c>
      <c r="D18" s="15">
        <v>53</v>
      </c>
      <c r="E18" s="91">
        <f t="shared" si="0"/>
        <v>1.8596491228070177E-2</v>
      </c>
      <c r="F18" s="91">
        <f t="shared" si="1"/>
        <v>8.4905660377358486E-2</v>
      </c>
      <c r="G18" s="6"/>
      <c r="H18" s="6" t="s">
        <v>42</v>
      </c>
      <c r="I18" s="15">
        <v>140</v>
      </c>
      <c r="J18" s="93">
        <f t="shared" si="7"/>
        <v>7.0000000000000007E-2</v>
      </c>
      <c r="K18" s="15">
        <v>130</v>
      </c>
      <c r="L18" s="13">
        <f t="shared" si="5"/>
        <v>10</v>
      </c>
      <c r="M18" s="90">
        <f t="shared" si="8"/>
        <v>7.7380952380952384E-2</v>
      </c>
      <c r="N18" s="13"/>
      <c r="O18" s="13"/>
      <c r="P18" s="13"/>
      <c r="Q18" s="13"/>
      <c r="R18" s="13"/>
      <c r="S18" s="13"/>
      <c r="T18" s="27" t="s">
        <v>43</v>
      </c>
      <c r="U18" s="12">
        <v>365</v>
      </c>
      <c r="V18" s="25">
        <f>365/V15</f>
        <v>106.89285714285714</v>
      </c>
      <c r="W18" s="25">
        <f>365/W15</f>
        <v>75.737499999999997</v>
      </c>
      <c r="X18" s="25">
        <f>365/X15</f>
        <v>45.625</v>
      </c>
      <c r="Y18" s="94" t="s">
        <v>156</v>
      </c>
      <c r="Z18" s="8"/>
      <c r="AA18" s="97"/>
    </row>
    <row r="19" spans="1:27" ht="17.25" thickBot="1" x14ac:dyDescent="0.35">
      <c r="A19" s="5" t="s">
        <v>44</v>
      </c>
      <c r="B19" s="20">
        <f>B17-B18</f>
        <v>56.000000000000185</v>
      </c>
      <c r="C19" s="92">
        <f>B19/$B$7</f>
        <v>1.8666666666666727E-2</v>
      </c>
      <c r="D19" s="20">
        <f>D17-D18</f>
        <v>65</v>
      </c>
      <c r="E19" s="91">
        <f t="shared" si="0"/>
        <v>2.2807017543859651E-2</v>
      </c>
      <c r="F19" s="91">
        <f t="shared" si="1"/>
        <v>-0.13846153846153561</v>
      </c>
      <c r="G19" s="6"/>
      <c r="H19" s="6" t="s">
        <v>45</v>
      </c>
      <c r="I19" s="13">
        <f>I16+I17+I18</f>
        <v>310</v>
      </c>
      <c r="J19" s="93">
        <f t="shared" si="7"/>
        <v>0.155</v>
      </c>
      <c r="K19" s="13">
        <f>K16+K17+K18</f>
        <v>220</v>
      </c>
      <c r="L19" s="13">
        <f t="shared" si="5"/>
        <v>90</v>
      </c>
      <c r="M19" s="90">
        <f t="shared" si="8"/>
        <v>0.13095238095238096</v>
      </c>
      <c r="N19" s="13"/>
      <c r="O19" s="13"/>
      <c r="P19" s="13"/>
      <c r="Q19" s="13"/>
      <c r="R19" s="13"/>
      <c r="S19" s="13"/>
      <c r="T19" s="27" t="s">
        <v>155</v>
      </c>
      <c r="U19" s="7" t="s">
        <v>36</v>
      </c>
      <c r="V19" s="7"/>
      <c r="W19" s="7"/>
      <c r="X19" s="7"/>
      <c r="Y19" s="28"/>
      <c r="Z19" s="8"/>
    </row>
    <row r="20" spans="1:27" ht="17.25" thickTop="1" x14ac:dyDescent="0.3">
      <c r="A20" s="6"/>
      <c r="B20" s="13"/>
      <c r="C20" s="13"/>
      <c r="D20" s="13"/>
      <c r="E20" s="13"/>
      <c r="F20" s="13"/>
      <c r="G20" s="6"/>
      <c r="H20" s="6" t="s">
        <v>46</v>
      </c>
      <c r="I20" s="13">
        <v>754</v>
      </c>
      <c r="J20" s="93">
        <f t="shared" si="7"/>
        <v>0.377</v>
      </c>
      <c r="K20" s="13">
        <v>580</v>
      </c>
      <c r="L20" s="13">
        <f t="shared" si="5"/>
        <v>174</v>
      </c>
      <c r="M20" s="90">
        <f t="shared" si="8"/>
        <v>0.34523809523809523</v>
      </c>
      <c r="N20" s="13"/>
      <c r="O20" s="13"/>
      <c r="P20" s="13"/>
      <c r="Q20" s="13"/>
      <c r="R20" s="13"/>
      <c r="S20" s="13"/>
      <c r="T20" s="27"/>
      <c r="U20" s="7"/>
      <c r="V20" s="7"/>
      <c r="W20" s="7"/>
      <c r="X20" s="7"/>
      <c r="Y20" s="28"/>
      <c r="Z20" s="8"/>
    </row>
    <row r="21" spans="1:27" ht="16.5" x14ac:dyDescent="0.3">
      <c r="A21" s="6"/>
      <c r="B21" s="13"/>
      <c r="C21" s="13"/>
      <c r="D21" s="13"/>
      <c r="E21" s="13"/>
      <c r="F21" s="13"/>
      <c r="G21" s="6"/>
      <c r="H21" s="6" t="s">
        <v>47</v>
      </c>
      <c r="I21" s="13">
        <v>40</v>
      </c>
      <c r="J21" s="93">
        <f t="shared" si="7"/>
        <v>0.02</v>
      </c>
      <c r="K21" s="13">
        <v>40</v>
      </c>
      <c r="L21" s="13">
        <f t="shared" si="5"/>
        <v>0</v>
      </c>
      <c r="M21" s="90">
        <f t="shared" si="8"/>
        <v>2.3809523809523808E-2</v>
      </c>
      <c r="N21" s="13"/>
      <c r="O21" s="13"/>
      <c r="P21" s="13"/>
      <c r="Q21" s="13"/>
      <c r="R21" s="13"/>
      <c r="S21" s="13"/>
      <c r="T21" s="27"/>
      <c r="U21" s="7"/>
      <c r="V21" s="7"/>
      <c r="W21" s="7"/>
      <c r="X21" s="7"/>
      <c r="Y21" s="28"/>
      <c r="Z21" s="8"/>
    </row>
    <row r="22" spans="1:27" ht="33" x14ac:dyDescent="0.3">
      <c r="A22" s="21" t="s">
        <v>48</v>
      </c>
      <c r="B22" s="13"/>
      <c r="C22" s="13"/>
      <c r="D22" s="13"/>
      <c r="E22" s="13"/>
      <c r="F22" s="13"/>
      <c r="G22" s="6"/>
      <c r="H22" s="6" t="s">
        <v>49</v>
      </c>
      <c r="I22" s="13">
        <v>130</v>
      </c>
      <c r="J22" s="93">
        <f t="shared" si="7"/>
        <v>6.5000000000000002E-2</v>
      </c>
      <c r="K22" s="13">
        <v>130</v>
      </c>
      <c r="L22" s="13">
        <f t="shared" si="5"/>
        <v>0</v>
      </c>
      <c r="M22" s="90">
        <f t="shared" si="8"/>
        <v>7.7380952380952384E-2</v>
      </c>
      <c r="N22" s="13"/>
      <c r="O22" s="13"/>
      <c r="P22" s="13"/>
      <c r="Q22" s="13"/>
      <c r="R22" s="13"/>
      <c r="S22" s="13"/>
      <c r="T22" s="27" t="s">
        <v>50</v>
      </c>
      <c r="U22" s="12" t="s">
        <v>51</v>
      </c>
      <c r="V22" s="22">
        <f>I9/(B7/365)</f>
        <v>45.624999999999993</v>
      </c>
      <c r="W22" s="22">
        <f>K9/(D7/365)</f>
        <v>40.342105263157897</v>
      </c>
      <c r="X22" s="7">
        <v>36</v>
      </c>
      <c r="Y22" s="94" t="s">
        <v>157</v>
      </c>
      <c r="Z22" s="8"/>
    </row>
    <row r="23" spans="1:27" ht="16.5" x14ac:dyDescent="0.3">
      <c r="A23" s="6" t="s">
        <v>52</v>
      </c>
      <c r="B23" s="23">
        <v>50000000</v>
      </c>
      <c r="C23" s="23"/>
      <c r="D23" s="23">
        <v>50000000</v>
      </c>
      <c r="E23" s="23"/>
      <c r="F23" s="23"/>
      <c r="G23" s="6"/>
      <c r="H23" s="6" t="s">
        <v>53</v>
      </c>
      <c r="I23" s="13">
        <v>766</v>
      </c>
      <c r="J23" s="93">
        <f t="shared" si="7"/>
        <v>0.38300000000000001</v>
      </c>
      <c r="K23" s="13">
        <v>710</v>
      </c>
      <c r="L23" s="13">
        <f t="shared" si="5"/>
        <v>56</v>
      </c>
      <c r="M23" s="90">
        <f t="shared" si="8"/>
        <v>0.42261904761904762</v>
      </c>
      <c r="N23" s="13"/>
      <c r="O23" s="13"/>
      <c r="P23" s="13"/>
      <c r="Q23" s="13"/>
      <c r="R23" s="13"/>
      <c r="S23" s="13"/>
      <c r="T23" s="27" t="s">
        <v>173</v>
      </c>
      <c r="U23" s="7" t="s">
        <v>54</v>
      </c>
      <c r="V23" s="22"/>
      <c r="W23" s="22"/>
      <c r="X23" s="22"/>
      <c r="Y23" s="28"/>
      <c r="Z23" s="8"/>
    </row>
    <row r="24" spans="1:27" ht="17.25" thickBot="1" x14ac:dyDescent="0.35">
      <c r="A24" s="6" t="s">
        <v>55</v>
      </c>
      <c r="B24" s="13">
        <v>23</v>
      </c>
      <c r="C24" s="13"/>
      <c r="D24" s="13">
        <v>24</v>
      </c>
      <c r="E24" s="13"/>
      <c r="F24" s="13"/>
      <c r="G24" s="6"/>
      <c r="H24" s="5" t="s">
        <v>56</v>
      </c>
      <c r="I24" s="20">
        <f>SUM(I19:I23)</f>
        <v>2000</v>
      </c>
      <c r="J24" s="93">
        <f t="shared" si="7"/>
        <v>1</v>
      </c>
      <c r="K24" s="20">
        <f>SUM(K19:K23)</f>
        <v>1680</v>
      </c>
      <c r="L24" s="13">
        <f t="shared" si="5"/>
        <v>320</v>
      </c>
      <c r="M24" s="90">
        <f t="shared" si="8"/>
        <v>1</v>
      </c>
      <c r="N24" s="13"/>
      <c r="O24" s="13"/>
      <c r="P24" s="13"/>
      <c r="Q24" s="13"/>
      <c r="R24" s="13"/>
      <c r="S24" s="13"/>
      <c r="T24" s="27"/>
      <c r="U24" s="7"/>
      <c r="V24" s="22"/>
      <c r="W24" s="22"/>
      <c r="X24" s="22"/>
      <c r="Y24" s="28"/>
      <c r="Z24" s="8"/>
    </row>
    <row r="25" spans="1:27" ht="50.25" thickTop="1" x14ac:dyDescent="0.3">
      <c r="A25" s="6" t="s">
        <v>57</v>
      </c>
      <c r="B25" s="13">
        <f>B17*1000000/B23</f>
        <v>2.2700000000000036</v>
      </c>
      <c r="C25" s="13"/>
      <c r="D25" s="13">
        <f>D17*1000000/D23</f>
        <v>2.36</v>
      </c>
      <c r="E25" s="13"/>
      <c r="F25" s="1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27" t="s">
        <v>58</v>
      </c>
      <c r="U25" s="12" t="s">
        <v>59</v>
      </c>
      <c r="V25" s="22">
        <f>B7/I12</f>
        <v>3</v>
      </c>
      <c r="W25" s="22">
        <f>D7/K12</f>
        <v>3.2758620689655173</v>
      </c>
      <c r="X25" s="22">
        <v>3</v>
      </c>
      <c r="Y25" s="94" t="s">
        <v>158</v>
      </c>
      <c r="Z25" s="8"/>
    </row>
    <row r="26" spans="1:27" ht="18" customHeight="1" x14ac:dyDescent="0.3">
      <c r="A26" s="6" t="s">
        <v>60</v>
      </c>
      <c r="B26" s="13">
        <f>B18*1000000/B23</f>
        <v>1.1499999999999999</v>
      </c>
      <c r="C26" s="13"/>
      <c r="D26" s="13">
        <f>D18*1000000/D23</f>
        <v>1.06</v>
      </c>
      <c r="E26" s="13"/>
      <c r="F26" s="13"/>
      <c r="G26" s="6"/>
      <c r="H26" s="5" t="s">
        <v>161</v>
      </c>
      <c r="I26" s="13">
        <f>I19+I20</f>
        <v>1064</v>
      </c>
      <c r="J26" s="6"/>
      <c r="K26" s="13">
        <f>K19+K20</f>
        <v>800</v>
      </c>
      <c r="L26" s="6"/>
      <c r="M26" s="6"/>
      <c r="N26" s="6"/>
      <c r="O26" s="6"/>
      <c r="P26" s="6"/>
      <c r="Q26" s="6"/>
      <c r="R26" s="6"/>
      <c r="S26" s="6"/>
      <c r="T26" s="27"/>
      <c r="U26" s="7" t="s">
        <v>61</v>
      </c>
      <c r="V26" s="22"/>
      <c r="W26" s="22"/>
      <c r="X26" s="22"/>
      <c r="Y26" s="28"/>
      <c r="Z26" s="8"/>
    </row>
    <row r="27" spans="1:27" ht="16.5" x14ac:dyDescent="0.3">
      <c r="A27" s="2"/>
      <c r="B27" s="2"/>
      <c r="C27" s="2"/>
      <c r="D27" s="2"/>
      <c r="E27" s="2"/>
      <c r="F27" s="2"/>
      <c r="G27" s="6"/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27"/>
      <c r="U27" s="7"/>
      <c r="V27" s="22"/>
      <c r="W27" s="22"/>
      <c r="X27" s="22"/>
      <c r="Y27" s="28"/>
      <c r="Z27" s="8"/>
    </row>
    <row r="28" spans="1:27" ht="66" x14ac:dyDescent="0.3">
      <c r="A28" s="5" t="s">
        <v>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27" t="s">
        <v>62</v>
      </c>
      <c r="U28" s="12" t="s">
        <v>59</v>
      </c>
      <c r="V28" s="22">
        <f>B7/I13</f>
        <v>1.5</v>
      </c>
      <c r="W28" s="22">
        <f>D7/K13</f>
        <v>1.6964285714285714</v>
      </c>
      <c r="X28" s="22">
        <v>1.8</v>
      </c>
      <c r="Y28" s="94" t="s">
        <v>159</v>
      </c>
      <c r="Z28" s="8"/>
    </row>
    <row r="29" spans="1:27" ht="17.25" thickBot="1" x14ac:dyDescent="0.35">
      <c r="A29" s="9" t="s">
        <v>115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3"/>
      <c r="M29" s="13"/>
      <c r="N29" s="13"/>
      <c r="O29" s="13"/>
      <c r="P29" s="13"/>
      <c r="Q29" s="13"/>
      <c r="R29" s="13"/>
      <c r="S29" s="13"/>
      <c r="T29" s="29"/>
      <c r="U29" s="32" t="s">
        <v>63</v>
      </c>
      <c r="V29" s="33"/>
      <c r="W29" s="33"/>
      <c r="X29" s="33"/>
      <c r="Y29" s="31"/>
      <c r="Z29" s="8"/>
    </row>
    <row r="30" spans="1:27" ht="17.25" thickBot="1" x14ac:dyDescent="0.35">
      <c r="A30" s="6" t="s">
        <v>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7"/>
      <c r="X30" s="22"/>
      <c r="Y30" s="7"/>
      <c r="Z30" s="8"/>
    </row>
    <row r="31" spans="1:27" ht="16.5" x14ac:dyDescent="0.3">
      <c r="A31" s="10" t="s">
        <v>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54" t="s">
        <v>64</v>
      </c>
      <c r="U31" s="55"/>
      <c r="V31" s="56"/>
      <c r="W31" s="56"/>
      <c r="X31" s="56"/>
      <c r="Y31" s="57"/>
      <c r="Z31" s="8"/>
    </row>
    <row r="32" spans="1:27" ht="16.5" x14ac:dyDescent="0.3">
      <c r="A32" s="9"/>
      <c r="B32" s="6"/>
      <c r="C32" s="6"/>
      <c r="D32" s="6"/>
      <c r="E32" s="6"/>
      <c r="F32" s="6"/>
      <c r="G32" s="6"/>
      <c r="H32" s="6"/>
      <c r="I32" s="13"/>
      <c r="J32" s="13"/>
      <c r="K32" s="6"/>
      <c r="L32" s="6"/>
      <c r="M32" s="6"/>
      <c r="N32" s="6"/>
      <c r="O32" s="6"/>
      <c r="P32" s="6"/>
      <c r="Q32" s="6"/>
      <c r="R32" s="6"/>
      <c r="S32" s="6"/>
      <c r="T32" s="45"/>
      <c r="U32" s="7"/>
      <c r="V32" s="22"/>
      <c r="W32" s="22"/>
      <c r="X32" s="22"/>
      <c r="Y32" s="28"/>
      <c r="Z32" s="8"/>
    </row>
    <row r="33" spans="1:26" ht="49.5" x14ac:dyDescent="0.3">
      <c r="A33" s="6" t="s">
        <v>116</v>
      </c>
      <c r="B33" s="13">
        <f>K23</f>
        <v>710</v>
      </c>
      <c r="C33" s="13"/>
      <c r="D33" s="6"/>
      <c r="E33" s="6"/>
      <c r="F33" s="6"/>
      <c r="G33" s="6"/>
      <c r="H33" s="65"/>
      <c r="I33" s="13"/>
      <c r="J33" s="13"/>
      <c r="K33" s="6"/>
      <c r="L33" s="6"/>
      <c r="M33" s="6"/>
      <c r="N33" s="6"/>
      <c r="O33" s="6"/>
      <c r="P33" s="6"/>
      <c r="Q33" s="6"/>
      <c r="R33" s="6"/>
      <c r="S33" s="6"/>
      <c r="T33" s="27" t="s">
        <v>65</v>
      </c>
      <c r="U33" s="12" t="s">
        <v>160</v>
      </c>
      <c r="V33" s="26">
        <f>I26/I13</f>
        <v>0.53200000000000003</v>
      </c>
      <c r="W33" s="26">
        <f>K26/K13</f>
        <v>0.47619047619047616</v>
      </c>
      <c r="X33" s="26">
        <v>0.4</v>
      </c>
      <c r="Y33" s="94" t="s">
        <v>162</v>
      </c>
      <c r="Z33" s="8"/>
    </row>
    <row r="34" spans="1:26" ht="16.5" x14ac:dyDescent="0.3">
      <c r="A34" s="6" t="s">
        <v>117</v>
      </c>
      <c r="B34" s="13">
        <f>B15</f>
        <v>117.50000000000018</v>
      </c>
      <c r="C34" s="13"/>
      <c r="D34" s="6"/>
      <c r="E34" s="6"/>
      <c r="F34" s="6"/>
      <c r="G34" s="6"/>
      <c r="H34" s="6"/>
      <c r="I34" s="13"/>
      <c r="J34" s="13"/>
      <c r="K34" s="6"/>
      <c r="L34" s="6"/>
      <c r="M34" s="6"/>
      <c r="N34" s="6"/>
      <c r="O34" s="6"/>
      <c r="P34" s="6"/>
      <c r="Q34" s="6"/>
      <c r="R34" s="6"/>
      <c r="S34" s="6"/>
      <c r="T34" s="27"/>
      <c r="U34" s="7" t="s">
        <v>63</v>
      </c>
      <c r="V34" s="22"/>
      <c r="W34" s="22"/>
      <c r="X34" s="22"/>
      <c r="Y34" s="28"/>
      <c r="Z34" s="8"/>
    </row>
    <row r="35" spans="1:26" ht="16.5" x14ac:dyDescent="0.3">
      <c r="A35" s="6" t="s">
        <v>121</v>
      </c>
      <c r="B35" s="17">
        <f>SUM(B33:B34)</f>
        <v>827.50000000000023</v>
      </c>
      <c r="C35" s="83"/>
      <c r="D35" s="6"/>
      <c r="E35" s="6"/>
      <c r="F35" s="6"/>
      <c r="G35" s="6"/>
      <c r="H35" s="6"/>
      <c r="I35" s="13"/>
      <c r="J35" s="13"/>
      <c r="K35" s="6"/>
      <c r="L35" s="6"/>
      <c r="M35" s="6"/>
      <c r="N35" s="6"/>
      <c r="O35" s="6"/>
      <c r="P35" s="6"/>
      <c r="Q35" s="6"/>
      <c r="R35" s="6"/>
      <c r="S35" s="6"/>
      <c r="T35" s="27"/>
      <c r="U35" s="7"/>
      <c r="V35" s="22"/>
      <c r="W35" s="22"/>
      <c r="X35" s="22"/>
      <c r="Y35" s="28"/>
      <c r="Z35" s="8"/>
    </row>
    <row r="36" spans="1:26" ht="16.5" x14ac:dyDescent="0.3">
      <c r="A36" s="6" t="s">
        <v>118</v>
      </c>
      <c r="B36" s="13">
        <f>B16</f>
        <v>4</v>
      </c>
      <c r="C36" s="13"/>
      <c r="D36" s="6"/>
      <c r="E36" s="6"/>
      <c r="F36" s="6"/>
      <c r="G36" s="6"/>
      <c r="H36" s="6"/>
      <c r="I36" s="13"/>
      <c r="J36" s="13"/>
      <c r="K36" s="6"/>
      <c r="L36" s="6"/>
      <c r="M36" s="6"/>
      <c r="N36" s="6"/>
      <c r="O36" s="6"/>
      <c r="P36" s="6"/>
      <c r="Q36" s="6"/>
      <c r="R36" s="6"/>
      <c r="S36" s="6"/>
      <c r="T36" s="27" t="s">
        <v>66</v>
      </c>
      <c r="U36" s="12" t="s">
        <v>67</v>
      </c>
      <c r="V36" s="22"/>
      <c r="W36" s="22"/>
      <c r="X36" s="22">
        <v>6</v>
      </c>
      <c r="Y36" s="28"/>
      <c r="Z36" s="8"/>
    </row>
    <row r="37" spans="1:26" ht="17.25" thickBot="1" x14ac:dyDescent="0.35">
      <c r="A37" s="6" t="s">
        <v>120</v>
      </c>
      <c r="B37" s="17">
        <f>B35-B36</f>
        <v>823.50000000000023</v>
      </c>
      <c r="C37" s="83"/>
      <c r="D37" s="6"/>
      <c r="E37" s="6"/>
      <c r="F37" s="6"/>
      <c r="G37" s="6"/>
      <c r="H37" s="6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29" t="s">
        <v>163</v>
      </c>
      <c r="U37" s="30" t="s">
        <v>68</v>
      </c>
      <c r="V37" s="33"/>
      <c r="W37" s="33"/>
      <c r="X37" s="33"/>
      <c r="Y37" s="31"/>
      <c r="Z37" s="8"/>
    </row>
    <row r="38" spans="1:26" ht="17.25" thickBot="1" x14ac:dyDescent="0.35">
      <c r="A38" s="6" t="s">
        <v>119</v>
      </c>
      <c r="B38" s="13">
        <f>B18</f>
        <v>57.5</v>
      </c>
      <c r="C38" s="13"/>
      <c r="D38" s="6"/>
      <c r="E38" s="6"/>
      <c r="F38" s="6"/>
      <c r="G38" s="6"/>
      <c r="H38" s="6"/>
      <c r="I38" s="13"/>
      <c r="J38" s="13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22"/>
      <c r="Y38" s="7"/>
      <c r="Z38" s="8"/>
    </row>
    <row r="39" spans="1:26" ht="17.25" thickBot="1" x14ac:dyDescent="0.35">
      <c r="A39" s="6" t="s">
        <v>122</v>
      </c>
      <c r="B39" s="82">
        <f>B37-B38</f>
        <v>766.00000000000023</v>
      </c>
      <c r="C39" s="83"/>
      <c r="D39" s="6" t="s">
        <v>123</v>
      </c>
      <c r="E39" s="6"/>
      <c r="F39" s="6"/>
      <c r="G39" s="6"/>
      <c r="H39" s="6"/>
      <c r="I39" s="13"/>
      <c r="J39" s="13"/>
      <c r="K39" s="6"/>
      <c r="L39" s="6"/>
      <c r="M39" s="6"/>
      <c r="N39" s="6"/>
      <c r="O39" s="6"/>
      <c r="P39" s="6"/>
      <c r="Q39" s="6"/>
      <c r="R39" s="6"/>
      <c r="S39" s="6"/>
      <c r="T39" s="58" t="s">
        <v>69</v>
      </c>
      <c r="U39" s="59"/>
      <c r="V39" s="60"/>
      <c r="W39" s="60"/>
      <c r="X39" s="60"/>
      <c r="Y39" s="61"/>
      <c r="Z39" s="8"/>
    </row>
    <row r="40" spans="1:26" ht="17.25" thickTop="1" x14ac:dyDescent="0.3">
      <c r="A40" s="6"/>
      <c r="B40" s="13"/>
      <c r="C40" s="13"/>
      <c r="D40" s="6"/>
      <c r="E40" s="6"/>
      <c r="F40" s="6"/>
      <c r="G40" s="6"/>
      <c r="H40" s="6"/>
      <c r="I40" s="13"/>
      <c r="J40" s="13"/>
      <c r="K40" s="6"/>
      <c r="L40" s="6"/>
      <c r="M40" s="6"/>
      <c r="N40" s="6"/>
      <c r="O40" s="6"/>
      <c r="P40" s="6"/>
      <c r="Q40" s="6"/>
      <c r="R40" s="6"/>
      <c r="S40" s="6"/>
      <c r="T40" s="34"/>
      <c r="U40" s="3"/>
      <c r="V40" s="3"/>
      <c r="W40" s="3"/>
      <c r="X40" s="3"/>
      <c r="Y40" s="35"/>
      <c r="Z40" s="8"/>
    </row>
    <row r="41" spans="1:26" ht="99" x14ac:dyDescent="0.3">
      <c r="A41" s="6"/>
      <c r="B41" s="13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27" t="s">
        <v>70</v>
      </c>
      <c r="U41" s="12" t="s">
        <v>71</v>
      </c>
      <c r="V41" s="26">
        <f>B17/B7</f>
        <v>3.7833333333333392E-2</v>
      </c>
      <c r="W41" s="26">
        <f>D17/D7</f>
        <v>4.1403508771929824E-2</v>
      </c>
      <c r="X41" s="26">
        <v>0.05</v>
      </c>
      <c r="Y41" s="94" t="s">
        <v>165</v>
      </c>
      <c r="Z41" s="8"/>
    </row>
    <row r="42" spans="1:26" ht="16.5" x14ac:dyDescent="0.3">
      <c r="A42" s="5" t="s">
        <v>0</v>
      </c>
      <c r="B42" s="19"/>
      <c r="C42" s="1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5" t="s">
        <v>164</v>
      </c>
      <c r="U42" s="7" t="s">
        <v>59</v>
      </c>
      <c r="V42" s="7"/>
      <c r="W42" s="7"/>
      <c r="X42" s="22"/>
      <c r="Y42" s="28"/>
      <c r="Z42" s="8"/>
    </row>
    <row r="43" spans="1:26" ht="16.5" x14ac:dyDescent="0.3">
      <c r="A43" s="9" t="s">
        <v>124</v>
      </c>
      <c r="B43" s="6"/>
      <c r="C43" s="6"/>
      <c r="D43" s="6"/>
      <c r="E43" s="6"/>
      <c r="F43" s="6"/>
      <c r="G43" s="6"/>
      <c r="H43" s="6"/>
      <c r="I43" s="13"/>
      <c r="J43" s="13"/>
      <c r="K43" s="6"/>
      <c r="L43" s="6"/>
      <c r="M43" s="6"/>
      <c r="N43" s="6"/>
      <c r="O43" s="6"/>
      <c r="P43" s="6"/>
      <c r="Q43" s="6"/>
      <c r="R43" s="6"/>
      <c r="S43" s="6"/>
      <c r="T43" s="27"/>
      <c r="U43" s="7"/>
      <c r="V43" s="7"/>
      <c r="W43" s="7"/>
      <c r="X43" s="7"/>
      <c r="Y43" s="28"/>
      <c r="Z43" s="8"/>
    </row>
    <row r="44" spans="1:26" ht="16.5" x14ac:dyDescent="0.3">
      <c r="A44" s="6" t="s">
        <v>4</v>
      </c>
      <c r="B44" s="6"/>
      <c r="C44" s="6"/>
      <c r="D44" s="6"/>
      <c r="E44" s="6"/>
      <c r="F44" s="6"/>
      <c r="G44" s="6"/>
      <c r="H44" s="6"/>
      <c r="I44" s="13"/>
      <c r="J44" s="13"/>
      <c r="K44" s="6"/>
      <c r="L44" s="6"/>
      <c r="M44" s="6"/>
      <c r="N44" s="6"/>
      <c r="O44" s="6"/>
      <c r="P44" s="6"/>
      <c r="Q44" s="6"/>
      <c r="R44" s="6"/>
      <c r="S44" s="6"/>
      <c r="T44" s="27" t="s">
        <v>72</v>
      </c>
      <c r="U44" s="12" t="s">
        <v>166</v>
      </c>
      <c r="V44" s="26">
        <f>B11/I13</f>
        <v>0.14190000000000008</v>
      </c>
      <c r="W44" s="26">
        <f>D11/K13</f>
        <v>0.15654761904761905</v>
      </c>
      <c r="X44" s="26">
        <v>0.17199999999999999</v>
      </c>
      <c r="Y44" s="28"/>
      <c r="Z44" s="8"/>
    </row>
    <row r="45" spans="1:26" ht="16.5" x14ac:dyDescent="0.3">
      <c r="A45" s="10" t="s">
        <v>8</v>
      </c>
      <c r="B45" s="6"/>
      <c r="C45" s="6"/>
      <c r="D45" s="6"/>
      <c r="E45" s="6"/>
      <c r="F45" s="6"/>
      <c r="G45" s="6"/>
      <c r="H45" s="6"/>
      <c r="I45" s="13"/>
      <c r="J45" s="13"/>
      <c r="K45" s="6"/>
      <c r="L45" s="6"/>
      <c r="M45" s="6"/>
      <c r="N45" s="6"/>
      <c r="O45" s="6"/>
      <c r="P45" s="6"/>
      <c r="Q45" s="6"/>
      <c r="R45" s="6"/>
      <c r="S45" s="6"/>
      <c r="T45" s="27"/>
      <c r="U45" s="7" t="s">
        <v>63</v>
      </c>
      <c r="V45" s="7"/>
      <c r="W45" s="7"/>
      <c r="X45" s="7"/>
      <c r="Y45" s="28"/>
      <c r="Z45" s="8"/>
    </row>
    <row r="46" spans="1:26" ht="16.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7"/>
      <c r="U46" s="7"/>
      <c r="V46" s="7"/>
      <c r="W46" s="7"/>
      <c r="X46" s="7"/>
      <c r="Y46" s="28"/>
      <c r="Z46" s="8"/>
    </row>
    <row r="47" spans="1:26" ht="82.5" x14ac:dyDescent="0.3">
      <c r="A47" s="5" t="s">
        <v>125</v>
      </c>
      <c r="B47" s="13">
        <f>B15</f>
        <v>117.50000000000018</v>
      </c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7" t="s">
        <v>73</v>
      </c>
      <c r="U47" s="12" t="s">
        <v>71</v>
      </c>
      <c r="V47" s="26">
        <f>B17/I13</f>
        <v>5.6750000000000092E-2</v>
      </c>
      <c r="W47" s="26">
        <f>D17/K13</f>
        <v>7.0238095238095238E-2</v>
      </c>
      <c r="X47" s="26">
        <v>0.09</v>
      </c>
      <c r="Y47" s="94" t="s">
        <v>167</v>
      </c>
      <c r="Z47" s="8"/>
    </row>
    <row r="48" spans="1:26" ht="16.5" x14ac:dyDescent="0.3">
      <c r="A48" s="6" t="s">
        <v>126</v>
      </c>
      <c r="B48" s="13">
        <f>B10</f>
        <v>100</v>
      </c>
      <c r="C48" s="13"/>
      <c r="D48" s="6"/>
      <c r="E48" s="6"/>
      <c r="F48" s="6"/>
      <c r="G48" s="6"/>
      <c r="H48" s="6"/>
      <c r="I48" s="13"/>
      <c r="J48" s="13"/>
      <c r="K48" s="6"/>
      <c r="L48" s="6"/>
      <c r="M48" s="6"/>
      <c r="N48" s="6"/>
      <c r="O48" s="6"/>
      <c r="P48" s="6"/>
      <c r="Q48" s="6"/>
      <c r="R48" s="6"/>
      <c r="S48" s="6"/>
      <c r="T48" s="27"/>
      <c r="U48" s="7" t="s">
        <v>63</v>
      </c>
      <c r="V48" s="7"/>
      <c r="W48" s="7"/>
      <c r="X48" s="7"/>
      <c r="Y48" s="28"/>
      <c r="Z48" s="8"/>
    </row>
    <row r="49" spans="1:26" ht="16.5" x14ac:dyDescent="0.3">
      <c r="A49" s="6" t="s">
        <v>128</v>
      </c>
      <c r="B49" s="83">
        <f>-L9</f>
        <v>-60</v>
      </c>
      <c r="C49" s="83"/>
      <c r="D49" s="6"/>
      <c r="E49" s="6"/>
      <c r="F49" s="6"/>
      <c r="G49" s="6"/>
      <c r="H49" s="6"/>
      <c r="I49" s="13"/>
      <c r="J49" s="13"/>
      <c r="K49" s="6"/>
      <c r="L49" s="6"/>
      <c r="M49" s="6"/>
      <c r="N49" s="6"/>
      <c r="O49" s="6"/>
      <c r="P49" s="6"/>
      <c r="Q49" s="6"/>
      <c r="R49" s="6"/>
      <c r="S49" s="6"/>
      <c r="T49" s="27"/>
      <c r="U49" s="7"/>
      <c r="V49" s="7"/>
      <c r="W49" s="7"/>
      <c r="X49" s="7"/>
      <c r="Y49" s="28"/>
      <c r="Z49" s="8"/>
    </row>
    <row r="50" spans="1:26" ht="49.5" x14ac:dyDescent="0.3">
      <c r="A50" s="6" t="s">
        <v>129</v>
      </c>
      <c r="B50" s="13">
        <f>-L10</f>
        <v>-200</v>
      </c>
      <c r="C50" s="13"/>
      <c r="D50" s="6"/>
      <c r="E50" s="6"/>
      <c r="F50" s="6"/>
      <c r="G50" s="6"/>
      <c r="H50" s="6"/>
      <c r="I50" s="13"/>
      <c r="J50" s="13"/>
      <c r="K50" s="6"/>
      <c r="L50" s="6"/>
      <c r="M50" s="6"/>
      <c r="N50" s="6"/>
      <c r="O50" s="6"/>
      <c r="P50" s="6"/>
      <c r="Q50" s="96"/>
      <c r="R50" s="6"/>
      <c r="S50" s="6"/>
      <c r="T50" s="27" t="s">
        <v>74</v>
      </c>
      <c r="U50" s="12" t="s">
        <v>71</v>
      </c>
      <c r="V50" s="26">
        <f>B17/(I22+I23)</f>
        <v>0.12667410714285735</v>
      </c>
      <c r="W50" s="26">
        <f>D17/(K22+K23)</f>
        <v>0.14047619047619048</v>
      </c>
      <c r="X50" s="26">
        <v>0.15</v>
      </c>
      <c r="Y50" s="94" t="s">
        <v>168</v>
      </c>
      <c r="Z50" s="8"/>
    </row>
    <row r="51" spans="1:26" ht="16.5" x14ac:dyDescent="0.3">
      <c r="A51" s="6" t="s">
        <v>130</v>
      </c>
      <c r="B51" s="13">
        <f>L16</f>
        <v>30</v>
      </c>
      <c r="C51" s="13"/>
      <c r="D51" s="6"/>
      <c r="E51" s="6"/>
      <c r="F51" s="6"/>
      <c r="G51" s="6"/>
      <c r="H51" s="6"/>
      <c r="I51" s="13"/>
      <c r="J51" s="13"/>
      <c r="K51" s="6"/>
      <c r="L51" s="6"/>
      <c r="M51" s="6"/>
      <c r="N51" s="6"/>
      <c r="O51" s="6"/>
      <c r="P51" s="6"/>
      <c r="Q51" s="6"/>
      <c r="R51" s="6"/>
      <c r="S51" s="6"/>
      <c r="T51" s="27" t="s">
        <v>75</v>
      </c>
      <c r="U51" s="7" t="s">
        <v>76</v>
      </c>
      <c r="V51" s="7"/>
      <c r="W51" s="7"/>
      <c r="X51" s="7"/>
      <c r="Y51" s="28"/>
      <c r="Z51" s="8"/>
    </row>
    <row r="52" spans="1:26" ht="16.5" x14ac:dyDescent="0.3">
      <c r="A52" s="6" t="s">
        <v>131</v>
      </c>
      <c r="B52" s="13">
        <f>L18</f>
        <v>10</v>
      </c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27"/>
      <c r="U52" s="7"/>
      <c r="V52" s="7"/>
      <c r="W52" s="7"/>
      <c r="X52" s="7"/>
      <c r="Y52" s="28"/>
      <c r="Z52" s="8"/>
    </row>
    <row r="53" spans="1:26" ht="33" x14ac:dyDescent="0.3">
      <c r="A53" s="6" t="s">
        <v>132</v>
      </c>
      <c r="B53" s="84">
        <f>SUM(B47:B52)</f>
        <v>-2.4999999999998295</v>
      </c>
      <c r="C53" s="89"/>
      <c r="D53" s="6" t="s">
        <v>146</v>
      </c>
      <c r="E53" s="6"/>
      <c r="F53" s="6"/>
      <c r="G53" s="6"/>
      <c r="H53" s="6"/>
      <c r="I53" s="13"/>
      <c r="J53" s="13"/>
      <c r="K53" s="13"/>
      <c r="L53" s="6"/>
      <c r="M53" s="6"/>
      <c r="N53" s="6"/>
      <c r="O53" s="6"/>
      <c r="P53" s="6"/>
      <c r="Q53" s="6"/>
      <c r="R53" s="6"/>
      <c r="S53" s="6"/>
      <c r="T53" s="27" t="s">
        <v>77</v>
      </c>
      <c r="U53" s="12" t="s">
        <v>71</v>
      </c>
      <c r="V53" s="14"/>
      <c r="W53" s="7"/>
      <c r="X53" s="7"/>
      <c r="Y53" s="94" t="s">
        <v>170</v>
      </c>
      <c r="Z53" s="8"/>
    </row>
    <row r="54" spans="1:26" ht="16.5" x14ac:dyDescent="0.3">
      <c r="A54" s="5" t="s">
        <v>133</v>
      </c>
      <c r="B54" s="6"/>
      <c r="C54" s="6"/>
      <c r="D54" s="6"/>
      <c r="E54" s="6"/>
      <c r="F54" s="6"/>
      <c r="G54" s="6"/>
      <c r="H54" s="6"/>
      <c r="I54" s="13"/>
      <c r="J54" s="13"/>
      <c r="K54" s="6"/>
      <c r="L54" s="6"/>
      <c r="M54" s="6"/>
      <c r="N54" s="6"/>
      <c r="O54" s="6"/>
      <c r="P54" s="6"/>
      <c r="Q54" s="6"/>
      <c r="R54" s="6"/>
      <c r="S54" s="6"/>
      <c r="T54" s="34"/>
      <c r="U54" s="7" t="s">
        <v>78</v>
      </c>
      <c r="V54" s="3"/>
      <c r="W54" s="3"/>
      <c r="X54" s="3"/>
      <c r="Y54" s="35"/>
      <c r="Z54" s="8"/>
    </row>
    <row r="55" spans="1:26" ht="16.5" x14ac:dyDescent="0.3">
      <c r="A55" s="6" t="s">
        <v>134</v>
      </c>
      <c r="B55" s="13">
        <f>-(L12+B10)</f>
        <v>-230</v>
      </c>
      <c r="C55" s="13"/>
      <c r="D55" s="6" t="s">
        <v>135</v>
      </c>
      <c r="E55" s="6"/>
      <c r="F55" s="6"/>
      <c r="G55" s="6"/>
      <c r="H55" s="5"/>
      <c r="I55" s="19"/>
      <c r="J55" s="19"/>
      <c r="K55" s="6"/>
      <c r="L55" s="6"/>
      <c r="M55" s="6"/>
      <c r="N55" s="6"/>
      <c r="O55" s="6"/>
      <c r="P55" s="6"/>
      <c r="Q55" s="6"/>
      <c r="R55" s="6"/>
      <c r="S55" s="6"/>
      <c r="T55" s="34"/>
      <c r="U55" s="3"/>
      <c r="V55" s="3"/>
      <c r="W55" s="3"/>
      <c r="X55" s="3"/>
      <c r="Y55" s="35"/>
      <c r="Z55" s="8"/>
    </row>
    <row r="56" spans="1:26" ht="45.75" x14ac:dyDescent="0.3">
      <c r="A56" s="6" t="s">
        <v>136</v>
      </c>
      <c r="B56" s="17">
        <f>B55</f>
        <v>-230</v>
      </c>
      <c r="C56" s="8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27" t="s">
        <v>79</v>
      </c>
      <c r="U56" s="12" t="s">
        <v>41</v>
      </c>
      <c r="V56" s="7"/>
      <c r="W56" s="7"/>
      <c r="X56" s="3"/>
      <c r="Y56" s="95" t="s">
        <v>169</v>
      </c>
      <c r="Z56" s="8"/>
    </row>
    <row r="57" spans="1:26" ht="17.25" thickBot="1" x14ac:dyDescent="0.35">
      <c r="A57" s="5" t="s">
        <v>137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36"/>
      <c r="U57" s="30" t="s">
        <v>78</v>
      </c>
      <c r="V57" s="37"/>
      <c r="W57" s="37"/>
      <c r="X57" s="37"/>
      <c r="Y57" s="38"/>
      <c r="Z57" s="8"/>
    </row>
    <row r="58" spans="1:26" ht="17.25" thickBot="1" x14ac:dyDescent="0.35">
      <c r="A58" s="8" t="s">
        <v>138</v>
      </c>
      <c r="B58" s="85">
        <f>L17</f>
        <v>50</v>
      </c>
      <c r="C58" s="85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2"/>
      <c r="U58" s="3"/>
      <c r="V58" s="3"/>
      <c r="W58" s="3"/>
      <c r="X58" s="3"/>
      <c r="Y58" s="3"/>
      <c r="Z58" s="8"/>
    </row>
    <row r="59" spans="1:26" ht="16.5" x14ac:dyDescent="0.3">
      <c r="A59" s="8" t="s">
        <v>139</v>
      </c>
      <c r="B59" s="85">
        <f>L20</f>
        <v>174</v>
      </c>
      <c r="C59" s="8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62" t="s">
        <v>80</v>
      </c>
      <c r="U59" s="63"/>
      <c r="V59" s="63"/>
      <c r="W59" s="63"/>
      <c r="X59" s="63"/>
      <c r="Y59" s="64"/>
      <c r="Z59" s="8"/>
    </row>
    <row r="60" spans="1:26" ht="16.5" x14ac:dyDescent="0.3">
      <c r="A60" s="8" t="s">
        <v>140</v>
      </c>
      <c r="B60" s="85">
        <f>-B16</f>
        <v>-4</v>
      </c>
      <c r="C60" s="85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34"/>
      <c r="U60" s="3"/>
      <c r="V60" s="3"/>
      <c r="W60" s="3"/>
      <c r="X60" s="3"/>
      <c r="Y60" s="35"/>
      <c r="Z60" s="8"/>
    </row>
    <row r="61" spans="1:26" ht="16.5" x14ac:dyDescent="0.3">
      <c r="A61" s="8" t="s">
        <v>141</v>
      </c>
      <c r="B61" s="85">
        <f>-B18</f>
        <v>-57.5</v>
      </c>
      <c r="C61" s="85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27" t="s">
        <v>81</v>
      </c>
      <c r="U61" s="12" t="s">
        <v>82</v>
      </c>
      <c r="V61" s="39">
        <f>B24/B25</f>
        <v>10.132158590308354</v>
      </c>
      <c r="W61" s="39">
        <f>D24/D25</f>
        <v>10.16949152542373</v>
      </c>
      <c r="X61" s="7">
        <v>12.5</v>
      </c>
      <c r="Y61" s="28"/>
      <c r="Z61" s="8"/>
    </row>
    <row r="62" spans="1:26" ht="16.5" x14ac:dyDescent="0.3">
      <c r="A62" s="6" t="s">
        <v>142</v>
      </c>
      <c r="B62" s="86">
        <f>SUM(B58:B61)</f>
        <v>162.5</v>
      </c>
      <c r="C62" s="8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27"/>
      <c r="U62" s="7" t="s">
        <v>83</v>
      </c>
      <c r="V62" s="7"/>
      <c r="W62" s="7"/>
      <c r="X62" s="7"/>
      <c r="Y62" s="28"/>
      <c r="Z62" s="8"/>
    </row>
    <row r="63" spans="1:26" ht="16.5" x14ac:dyDescent="0.3">
      <c r="A63" s="66" t="s">
        <v>143</v>
      </c>
      <c r="B63" s="88">
        <f>B62+B56+B53</f>
        <v>-69.999999999999829</v>
      </c>
      <c r="C63" s="8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27"/>
      <c r="U63" s="7"/>
      <c r="V63" s="7"/>
      <c r="W63" s="7"/>
      <c r="X63" s="7"/>
      <c r="Y63" s="28"/>
      <c r="Z63" s="8"/>
    </row>
    <row r="64" spans="1:26" ht="16.5" x14ac:dyDescent="0.3">
      <c r="A64" s="8" t="s">
        <v>144</v>
      </c>
      <c r="B64" s="85">
        <f>K8</f>
        <v>80</v>
      </c>
      <c r="C64" s="85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27" t="s">
        <v>84</v>
      </c>
      <c r="U64" s="12" t="s">
        <v>85</v>
      </c>
      <c r="V64" s="40">
        <f>B24/((I22+I23)/50)</f>
        <v>1.2834821428571428</v>
      </c>
      <c r="W64" s="40">
        <f>D24/((K22+K23)/50)</f>
        <v>1.4285714285714286</v>
      </c>
      <c r="X64" s="7">
        <v>1.7</v>
      </c>
      <c r="Y64" s="28"/>
      <c r="Z64" s="8"/>
    </row>
    <row r="65" spans="1:26" ht="17.25" thickBot="1" x14ac:dyDescent="0.35">
      <c r="A65" s="8" t="s">
        <v>145</v>
      </c>
      <c r="B65" s="87">
        <f>B64+B63</f>
        <v>10.000000000000171</v>
      </c>
      <c r="C65" s="8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29" t="s">
        <v>86</v>
      </c>
      <c r="U65" s="30" t="s">
        <v>87</v>
      </c>
      <c r="V65" s="30"/>
      <c r="W65" s="30"/>
      <c r="X65" s="30"/>
      <c r="Y65" s="31"/>
      <c r="Z65" s="8"/>
    </row>
    <row r="66" spans="1:26" ht="17.25" thickTop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24"/>
      <c r="V66" s="24"/>
      <c r="W66" s="24"/>
      <c r="X66" s="24"/>
      <c r="Y66" s="24"/>
      <c r="Z66" s="8"/>
    </row>
    <row r="67" spans="1:26" ht="16.5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24"/>
      <c r="V67" s="24"/>
      <c r="W67" s="24"/>
      <c r="X67" s="24"/>
      <c r="Y67" s="24"/>
      <c r="Z67" s="8"/>
    </row>
    <row r="68" spans="1:26" ht="16.5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24"/>
      <c r="V68" s="24"/>
      <c r="W68" s="24"/>
      <c r="X68" s="24"/>
      <c r="Y68" s="24"/>
      <c r="Z68" s="8"/>
    </row>
    <row r="69" spans="1:26" ht="16.5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4"/>
      <c r="V69" s="24"/>
      <c r="W69" s="24"/>
      <c r="X69" s="24"/>
      <c r="Y69" s="24"/>
      <c r="Z69" s="8"/>
    </row>
    <row r="70" spans="1:26" ht="16.5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24"/>
      <c r="V70" s="24"/>
      <c r="W70" s="24"/>
      <c r="X70" s="24"/>
      <c r="Y70" s="24"/>
      <c r="Z70" s="8"/>
    </row>
    <row r="71" spans="1:26" ht="16.5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24"/>
      <c r="V71" s="24"/>
      <c r="W71" s="24"/>
      <c r="X71" s="24"/>
      <c r="Y71" s="24"/>
      <c r="Z71" s="8"/>
    </row>
    <row r="72" spans="1:26" ht="16.5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24"/>
      <c r="V72" s="24"/>
      <c r="W72" s="24"/>
      <c r="X72" s="24"/>
      <c r="Y72" s="24"/>
      <c r="Z72" s="8"/>
    </row>
    <row r="73" spans="1:26" ht="16.5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24"/>
      <c r="V73" s="24"/>
      <c r="W73" s="24"/>
      <c r="X73" s="24"/>
      <c r="Y73" s="24"/>
      <c r="Z73" s="8"/>
    </row>
    <row r="74" spans="1:26" ht="16.5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24"/>
      <c r="V74" s="24"/>
      <c r="W74" s="24"/>
      <c r="X74" s="24"/>
      <c r="Y74" s="24"/>
      <c r="Z74" s="8"/>
    </row>
    <row r="75" spans="1:26" ht="16.5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24"/>
      <c r="V75" s="24"/>
      <c r="W75" s="24"/>
      <c r="X75" s="24"/>
      <c r="Y75" s="24"/>
      <c r="Z75" s="8"/>
    </row>
    <row r="76" spans="1:26" ht="16.5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24"/>
      <c r="V76" s="24"/>
      <c r="W76" s="24"/>
      <c r="X76" s="24"/>
      <c r="Y76" s="24"/>
      <c r="Z76" s="8"/>
    </row>
    <row r="77" spans="1:26" ht="16.5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24"/>
      <c r="V77" s="24"/>
      <c r="W77" s="24"/>
      <c r="X77" s="24"/>
      <c r="Y77" s="24"/>
      <c r="Z77" s="8"/>
    </row>
    <row r="78" spans="1:26" ht="16.5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24"/>
      <c r="V78" s="24"/>
      <c r="W78" s="24"/>
      <c r="X78" s="24"/>
      <c r="Y78" s="24"/>
      <c r="Z78" s="8"/>
    </row>
    <row r="79" spans="1:26" ht="16.5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24"/>
      <c r="V79" s="24"/>
      <c r="W79" s="24"/>
      <c r="X79" s="24"/>
      <c r="Y79" s="24"/>
      <c r="Z79" s="8"/>
    </row>
    <row r="80" spans="1:26" ht="16.5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24"/>
      <c r="V80" s="24"/>
      <c r="W80" s="24"/>
      <c r="X80" s="24"/>
      <c r="Y80" s="24"/>
      <c r="Z80" s="8"/>
    </row>
    <row r="81" spans="1:26" ht="16.5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24"/>
      <c r="V81" s="24"/>
      <c r="W81" s="24"/>
      <c r="X81" s="24"/>
      <c r="Y81" s="24"/>
      <c r="Z81" s="8"/>
    </row>
    <row r="82" spans="1:26" ht="16.5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24"/>
      <c r="V82" s="24"/>
      <c r="W82" s="24"/>
      <c r="X82" s="24"/>
      <c r="Y82" s="24"/>
      <c r="Z82" s="8"/>
    </row>
    <row r="83" spans="1:26" ht="16.5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24"/>
      <c r="V83" s="24"/>
      <c r="W83" s="24"/>
      <c r="X83" s="24"/>
      <c r="Y83" s="24"/>
      <c r="Z83" s="8"/>
    </row>
    <row r="84" spans="1:26" ht="16.5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24"/>
      <c r="V84" s="24"/>
      <c r="W84" s="24"/>
      <c r="X84" s="24"/>
      <c r="Y84" s="24"/>
      <c r="Z84" s="8"/>
    </row>
    <row r="85" spans="1:26" ht="16.5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24"/>
      <c r="V85" s="24"/>
      <c r="W85" s="24"/>
      <c r="X85" s="24"/>
      <c r="Y85" s="24"/>
      <c r="Z85" s="8"/>
    </row>
    <row r="86" spans="1:26" ht="16.5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24"/>
      <c r="V86" s="24"/>
      <c r="W86" s="24"/>
      <c r="X86" s="24"/>
      <c r="Y86" s="24"/>
      <c r="Z86" s="8"/>
    </row>
    <row r="87" spans="1:26" ht="16.5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24"/>
      <c r="V87" s="24"/>
      <c r="W87" s="24"/>
      <c r="X87" s="24"/>
      <c r="Y87" s="24"/>
      <c r="Z87" s="8"/>
    </row>
    <row r="88" spans="1:26" ht="16.5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24"/>
      <c r="V88" s="24"/>
      <c r="W88" s="24"/>
      <c r="X88" s="24"/>
      <c r="Y88" s="24"/>
      <c r="Z88" s="8"/>
    </row>
    <row r="89" spans="1:26" ht="16.5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24"/>
      <c r="V89" s="24"/>
      <c r="W89" s="24"/>
      <c r="X89" s="24"/>
      <c r="Y89" s="24"/>
      <c r="Z89" s="8"/>
    </row>
    <row r="90" spans="1:26" ht="16.5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24"/>
      <c r="V90" s="24"/>
      <c r="W90" s="24"/>
      <c r="X90" s="24"/>
      <c r="Y90" s="24"/>
      <c r="Z90" s="8"/>
    </row>
    <row r="91" spans="1:26" ht="16.5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24"/>
      <c r="V91" s="24"/>
      <c r="W91" s="24"/>
      <c r="X91" s="24"/>
      <c r="Y91" s="24"/>
      <c r="Z91" s="8"/>
    </row>
    <row r="92" spans="1:26" ht="16.5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24"/>
      <c r="V92" s="24"/>
      <c r="W92" s="24"/>
      <c r="X92" s="24"/>
      <c r="Y92" s="24"/>
      <c r="Z92" s="8"/>
    </row>
    <row r="93" spans="1:26" ht="16.5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24"/>
      <c r="V93" s="24"/>
      <c r="W93" s="24"/>
      <c r="X93" s="24"/>
      <c r="Y93" s="24"/>
      <c r="Z93" s="8"/>
    </row>
    <row r="94" spans="1:26" ht="16.5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24"/>
      <c r="V94" s="24"/>
      <c r="W94" s="24"/>
      <c r="X94" s="24"/>
      <c r="Y94" s="24"/>
      <c r="Z94" s="8"/>
    </row>
    <row r="95" spans="1:26" ht="16.5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24"/>
      <c r="V95" s="24"/>
      <c r="W95" s="24"/>
      <c r="X95" s="24"/>
      <c r="Y95" s="24"/>
      <c r="Z95" s="8"/>
    </row>
    <row r="96" spans="1:26" ht="16.5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24"/>
      <c r="V96" s="24"/>
      <c r="W96" s="24"/>
      <c r="X96" s="24"/>
      <c r="Y96" s="24"/>
      <c r="Z96" s="8"/>
    </row>
    <row r="97" spans="1:26" ht="16.5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24"/>
      <c r="V97" s="24"/>
      <c r="W97" s="24"/>
      <c r="X97" s="24"/>
      <c r="Y97" s="24"/>
      <c r="Z97" s="8"/>
    </row>
    <row r="98" spans="1:26" ht="16.5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24"/>
      <c r="V98" s="24"/>
      <c r="W98" s="24"/>
      <c r="X98" s="24"/>
      <c r="Y98" s="24"/>
      <c r="Z98" s="8"/>
    </row>
    <row r="99" spans="1:26" ht="16.5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24"/>
      <c r="V99" s="24"/>
      <c r="W99" s="24"/>
      <c r="X99" s="24"/>
      <c r="Y99" s="24"/>
      <c r="Z99" s="8"/>
    </row>
    <row r="100" spans="1:26" ht="16.5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4"/>
      <c r="V100" s="24"/>
      <c r="W100" s="24"/>
      <c r="X100" s="24"/>
      <c r="Y100" s="24"/>
      <c r="Z100" s="8"/>
    </row>
    <row r="101" spans="1:26" ht="16.5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4"/>
      <c r="V101" s="24"/>
      <c r="W101" s="24"/>
      <c r="X101" s="24"/>
      <c r="Y101" s="24"/>
      <c r="Z101" s="8"/>
    </row>
    <row r="102" spans="1:26" ht="16.5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24"/>
      <c r="V102" s="24"/>
      <c r="W102" s="24"/>
      <c r="X102" s="24"/>
      <c r="Y102" s="24"/>
      <c r="Z102" s="8"/>
    </row>
    <row r="103" spans="1:26" ht="16.5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24"/>
      <c r="V103" s="24"/>
      <c r="W103" s="24"/>
      <c r="X103" s="24"/>
      <c r="Y103" s="24"/>
      <c r="Z103" s="8"/>
    </row>
    <row r="104" spans="1:26" ht="16.5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24"/>
      <c r="V104" s="24"/>
      <c r="W104" s="24"/>
      <c r="X104" s="24"/>
      <c r="Y104" s="24"/>
      <c r="Z104" s="8"/>
    </row>
    <row r="105" spans="1:26" ht="16.5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24"/>
      <c r="V105" s="24"/>
      <c r="W105" s="24"/>
      <c r="X105" s="24"/>
      <c r="Y105" s="24"/>
      <c r="Z105" s="8"/>
    </row>
    <row r="106" spans="1:26" ht="16.5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24"/>
      <c r="V106" s="24"/>
      <c r="W106" s="24"/>
      <c r="X106" s="24"/>
      <c r="Y106" s="24"/>
      <c r="Z106" s="8"/>
    </row>
    <row r="107" spans="1:26" ht="16.5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24"/>
      <c r="V107" s="24"/>
      <c r="W107" s="24"/>
      <c r="X107" s="24"/>
      <c r="Y107" s="24"/>
      <c r="Z107" s="8"/>
    </row>
    <row r="108" spans="1:26" ht="16.5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24"/>
      <c r="V108" s="24"/>
      <c r="W108" s="24"/>
      <c r="X108" s="24"/>
      <c r="Y108" s="24"/>
      <c r="Z108" s="8"/>
    </row>
    <row r="109" spans="1:26" ht="16.5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24"/>
      <c r="V109" s="24"/>
      <c r="W109" s="24"/>
      <c r="X109" s="24"/>
      <c r="Y109" s="24"/>
      <c r="Z109" s="8"/>
    </row>
    <row r="110" spans="1:26" ht="16.5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24"/>
      <c r="V110" s="24"/>
      <c r="W110" s="24"/>
      <c r="X110" s="24"/>
      <c r="Y110" s="24"/>
      <c r="Z110" s="8"/>
    </row>
    <row r="111" spans="1:26" ht="16.5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24"/>
      <c r="V111" s="24"/>
      <c r="W111" s="24"/>
      <c r="X111" s="24"/>
      <c r="Y111" s="24"/>
      <c r="Z111" s="8"/>
    </row>
    <row r="112" spans="1:26" ht="16.5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24"/>
      <c r="V112" s="24"/>
      <c r="W112" s="24"/>
      <c r="X112" s="24"/>
      <c r="Y112" s="24"/>
      <c r="Z112" s="8"/>
    </row>
    <row r="113" spans="1:26" ht="16.5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24"/>
      <c r="V113" s="24"/>
      <c r="W113" s="24"/>
      <c r="X113" s="24"/>
      <c r="Y113" s="24"/>
      <c r="Z113" s="8"/>
    </row>
    <row r="114" spans="1:26" ht="16.5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24"/>
      <c r="V114" s="24"/>
      <c r="W114" s="24"/>
      <c r="X114" s="24"/>
      <c r="Y114" s="24"/>
      <c r="Z114" s="8"/>
    </row>
    <row r="115" spans="1:26" ht="16.5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24"/>
      <c r="V115" s="24"/>
      <c r="W115" s="24"/>
      <c r="X115" s="24"/>
      <c r="Y115" s="24"/>
      <c r="Z115" s="8"/>
    </row>
    <row r="116" spans="1:26" ht="16.5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24"/>
      <c r="V116" s="24"/>
      <c r="W116" s="24"/>
      <c r="X116" s="24"/>
      <c r="Y116" s="24"/>
      <c r="Z116" s="8"/>
    </row>
    <row r="117" spans="1:26" ht="16.5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24"/>
      <c r="V117" s="24"/>
      <c r="W117" s="24"/>
      <c r="X117" s="24"/>
      <c r="Y117" s="24"/>
      <c r="Z117" s="8"/>
    </row>
    <row r="118" spans="1:26" ht="16.5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24"/>
      <c r="V118" s="24"/>
      <c r="W118" s="24"/>
      <c r="X118" s="24"/>
      <c r="Y118" s="24"/>
      <c r="Z118" s="8"/>
    </row>
    <row r="119" spans="1:26" ht="16.5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24"/>
      <c r="V119" s="24"/>
      <c r="W119" s="24"/>
      <c r="X119" s="24"/>
      <c r="Y119" s="24"/>
      <c r="Z119" s="8"/>
    </row>
    <row r="120" spans="1:26" ht="16.5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24"/>
      <c r="V120" s="24"/>
      <c r="W120" s="24"/>
      <c r="X120" s="24"/>
      <c r="Y120" s="24"/>
      <c r="Z120" s="8"/>
    </row>
    <row r="121" spans="1:26" ht="16.5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24"/>
      <c r="V121" s="24"/>
      <c r="W121" s="24"/>
      <c r="X121" s="24"/>
      <c r="Y121" s="24"/>
      <c r="Z121" s="8"/>
    </row>
    <row r="122" spans="1:26" ht="16.5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24"/>
      <c r="V122" s="24"/>
      <c r="W122" s="24"/>
      <c r="X122" s="24"/>
      <c r="Y122" s="24"/>
      <c r="Z122" s="8"/>
    </row>
    <row r="123" spans="1:26" ht="16.5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24"/>
      <c r="V123" s="24"/>
      <c r="W123" s="24"/>
      <c r="X123" s="24"/>
      <c r="Y123" s="24"/>
      <c r="Z123" s="8"/>
    </row>
    <row r="124" spans="1:26" ht="16.5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4"/>
      <c r="V124" s="24"/>
      <c r="W124" s="24"/>
      <c r="X124" s="24"/>
      <c r="Y124" s="24"/>
      <c r="Z124" s="8"/>
    </row>
    <row r="125" spans="1:26" ht="16.5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24"/>
      <c r="V125" s="24"/>
      <c r="W125" s="24"/>
      <c r="X125" s="24"/>
      <c r="Y125" s="24"/>
      <c r="Z125" s="8"/>
    </row>
    <row r="126" spans="1:26" ht="16.5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24"/>
      <c r="V126" s="24"/>
      <c r="W126" s="24"/>
      <c r="X126" s="24"/>
      <c r="Y126" s="24"/>
      <c r="Z126" s="8"/>
    </row>
    <row r="127" spans="1:26" ht="16.5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24"/>
      <c r="V127" s="24"/>
      <c r="W127" s="24"/>
      <c r="X127" s="24"/>
      <c r="Y127" s="24"/>
      <c r="Z127" s="8"/>
    </row>
    <row r="128" spans="1:26" ht="16.5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24"/>
      <c r="V128" s="24"/>
      <c r="W128" s="24"/>
      <c r="X128" s="24"/>
      <c r="Y128" s="24"/>
      <c r="Z128" s="8"/>
    </row>
    <row r="129" spans="1:26" ht="16.5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24"/>
      <c r="V129" s="24"/>
      <c r="W129" s="24"/>
      <c r="X129" s="24"/>
      <c r="Y129" s="24"/>
      <c r="Z129" s="8"/>
    </row>
    <row r="130" spans="1:26" ht="16.5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24"/>
      <c r="V130" s="24"/>
      <c r="W130" s="24"/>
      <c r="X130" s="24"/>
      <c r="Y130" s="24"/>
      <c r="Z130" s="8"/>
    </row>
    <row r="131" spans="1:26" ht="16.5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24"/>
      <c r="V131" s="24"/>
      <c r="W131" s="24"/>
      <c r="X131" s="24"/>
      <c r="Y131" s="24"/>
      <c r="Z131" s="8"/>
    </row>
    <row r="132" spans="1:26" ht="16.5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24"/>
      <c r="V132" s="24"/>
      <c r="W132" s="24"/>
      <c r="X132" s="24"/>
      <c r="Y132" s="24"/>
      <c r="Z132" s="8"/>
    </row>
    <row r="133" spans="1:26" ht="16.5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24"/>
      <c r="V133" s="24"/>
      <c r="W133" s="24"/>
      <c r="X133" s="24"/>
      <c r="Y133" s="24"/>
      <c r="Z133" s="8"/>
    </row>
    <row r="134" spans="1:26" ht="16.5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24"/>
      <c r="V134" s="24"/>
      <c r="W134" s="24"/>
      <c r="X134" s="24"/>
      <c r="Y134" s="24"/>
      <c r="Z134" s="8"/>
    </row>
    <row r="135" spans="1:26" ht="16.5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24"/>
      <c r="V135" s="24"/>
      <c r="W135" s="24"/>
      <c r="X135" s="24"/>
      <c r="Y135" s="24"/>
      <c r="Z135" s="8"/>
    </row>
    <row r="136" spans="1:26" ht="16.5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24"/>
      <c r="V136" s="24"/>
      <c r="W136" s="24"/>
      <c r="X136" s="24"/>
      <c r="Y136" s="24"/>
      <c r="Z136" s="8"/>
    </row>
    <row r="137" spans="1:26" ht="16.5" x14ac:dyDescent="0.3">
      <c r="T137" s="8"/>
      <c r="U137" s="24"/>
      <c r="V137" s="24"/>
      <c r="W137" s="24"/>
      <c r="X137" s="24"/>
      <c r="Y137" s="24"/>
    </row>
  </sheetData>
  <pageMargins left="0.70866141732283472" right="0.70866141732283472" top="0.74803149606299213" bottom="0.74803149606299213" header="0.31496062992125984" footer="0.31496062992125984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51"/>
  <sheetViews>
    <sheetView workbookViewId="0">
      <selection activeCell="P20" sqref="P20"/>
    </sheetView>
  </sheetViews>
  <sheetFormatPr baseColWidth="10" defaultColWidth="9.140625" defaultRowHeight="15" x14ac:dyDescent="0.25"/>
  <cols>
    <col min="1" max="1" width="12.140625" customWidth="1"/>
    <col min="2" max="2" width="9.140625" customWidth="1"/>
    <col min="3" max="3" width="14.7109375" customWidth="1"/>
    <col min="4" max="4" width="9.140625" customWidth="1"/>
    <col min="5" max="5" width="16.85546875" customWidth="1"/>
    <col min="6" max="6" width="9.140625" customWidth="1"/>
    <col min="7" max="7" width="17.140625" customWidth="1"/>
    <col min="8" max="8" width="9.140625" customWidth="1"/>
    <col min="9" max="9" width="20" customWidth="1"/>
    <col min="10" max="10" width="9.140625" customWidth="1"/>
    <col min="11" max="11" width="22.28515625" customWidth="1"/>
  </cols>
  <sheetData>
    <row r="1" spans="1:12" ht="16.5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9.25" customHeight="1" x14ac:dyDescent="0.3">
      <c r="A2" s="8"/>
      <c r="B2" s="8"/>
      <c r="C2" s="67" t="s">
        <v>59</v>
      </c>
      <c r="D2" s="8"/>
      <c r="E2" s="8"/>
      <c r="F2" s="8"/>
      <c r="G2" s="8"/>
      <c r="H2" s="8"/>
      <c r="I2" s="8"/>
      <c r="J2" s="66" t="s">
        <v>88</v>
      </c>
      <c r="K2" s="8"/>
      <c r="L2" s="8"/>
    </row>
    <row r="3" spans="1:12" ht="16.5" x14ac:dyDescent="0.3">
      <c r="A3" s="8"/>
      <c r="B3" s="8"/>
      <c r="C3" s="68"/>
      <c r="D3" s="8"/>
      <c r="E3" s="8"/>
      <c r="F3" s="8"/>
      <c r="G3" s="8"/>
      <c r="H3" s="8"/>
      <c r="I3" s="8"/>
      <c r="J3" s="66" t="s">
        <v>89</v>
      </c>
      <c r="K3" s="8"/>
      <c r="L3" s="8"/>
    </row>
    <row r="4" spans="1:12" ht="16.5" x14ac:dyDescent="0.3">
      <c r="A4" s="8"/>
      <c r="B4" s="8"/>
      <c r="C4" s="24" t="s">
        <v>90</v>
      </c>
      <c r="D4" s="8"/>
      <c r="E4" s="8"/>
      <c r="F4" s="8"/>
      <c r="G4" s="8"/>
      <c r="H4" s="8"/>
      <c r="I4" s="8"/>
      <c r="J4" s="66" t="s">
        <v>91</v>
      </c>
      <c r="K4" s="8"/>
      <c r="L4" s="8"/>
    </row>
    <row r="5" spans="1:12" ht="28.5" customHeight="1" x14ac:dyDescent="0.3">
      <c r="A5" s="8"/>
      <c r="B5" s="8"/>
      <c r="C5" s="69" t="s">
        <v>19</v>
      </c>
      <c r="D5" s="8"/>
      <c r="E5" s="8"/>
      <c r="F5" s="8"/>
      <c r="G5" s="8"/>
      <c r="H5" s="8"/>
      <c r="I5" s="8"/>
      <c r="J5" s="8"/>
      <c r="K5" s="8"/>
      <c r="L5" s="8"/>
    </row>
    <row r="6" spans="1:12" ht="72.75" x14ac:dyDescent="0.3">
      <c r="A6" s="8"/>
      <c r="B6" s="8"/>
      <c r="C6" s="68"/>
      <c r="D6" s="8"/>
      <c r="E6" s="70" t="s">
        <v>92</v>
      </c>
      <c r="F6" s="8"/>
      <c r="G6" s="8"/>
      <c r="H6" s="8"/>
      <c r="I6" s="8"/>
      <c r="J6" s="8"/>
      <c r="K6" s="8"/>
      <c r="L6" s="8"/>
    </row>
    <row r="7" spans="1:12" ht="31.5" customHeight="1" x14ac:dyDescent="0.3">
      <c r="A7" s="8"/>
      <c r="B7" s="8"/>
      <c r="C7" s="24" t="s">
        <v>90</v>
      </c>
      <c r="D7" s="8"/>
      <c r="E7" s="71"/>
      <c r="F7" s="8"/>
      <c r="G7" s="72" t="s">
        <v>93</v>
      </c>
      <c r="H7" s="8"/>
      <c r="I7" s="8"/>
      <c r="J7" s="8"/>
      <c r="K7" s="8"/>
      <c r="L7" s="8"/>
    </row>
    <row r="8" spans="1:12" ht="16.5" x14ac:dyDescent="0.3">
      <c r="A8" s="8"/>
      <c r="B8" s="8"/>
      <c r="C8" s="24"/>
      <c r="D8" s="8"/>
      <c r="E8" s="73" t="s">
        <v>94</v>
      </c>
      <c r="F8" s="8"/>
      <c r="G8" s="74"/>
      <c r="H8" s="8"/>
      <c r="I8" s="8"/>
      <c r="J8" s="8"/>
      <c r="K8" s="8"/>
      <c r="L8" s="8"/>
    </row>
    <row r="9" spans="1:12" ht="30" x14ac:dyDescent="0.3">
      <c r="A9" s="8"/>
      <c r="B9" s="8"/>
      <c r="C9" s="69" t="s">
        <v>95</v>
      </c>
      <c r="D9" s="8"/>
      <c r="E9" s="70" t="s">
        <v>59</v>
      </c>
      <c r="F9" s="8"/>
      <c r="G9" s="8"/>
      <c r="H9" s="8"/>
      <c r="I9" s="8"/>
      <c r="J9" s="8"/>
      <c r="K9" s="8"/>
      <c r="L9" s="8"/>
    </row>
    <row r="10" spans="1:12" ht="16.5" x14ac:dyDescent="0.3">
      <c r="A10" s="8"/>
      <c r="B10" s="8"/>
      <c r="C10" s="68"/>
      <c r="D10" s="8"/>
      <c r="E10" s="71"/>
      <c r="F10" s="8"/>
      <c r="G10" s="8"/>
      <c r="H10" s="8"/>
      <c r="I10" s="8"/>
      <c r="J10" s="8"/>
      <c r="K10" s="8"/>
      <c r="L10" s="8"/>
    </row>
    <row r="11" spans="1:12" ht="16.5" x14ac:dyDescent="0.3">
      <c r="A11" s="8"/>
      <c r="B11" s="8"/>
      <c r="C11" s="24" t="s">
        <v>90</v>
      </c>
      <c r="D11" s="8"/>
      <c r="E11" s="8"/>
      <c r="F11" s="8"/>
      <c r="G11" s="8"/>
      <c r="H11" s="8"/>
      <c r="I11" s="8"/>
      <c r="J11" s="8"/>
      <c r="K11" s="8"/>
      <c r="L11" s="8"/>
    </row>
    <row r="12" spans="1:12" ht="30" x14ac:dyDescent="0.3">
      <c r="A12" s="75" t="s">
        <v>96</v>
      </c>
      <c r="B12" s="8"/>
      <c r="C12" s="69" t="s">
        <v>97</v>
      </c>
      <c r="D12" s="8"/>
      <c r="E12" s="8"/>
      <c r="F12" s="8"/>
      <c r="G12" s="8"/>
      <c r="H12" s="8"/>
      <c r="I12" s="8"/>
      <c r="J12" s="8"/>
      <c r="K12" s="8"/>
      <c r="L12" s="8"/>
    </row>
    <row r="13" spans="1:12" ht="16.5" x14ac:dyDescent="0.3">
      <c r="A13" s="8"/>
      <c r="B13" s="8"/>
      <c r="C13" s="68"/>
      <c r="D13" s="8"/>
      <c r="E13" s="8"/>
      <c r="F13" s="8"/>
      <c r="G13" s="8"/>
      <c r="H13" s="8"/>
      <c r="I13" s="8"/>
      <c r="J13" s="8"/>
      <c r="K13" s="8"/>
      <c r="L13" s="8"/>
    </row>
    <row r="14" spans="1:12" ht="16.5" x14ac:dyDescent="0.3">
      <c r="A14" s="8"/>
      <c r="B14" s="8"/>
      <c r="C14" s="24" t="s">
        <v>90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 ht="16.5" x14ac:dyDescent="0.3">
      <c r="A15" s="8"/>
      <c r="B15" s="8"/>
      <c r="C15" s="69" t="s">
        <v>98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ht="44.25" x14ac:dyDescent="0.3">
      <c r="A16" s="8"/>
      <c r="B16" s="8"/>
      <c r="C16" s="68"/>
      <c r="D16" s="8"/>
      <c r="E16" s="8"/>
      <c r="F16" s="8"/>
      <c r="G16" s="76" t="s">
        <v>99</v>
      </c>
      <c r="H16" s="8"/>
      <c r="I16" s="77" t="s">
        <v>100</v>
      </c>
      <c r="J16" s="8"/>
      <c r="K16" s="8"/>
      <c r="L16" s="8"/>
    </row>
    <row r="17" spans="1:16" ht="16.5" x14ac:dyDescent="0.3">
      <c r="A17" s="8"/>
      <c r="B17" s="8"/>
      <c r="C17" s="24" t="s">
        <v>90</v>
      </c>
      <c r="D17" s="8"/>
      <c r="E17" s="8"/>
      <c r="F17" s="8"/>
      <c r="G17" s="8"/>
      <c r="H17" s="8"/>
      <c r="I17" s="78"/>
      <c r="J17" s="8"/>
      <c r="K17" s="8"/>
      <c r="L17" s="8"/>
    </row>
    <row r="18" spans="1:16" ht="44.25" x14ac:dyDescent="0.3">
      <c r="A18" s="8"/>
      <c r="B18" s="8"/>
      <c r="C18" s="69" t="s">
        <v>101</v>
      </c>
      <c r="D18" s="8"/>
      <c r="E18" s="8"/>
      <c r="F18" s="8"/>
      <c r="G18" s="8"/>
      <c r="H18" s="8"/>
      <c r="I18" s="8"/>
      <c r="J18" s="8"/>
      <c r="K18" s="8"/>
      <c r="L18" s="8"/>
    </row>
    <row r="19" spans="1:16" ht="16.5" x14ac:dyDescent="0.3">
      <c r="A19" s="8"/>
      <c r="B19" s="8"/>
      <c r="C19" s="68"/>
      <c r="D19" s="8"/>
      <c r="E19" s="8"/>
      <c r="F19" s="8"/>
      <c r="G19" s="8"/>
      <c r="H19" s="8"/>
      <c r="I19" s="8"/>
      <c r="J19" s="8"/>
      <c r="K19" s="8"/>
      <c r="L19" s="8"/>
    </row>
    <row r="20" spans="1:16" ht="16.5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P20" t="s">
        <v>171</v>
      </c>
    </row>
    <row r="21" spans="1:16" ht="30" x14ac:dyDescent="0.3">
      <c r="A21" s="8"/>
      <c r="B21" s="8"/>
      <c r="C21" s="69" t="s">
        <v>102</v>
      </c>
      <c r="D21" s="8"/>
      <c r="E21" s="70" t="s">
        <v>59</v>
      </c>
      <c r="F21" s="8"/>
      <c r="G21" s="8"/>
      <c r="H21" s="8"/>
      <c r="I21" s="8"/>
      <c r="J21" s="8"/>
      <c r="K21" s="8"/>
      <c r="L21" s="8"/>
    </row>
    <row r="22" spans="1:16" ht="35.25" customHeight="1" x14ac:dyDescent="0.3">
      <c r="A22" s="8"/>
      <c r="B22" s="8"/>
      <c r="C22" s="68"/>
      <c r="D22" s="8"/>
      <c r="E22" s="71"/>
      <c r="F22" s="8"/>
      <c r="G22" s="72" t="s">
        <v>103</v>
      </c>
      <c r="H22" s="8"/>
      <c r="I22" s="76" t="s">
        <v>99</v>
      </c>
      <c r="J22" s="8"/>
      <c r="K22" s="77" t="s">
        <v>104</v>
      </c>
      <c r="L22" s="8"/>
    </row>
    <row r="23" spans="1:16" ht="16.5" x14ac:dyDescent="0.3">
      <c r="A23" s="8"/>
      <c r="B23" s="8"/>
      <c r="C23" s="24" t="s">
        <v>105</v>
      </c>
      <c r="D23" s="8"/>
      <c r="E23" s="24" t="s">
        <v>94</v>
      </c>
      <c r="F23" s="8"/>
      <c r="G23" s="79"/>
      <c r="H23" s="8"/>
      <c r="I23" s="8"/>
      <c r="J23" s="8"/>
      <c r="K23" s="78"/>
      <c r="L23" s="8"/>
    </row>
    <row r="24" spans="1:16" ht="30" x14ac:dyDescent="0.3">
      <c r="A24" s="8"/>
      <c r="B24" s="8"/>
      <c r="C24" s="69" t="s">
        <v>61</v>
      </c>
      <c r="D24" s="8"/>
      <c r="E24" s="70" t="s">
        <v>106</v>
      </c>
      <c r="F24" s="8"/>
      <c r="G24" s="8"/>
      <c r="H24" s="8"/>
      <c r="I24" s="8"/>
      <c r="J24" s="8"/>
      <c r="K24" s="8"/>
      <c r="L24" s="8"/>
    </row>
    <row r="25" spans="1:16" ht="16.5" x14ac:dyDescent="0.3">
      <c r="A25" s="8"/>
      <c r="B25" s="8"/>
      <c r="C25" s="68"/>
      <c r="D25" s="8"/>
      <c r="E25" s="71"/>
      <c r="F25" s="8"/>
      <c r="G25" s="8"/>
      <c r="H25" s="8"/>
      <c r="I25" s="8"/>
      <c r="J25" s="8"/>
      <c r="K25" s="8"/>
      <c r="L25" s="8"/>
    </row>
    <row r="26" spans="1:16" ht="16.5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6" ht="58.5" x14ac:dyDescent="0.3">
      <c r="A27" s="75" t="s">
        <v>107</v>
      </c>
      <c r="B27" s="8"/>
      <c r="C27" s="69" t="s">
        <v>108</v>
      </c>
      <c r="D27" s="8"/>
      <c r="E27" s="70" t="s">
        <v>109</v>
      </c>
      <c r="F27" s="8"/>
      <c r="G27" s="72" t="s">
        <v>110</v>
      </c>
      <c r="H27" s="8"/>
      <c r="I27" s="8"/>
      <c r="J27" s="8"/>
      <c r="K27" s="8"/>
      <c r="L27" s="8"/>
    </row>
    <row r="28" spans="1:16" ht="44.25" x14ac:dyDescent="0.3">
      <c r="A28" s="8"/>
      <c r="B28" s="8"/>
      <c r="C28" s="68"/>
      <c r="D28" s="8"/>
      <c r="E28" s="71"/>
      <c r="F28" s="8"/>
      <c r="G28" s="80"/>
      <c r="H28" s="8"/>
      <c r="I28" s="77" t="s">
        <v>111</v>
      </c>
      <c r="J28" s="8"/>
      <c r="K28" s="8"/>
      <c r="L28" s="8"/>
    </row>
    <row r="29" spans="1:16" ht="16.5" x14ac:dyDescent="0.3">
      <c r="A29" s="8"/>
      <c r="B29" s="8"/>
      <c r="C29" s="24" t="s">
        <v>105</v>
      </c>
      <c r="D29" s="8"/>
      <c r="E29" s="24" t="s">
        <v>105</v>
      </c>
      <c r="F29" s="8"/>
      <c r="G29" s="24" t="s">
        <v>94</v>
      </c>
      <c r="H29" s="8"/>
      <c r="I29" s="81"/>
      <c r="J29" s="8"/>
      <c r="K29" s="8"/>
      <c r="L29" s="8"/>
    </row>
    <row r="30" spans="1:16" ht="44.25" x14ac:dyDescent="0.3">
      <c r="A30" s="8"/>
      <c r="B30" s="8"/>
      <c r="C30" s="69" t="s">
        <v>112</v>
      </c>
      <c r="D30" s="8"/>
      <c r="E30" s="70" t="s">
        <v>113</v>
      </c>
      <c r="F30" s="8"/>
      <c r="G30" s="72" t="s">
        <v>114</v>
      </c>
      <c r="H30" s="8"/>
      <c r="I30" s="8"/>
      <c r="J30" s="8"/>
      <c r="K30" s="8"/>
      <c r="L30" s="8"/>
    </row>
    <row r="31" spans="1:16" ht="16.5" x14ac:dyDescent="0.3">
      <c r="A31" s="8"/>
      <c r="B31" s="8"/>
      <c r="C31" s="68"/>
      <c r="D31" s="8"/>
      <c r="E31" s="71"/>
      <c r="F31" s="8"/>
      <c r="G31" s="80"/>
      <c r="H31" s="8"/>
      <c r="I31" s="8"/>
      <c r="J31" s="8"/>
      <c r="K31" s="8"/>
      <c r="L31" s="8"/>
    </row>
    <row r="32" spans="1:16" ht="16.5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ht="16.5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ht="16.5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16.5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ht="16.5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ht="16.5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6.5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ht="16.5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ht="16.5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16.5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6.5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16.5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6.5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ht="16.5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ht="16.5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ht="16.5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ht="16.5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ht="16.5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ht="16.5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ht="16.5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</sheetData>
  <pageMargins left="0.7" right="0.7" top="0.75" bottom="0.75" header="0.3" footer="0.3"/>
  <pageSetup scale="6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7" ma:contentTypeDescription="Crear nuevo documento." ma:contentTypeScope="" ma:versionID="432c253ca438658ddc0f1f0ab072f527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376960a204336261187bec870999b3f4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B31BB3-6FB9-46D0-A077-69BF47893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FEC50A-42C3-48A4-A27F-DE727C659F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274A0D-02D0-4B07-8434-4D7C76D6BE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ENUNCIADO</vt:lpstr>
      <vt:lpstr>EMPRESA XYZ</vt:lpstr>
      <vt:lpstr>MATRIZ DUPONT</vt:lpstr>
      <vt:lpstr>'EMPRESA XYZ'!Área_de_impresión</vt:lpstr>
      <vt:lpstr>'MATRIZ DUPONT'!Área_de_impresión</vt:lpstr>
    </vt:vector>
  </TitlesOfParts>
  <Manager/>
  <Company>CIEN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</dc:creator>
  <cp:keywords/>
  <dc:description/>
  <cp:lastModifiedBy>Alexander Villatoro</cp:lastModifiedBy>
  <cp:revision/>
  <dcterms:created xsi:type="dcterms:W3CDTF">2009-05-14T14:53:26Z</dcterms:created>
  <dcterms:modified xsi:type="dcterms:W3CDTF">2022-05-13T17:25:10Z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