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ndivar\Vespertina\2022\Finanzas\"/>
    </mc:Choice>
  </mc:AlternateContent>
  <xr:revisionPtr revIDLastSave="0" documentId="13_ncr:1_{420923FF-1631-449E-B4FB-DC7D79E94C4A}" xr6:coauthVersionLast="47" xr6:coauthVersionMax="47" xr10:uidLastSave="{00000000-0000-0000-0000-000000000000}"/>
  <bookViews>
    <workbookView xWindow="-23148" yWindow="-108" windowWidth="23256" windowHeight="12456" activeTab="2" xr2:uid="{82D59EE6-715E-4940-AA5B-8175158A4316}"/>
  </bookViews>
  <sheets>
    <sheet name="FORMULARIO" sheetId="5" r:id="rId1"/>
    <sheet name="PROBLEMA 1" sheetId="6" r:id="rId2"/>
    <sheet name="PROBLEMA 2" sheetId="4" r:id="rId3"/>
    <sheet name="PROBLEMA 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2" l="1"/>
  <c r="E55" i="2"/>
  <c r="D55" i="2"/>
  <c r="F53" i="2"/>
  <c r="E53" i="2"/>
  <c r="D53" i="2"/>
  <c r="D54" i="2" s="1"/>
  <c r="F21" i="2"/>
  <c r="E21" i="2"/>
  <c r="D21" i="2"/>
  <c r="F20" i="2"/>
  <c r="E20" i="2"/>
  <c r="E19" i="2"/>
  <c r="F19" i="2"/>
  <c r="D19" i="2"/>
  <c r="D20" i="2" s="1"/>
  <c r="E70" i="4"/>
  <c r="D70" i="4"/>
  <c r="C70" i="4"/>
  <c r="B70" i="4"/>
  <c r="E67" i="4"/>
  <c r="D67" i="4"/>
  <c r="C67" i="4"/>
  <c r="E66" i="4"/>
  <c r="D66" i="4"/>
  <c r="C66" i="4"/>
  <c r="E65" i="4"/>
  <c r="D65" i="4"/>
  <c r="B67" i="4"/>
  <c r="B66" i="4"/>
  <c r="C65" i="4"/>
  <c r="B65" i="4"/>
  <c r="C38" i="4"/>
  <c r="C35" i="4"/>
  <c r="C37" i="4"/>
  <c r="C36" i="4"/>
  <c r="C34" i="4"/>
  <c r="C33" i="4"/>
  <c r="E24" i="4"/>
  <c r="D24" i="4"/>
  <c r="C24" i="4"/>
  <c r="B24" i="4"/>
  <c r="E20" i="4"/>
  <c r="E21" i="4" s="1"/>
  <c r="D20" i="4"/>
  <c r="D21" i="4" s="1"/>
  <c r="C20" i="4"/>
  <c r="C21" i="4" s="1"/>
  <c r="B20" i="4"/>
  <c r="B21" i="4" s="1"/>
  <c r="B57" i="6"/>
  <c r="B47" i="6"/>
  <c r="B49" i="6"/>
  <c r="B26" i="6"/>
  <c r="E21" i="6"/>
  <c r="C19" i="6"/>
  <c r="E54" i="2" l="1"/>
  <c r="E56" i="2" s="1"/>
  <c r="E58" i="2" s="1"/>
  <c r="E59" i="2" s="1"/>
  <c r="E60" i="2" s="1"/>
  <c r="E63" i="2" s="1"/>
  <c r="F22" i="2"/>
  <c r="F24" i="2" s="1"/>
  <c r="E22" i="2"/>
  <c r="E24" i="2" s="1"/>
  <c r="E25" i="2" s="1"/>
  <c r="E26" i="2" s="1"/>
  <c r="E29" i="2" s="1"/>
  <c r="D56" i="2"/>
  <c r="D58" i="2" s="1"/>
  <c r="F54" i="2"/>
  <c r="F56" i="2" s="1"/>
  <c r="F58" i="2" s="1"/>
  <c r="F25" i="2"/>
  <c r="F26" i="2" s="1"/>
  <c r="F29" i="2" s="1"/>
  <c r="D22" i="2"/>
  <c r="D24" i="2" s="1"/>
  <c r="B22" i="4"/>
  <c r="B23" i="4" s="1"/>
  <c r="B25" i="4" s="1"/>
  <c r="B29" i="4" s="1"/>
  <c r="D33" i="4" s="1"/>
  <c r="C22" i="4"/>
  <c r="C23" i="4" s="1"/>
  <c r="C25" i="4" s="1"/>
  <c r="C29" i="4" s="1"/>
  <c r="D34" i="4" s="1"/>
  <c r="D22" i="4"/>
  <c r="D23" i="4" s="1"/>
  <c r="D25" i="4" s="1"/>
  <c r="D29" i="4" s="1"/>
  <c r="D36" i="4" s="1"/>
  <c r="E22" i="4"/>
  <c r="E23" i="4" s="1"/>
  <c r="E25" i="4" s="1"/>
  <c r="E29" i="4" s="1"/>
  <c r="D37" i="4" s="1"/>
  <c r="F59" i="2" l="1"/>
  <c r="F60" i="2" s="1"/>
  <c r="F63" i="2" s="1"/>
  <c r="D59" i="2"/>
  <c r="D60" i="2" s="1"/>
  <c r="D63" i="2" s="1"/>
  <c r="D25" i="2"/>
  <c r="D26" i="2" s="1"/>
  <c r="D29" i="2" s="1"/>
  <c r="D35" i="2" l="1"/>
  <c r="D36" i="2" s="1"/>
  <c r="D37" i="2" s="1"/>
  <c r="D39" i="2" s="1"/>
  <c r="D65" i="2"/>
  <c r="D66" i="2" s="1"/>
  <c r="D67" i="2" s="1"/>
  <c r="D69" i="2" s="1"/>
</calcChain>
</file>

<file path=xl/sharedStrings.xml><?xml version="1.0" encoding="utf-8"?>
<sst xmlns="http://schemas.openxmlformats.org/spreadsheetml/2006/main" count="110" uniqueCount="78">
  <si>
    <t>Probabilidad</t>
  </si>
  <si>
    <t>Fuente de Capital</t>
  </si>
  <si>
    <t>Estructura de Capital A</t>
  </si>
  <si>
    <t>Estructura de Capital B</t>
  </si>
  <si>
    <t>Deuda a L.P.</t>
  </si>
  <si>
    <t>Acciones Preferentes</t>
  </si>
  <si>
    <t>Acciones Comunes</t>
  </si>
  <si>
    <t>8,000 acciones</t>
  </si>
  <si>
    <t>10,000 acciones</t>
  </si>
  <si>
    <t>Q75,000.00 a una tasa cupón del 16%</t>
  </si>
  <si>
    <t>Q10,000.00 con un dividendo anual del 18%</t>
  </si>
  <si>
    <t>Q 50,000.00 a una tasa cupón del 15%</t>
  </si>
  <si>
    <t>Q15,000.00 con un dividendo anual del 18%</t>
  </si>
  <si>
    <t xml:space="preserve">Pronóstico de Ventas </t>
  </si>
  <si>
    <t>Costo fijos</t>
  </si>
  <si>
    <t>Costo variables</t>
  </si>
  <si>
    <t>Precio de venta</t>
  </si>
  <si>
    <t>Punto de equilibrio</t>
  </si>
  <si>
    <t>unidad</t>
  </si>
  <si>
    <t>en precio</t>
  </si>
  <si>
    <t>redondear</t>
  </si>
  <si>
    <t>unidades</t>
  </si>
  <si>
    <t>GAO</t>
  </si>
  <si>
    <t>Estructura de capital de la empresa</t>
  </si>
  <si>
    <t>Deuda</t>
  </si>
  <si>
    <t>Monto</t>
  </si>
  <si>
    <t>Costo</t>
  </si>
  <si>
    <t>Capital comun</t>
  </si>
  <si>
    <t>1000 acciones comunes</t>
  </si>
  <si>
    <t>EBIT</t>
  </si>
  <si>
    <t>GAF</t>
  </si>
  <si>
    <t>UAII</t>
  </si>
  <si>
    <t>lo mismo</t>
  </si>
  <si>
    <t>I</t>
  </si>
  <si>
    <t>Intereses (I)</t>
  </si>
  <si>
    <t>T (ISR) (25%)</t>
  </si>
  <si>
    <t>GAT</t>
  </si>
  <si>
    <t>mayor apalancamiento mayor impacto en las utilidades</t>
  </si>
  <si>
    <t>ESTRUCTURA A</t>
  </si>
  <si>
    <t>ESTRUCTURA B</t>
  </si>
  <si>
    <t>EBIT = UTILIDAD OPERATIVA</t>
  </si>
  <si>
    <t>(-) Intereses</t>
  </si>
  <si>
    <t>UN</t>
  </si>
  <si>
    <t>UAI</t>
  </si>
  <si>
    <t>(-)Dividendos preferentes</t>
  </si>
  <si>
    <t>UDAC</t>
  </si>
  <si>
    <t>(-) Impuestos (25%)</t>
  </si>
  <si>
    <t>Acciones comunes</t>
  </si>
  <si>
    <t>UPA = EPS</t>
  </si>
  <si>
    <t>Si es mayor es mejor</t>
  </si>
  <si>
    <t>X (UAII)</t>
  </si>
  <si>
    <t>Y (UPA)</t>
  </si>
  <si>
    <t>b) Grafique las dos estructuras de capital en la misma serie de ejes EBIT-EPS.</t>
  </si>
  <si>
    <t>c) Analice el apalancamiento y el riesgo relacionaos con cada una de las estructuras.</t>
  </si>
  <si>
    <t>DP</t>
  </si>
  <si>
    <t>T</t>
  </si>
  <si>
    <t>e) ¿Qué estructura recomienda si la empresa espera que sus EBIT sean de Q35,000.00?</t>
  </si>
  <si>
    <t>GPA</t>
  </si>
  <si>
    <t>n</t>
  </si>
  <si>
    <t>acciones comunes</t>
  </si>
  <si>
    <t>UAII =</t>
  </si>
  <si>
    <t>d) ¿Sobre qué limite de EBIT se prefiere cada estructura?</t>
  </si>
  <si>
    <t>Escenario 1</t>
  </si>
  <si>
    <t>Escenario 2</t>
  </si>
  <si>
    <t>Escenario 3</t>
  </si>
  <si>
    <t>Ventas</t>
  </si>
  <si>
    <t>(-) Costos variables</t>
  </si>
  <si>
    <t>(-) Costos fijos</t>
  </si>
  <si>
    <t>(-) Impuesto (30%)</t>
  </si>
  <si>
    <t>EPS = UPA</t>
  </si>
  <si>
    <t>UAII = EBIT</t>
  </si>
  <si>
    <t>b) Calcule las EPS Esperadas, con su correspondiente desviación estándar y CV.</t>
  </si>
  <si>
    <t>EPS esperado</t>
  </si>
  <si>
    <t>Varianza esperada</t>
  </si>
  <si>
    <t>Desviación esperada</t>
  </si>
  <si>
    <t>c) Si la empresa tiene la oportunidad de reducir su apalancamiento a cero y no pagar ningún interés,</t>
  </si>
  <si>
    <t>¿de cuanto serán las EPS esperadas, con su correspondiente desviación estándar y CV si el número de acciones entonces aumenta a 15,000?</t>
  </si>
  <si>
    <t>CV%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</si>
</sst>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540A]* #,##0.00_ ;_-[$$-540A]* \-#,##0.00\ ;_-[$$-540A]* &quot;-&quot;??_ ;_-@_ "/>
  </numFmts>
  <fonts count="7">
    <font>
      <sz val="11"/>
      <color theme="1"/>
      <name val="Calibri"/>
      <family val="2"/>
      <scheme val="minor"/>
    </font>
    <font>
      <b/>
      <sz val="10"/>
      <color theme="1"/>
      <name val="Calibri "/>
    </font>
    <font>
      <sz val="10"/>
      <color theme="1"/>
      <name val="Calibri 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164" fontId="2" fillId="2" borderId="4" xfId="0" applyNumberFormat="1" applyFont="1" applyFill="1" applyBorder="1" applyAlignment="1">
      <alignment horizontal="justify" vertical="center" wrapText="1"/>
    </xf>
    <xf numFmtId="43" fontId="0" fillId="0" borderId="0" xfId="1" applyFont="1"/>
    <xf numFmtId="0" fontId="4" fillId="0" borderId="0" xfId="0" applyFont="1"/>
    <xf numFmtId="43" fontId="4" fillId="0" borderId="0" xfId="1" applyFont="1"/>
    <xf numFmtId="43" fontId="0" fillId="0" borderId="0" xfId="0" applyNumberFormat="1"/>
    <xf numFmtId="43" fontId="4" fillId="0" borderId="0" xfId="0" applyNumberFormat="1" applyFont="1"/>
    <xf numFmtId="0" fontId="4" fillId="3" borderId="0" xfId="0" applyFont="1" applyFill="1"/>
    <xf numFmtId="43" fontId="4" fillId="3" borderId="0" xfId="0" applyNumberFormat="1" applyFont="1" applyFill="1"/>
    <xf numFmtId="9" fontId="0" fillId="0" borderId="0" xfId="0" applyNumberFormat="1"/>
    <xf numFmtId="43" fontId="4" fillId="3" borderId="0" xfId="1" applyFont="1" applyFill="1"/>
    <xf numFmtId="0" fontId="0" fillId="3" borderId="0" xfId="0" applyFill="1"/>
    <xf numFmtId="43" fontId="0" fillId="0" borderId="5" xfId="1" applyFont="1" applyBorder="1"/>
    <xf numFmtId="43" fontId="4" fillId="0" borderId="0" xfId="0" applyNumberFormat="1" applyFont="1" applyFill="1"/>
    <xf numFmtId="0" fontId="0" fillId="0" borderId="6" xfId="0" applyBorder="1"/>
    <xf numFmtId="0" fontId="4" fillId="0" borderId="6" xfId="0" applyFont="1" applyBorder="1"/>
    <xf numFmtId="43" fontId="0" fillId="0" borderId="6" xfId="0" applyNumberFormat="1" applyBorder="1"/>
    <xf numFmtId="43" fontId="4" fillId="0" borderId="6" xfId="0" applyNumberFormat="1" applyFont="1" applyBorder="1"/>
    <xf numFmtId="0" fontId="5" fillId="0" borderId="0" xfId="0" applyFont="1"/>
    <xf numFmtId="0" fontId="6" fillId="0" borderId="0" xfId="0" applyFont="1"/>
    <xf numFmtId="0" fontId="0" fillId="0" borderId="7" xfId="0" applyBorder="1"/>
    <xf numFmtId="43" fontId="0" fillId="0" borderId="5" xfId="0" applyNumberFormat="1" applyBorder="1"/>
    <xf numFmtId="43" fontId="0" fillId="3" borderId="5" xfId="0" applyNumberFormat="1" applyFill="1" applyBorder="1"/>
    <xf numFmtId="43" fontId="0" fillId="3" borderId="0" xfId="0" applyNumberFormat="1" applyFill="1"/>
    <xf numFmtId="44" fontId="0" fillId="3" borderId="0" xfId="2" applyFont="1" applyFill="1"/>
    <xf numFmtId="44" fontId="4" fillId="3" borderId="0" xfId="2" applyFont="1" applyFill="1"/>
    <xf numFmtId="0" fontId="0" fillId="3" borderId="0" xfId="0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ESTRUCTURA</a:t>
            </a:r>
            <a:r>
              <a:rPr lang="en-US" baseline="0"/>
              <a:t> DE CAPITAL  PARA LA EMPRESA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2249768707697"/>
          <c:y val="0.14393518518518519"/>
          <c:w val="0.68020017041999081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'PROBLEMA 2'!$B$33</c:f>
              <c:strCache>
                <c:ptCount val="1"/>
                <c:pt idx="0">
                  <c:v>ESTRUCTURA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2'!$C$33:$C$35</c:f>
              <c:numCache>
                <c:formatCode>_(* #,##0.00_);_(* \(#,##0.00\);_(* "-"??_);_(@_)</c:formatCode>
                <c:ptCount val="3"/>
                <c:pt idx="0">
                  <c:v>30000</c:v>
                </c:pt>
                <c:pt idx="1">
                  <c:v>50000</c:v>
                </c:pt>
                <c:pt idx="2">
                  <c:v>14400</c:v>
                </c:pt>
              </c:numCache>
            </c:numRef>
          </c:xVal>
          <c:yVal>
            <c:numRef>
              <c:f>'PROBLEMA 2'!$D$33:$D$35</c:f>
              <c:numCache>
                <c:formatCode>_(* #,##0.00_);_(* \(#,##0.00\);_(* "-"??_);_(@_)</c:formatCode>
                <c:ptCount val="3"/>
                <c:pt idx="0">
                  <c:v>1.4624999999999999</c:v>
                </c:pt>
                <c:pt idx="1">
                  <c:v>3.3374999999999999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26-4A80-9C03-1357C40CDA6C}"/>
            </c:ext>
          </c:extLst>
        </c:ser>
        <c:ser>
          <c:idx val="2"/>
          <c:order val="1"/>
          <c:tx>
            <c:strRef>
              <c:f>'PROBLEMA 2'!$B$36</c:f>
              <c:strCache>
                <c:ptCount val="1"/>
                <c:pt idx="0">
                  <c:v>ESTRUCTURA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'PROBLEMA 2'!$C$36:$C$38</c:f>
              <c:numCache>
                <c:formatCode>_(* #,##0.00_);_(* \(#,##0.00\);_(* "-"??_);_(@_)</c:formatCode>
                <c:ptCount val="3"/>
                <c:pt idx="0">
                  <c:v>30000</c:v>
                </c:pt>
                <c:pt idx="1">
                  <c:v>50000</c:v>
                </c:pt>
                <c:pt idx="2">
                  <c:v>11100</c:v>
                </c:pt>
              </c:numCache>
            </c:numRef>
          </c:xVal>
          <c:yVal>
            <c:numRef>
              <c:f>'PROBLEMA 2'!$D$36:$D$38</c:f>
              <c:numCache>
                <c:formatCode>_(* #,##0.00_);_(* \(#,##0.00\);_(* "-"??_);_(@_)</c:formatCode>
                <c:ptCount val="3"/>
                <c:pt idx="0">
                  <c:v>1.4175</c:v>
                </c:pt>
                <c:pt idx="1">
                  <c:v>2.9175</c:v>
                </c:pt>
                <c:pt idx="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26-4A80-9C03-1357C40C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95039"/>
        <c:axId val="2022092127"/>
      </c:scatterChart>
      <c:valAx>
        <c:axId val="20220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Utilidad operativa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92127"/>
        <c:crosses val="autoZero"/>
        <c:crossBetween val="midCat"/>
      </c:valAx>
      <c:valAx>
        <c:axId val="2022092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Utilidad por</a:t>
                </a:r>
                <a:r>
                  <a:rPr lang="en-US" baseline="0"/>
                  <a:t> acción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5.emf"/><Relationship Id="rId12" Type="http://schemas.openxmlformats.org/officeDocument/2006/relationships/image" Target="../media/image20.png"/><Relationship Id="rId17" Type="http://schemas.openxmlformats.org/officeDocument/2006/relationships/image" Target="../media/image22.png"/><Relationship Id="rId2" Type="http://schemas.openxmlformats.org/officeDocument/2006/relationships/image" Target="../media/image12.emf"/><Relationship Id="rId16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4.emf"/><Relationship Id="rId11" Type="http://schemas.openxmlformats.org/officeDocument/2006/relationships/image" Target="../media/image6.emf"/><Relationship Id="rId5" Type="http://schemas.openxmlformats.org/officeDocument/2006/relationships/image" Target="../media/image1.emf"/><Relationship Id="rId15" Type="http://schemas.openxmlformats.org/officeDocument/2006/relationships/image" Target="../media/image9.emf"/><Relationship Id="rId10" Type="http://schemas.openxmlformats.org/officeDocument/2006/relationships/image" Target="../media/image2.emf"/><Relationship Id="rId4" Type="http://schemas.openxmlformats.org/officeDocument/2006/relationships/image" Target="../media/image17.png"/><Relationship Id="rId9" Type="http://schemas.openxmlformats.org/officeDocument/2006/relationships/image" Target="../media/image19.png"/><Relationship Id="rId14" Type="http://schemas.openxmlformats.org/officeDocument/2006/relationships/image" Target="../media/image8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6.emf"/><Relationship Id="rId7" Type="http://schemas.openxmlformats.org/officeDocument/2006/relationships/image" Target="../media/image25.png"/><Relationship Id="rId2" Type="http://schemas.openxmlformats.org/officeDocument/2006/relationships/chart" Target="../charts/chart1.xml"/><Relationship Id="rId1" Type="http://schemas.openxmlformats.org/officeDocument/2006/relationships/image" Target="../media/image23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28.png"/><Relationship Id="rId4" Type="http://schemas.openxmlformats.org/officeDocument/2006/relationships/image" Target="../media/image24.png"/><Relationship Id="rId9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6</xdr:row>
      <xdr:rowOff>15240</xdr:rowOff>
    </xdr:from>
    <xdr:to>
      <xdr:col>6</xdr:col>
      <xdr:colOff>335280</xdr:colOff>
      <xdr:row>9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D4740F-B95B-49DD-AE56-8272DDD29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112520"/>
          <a:ext cx="4808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14</xdr:row>
      <xdr:rowOff>160020</xdr:rowOff>
    </xdr:from>
    <xdr:to>
      <xdr:col>4</xdr:col>
      <xdr:colOff>129540</xdr:colOff>
      <xdr:row>17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B97A22-5132-4EEE-B68A-E9FB15DAA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2720340"/>
          <a:ext cx="285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12</xdr:row>
      <xdr:rowOff>22860</xdr:rowOff>
    </xdr:from>
    <xdr:to>
      <xdr:col>4</xdr:col>
      <xdr:colOff>426720</xdr:colOff>
      <xdr:row>14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C8B94A-FA46-46AC-A085-4D801AAE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2217420"/>
          <a:ext cx="352806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</xdr:row>
      <xdr:rowOff>137160</xdr:rowOff>
    </xdr:from>
    <xdr:to>
      <xdr:col>4</xdr:col>
      <xdr:colOff>464820</xdr:colOff>
      <xdr:row>5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546259F-3F9B-4EFD-B0C8-F49F05AE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02920"/>
          <a:ext cx="325374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4</xdr:col>
      <xdr:colOff>304800</xdr:colOff>
      <xdr:row>2</xdr:row>
      <xdr:rowOff>7620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6DD69E6-4E1A-419C-9251-31F47C6D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99060"/>
          <a:ext cx="34061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289560</xdr:colOff>
      <xdr:row>18</xdr:row>
      <xdr:rowOff>129540</xdr:rowOff>
    </xdr:from>
    <xdr:to>
      <xdr:col>6</xdr:col>
      <xdr:colOff>99060</xdr:colOff>
      <xdr:row>23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C7E4738-1B1C-43B3-A5FC-097BD035E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3421380"/>
          <a:ext cx="456438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784860</xdr:colOff>
      <xdr:row>1</xdr:row>
      <xdr:rowOff>15240</xdr:rowOff>
    </xdr:from>
    <xdr:to>
      <xdr:col>11</xdr:col>
      <xdr:colOff>655320</xdr:colOff>
      <xdr:row>2</xdr:row>
      <xdr:rowOff>137160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BAB2D7-ED04-47D9-A823-B88AE06EB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198120"/>
          <a:ext cx="30403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586740</xdr:colOff>
      <xdr:row>3</xdr:row>
      <xdr:rowOff>38100</xdr:rowOff>
    </xdr:from>
    <xdr:to>
      <xdr:col>13</xdr:col>
      <xdr:colOff>30480</xdr:colOff>
      <xdr:row>5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61CFEF-E54D-49E9-BE63-3E030FEE6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6580" y="586740"/>
          <a:ext cx="34061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6</xdr:row>
      <xdr:rowOff>175260</xdr:rowOff>
    </xdr:from>
    <xdr:to>
      <xdr:col>16</xdr:col>
      <xdr:colOff>373380</xdr:colOff>
      <xdr:row>11</xdr:row>
      <xdr:rowOff>53340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C6DAACB-769A-4367-BB40-4D589E935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1272540"/>
          <a:ext cx="590550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449580</xdr:colOff>
      <xdr:row>4</xdr:row>
      <xdr:rowOff>7620</xdr:rowOff>
    </xdr:from>
    <xdr:to>
      <xdr:col>15</xdr:col>
      <xdr:colOff>502920</xdr:colOff>
      <xdr:row>5</xdr:row>
      <xdr:rowOff>30480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5B99A6D-9361-440A-9470-9F587439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820" y="739140"/>
          <a:ext cx="16383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60960</xdr:colOff>
      <xdr:row>18</xdr:row>
      <xdr:rowOff>60960</xdr:rowOff>
    </xdr:from>
    <xdr:to>
      <xdr:col>11</xdr:col>
      <xdr:colOff>693420</xdr:colOff>
      <xdr:row>20</xdr:row>
      <xdr:rowOff>167640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B64BFD3-C30E-4D71-9602-1A0C3C14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3352800"/>
          <a:ext cx="1424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99060</xdr:colOff>
      <xdr:row>15</xdr:row>
      <xdr:rowOff>0</xdr:rowOff>
    </xdr:from>
    <xdr:to>
      <xdr:col>13</xdr:col>
      <xdr:colOff>60960</xdr:colOff>
      <xdr:row>16</xdr:row>
      <xdr:rowOff>121920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3B7C8D6-73B3-49C6-ABBC-9C893A65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743200"/>
          <a:ext cx="392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167640</xdr:colOff>
      <xdr:row>29</xdr:row>
      <xdr:rowOff>91440</xdr:rowOff>
    </xdr:from>
    <xdr:ext cx="2245615" cy="521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DD0AB95-A6D7-4CBB-9DA5-230932A5DBA7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EPS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esperado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EPSi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pi</m:t>
                        </m:r>
                      </m:e>
                    </m:nary>
                  </m:oMath>
                </m:oMathPara>
              </a14:m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DD0AB95-A6D7-4CBB-9DA5-230932A5DBA7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EPS esperado=∑▒〖EPSi∗pi〗</a:t>
              </a:r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594360</xdr:colOff>
      <xdr:row>33</xdr:row>
      <xdr:rowOff>91440</xdr:rowOff>
    </xdr:from>
    <xdr:ext cx="4023537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73B3044-3EE4-49A7-9B21-FFB2C4E27F13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𝐷𝑒𝑠𝑣𝑖𝑎𝑐𝑖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𝑒𝑠𝑝𝑒𝑟𝑎𝑑𝑜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𝑒𝑠𝑝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73B3044-3EE4-49A7-9B21-FFB2C4E27F13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𝐷𝑒𝑠𝑣𝑖𝑎𝑐𝑖ó𝑛 𝑒𝑠𝑝𝑒𝑟𝑎𝑑𝑜=√(∑▒〖〖(𝐸𝑃𝑆−𝐸𝑃𝑆 𝑒𝑠𝑝)〗^2∗𝑝𝑖〗)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190500</xdr:colOff>
      <xdr:row>38</xdr:row>
      <xdr:rowOff>30480</xdr:rowOff>
    </xdr:from>
    <xdr:ext cx="2843022" cy="446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1E3A790-8D62-40F1-B3E2-0823B25000D7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𝐶𝑉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%=</m:t>
                    </m:r>
                    <m:f>
                      <m:fPr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𝐷𝑒𝑠𝑣𝑖𝑎𝑐𝑖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num>
                      <m:den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𝐸𝑃𝑆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den>
                    </m:f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∗100</m:t>
                    </m:r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1E3A790-8D62-40F1-B3E2-0823B25000D7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𝐶𝑉%=(𝐷𝑒𝑠𝑣𝑖𝑎𝑐𝑖ó𝑛 𝑒𝑠𝑝𝑒𝑟𝑎𝑑𝑎)/(𝐸𝑃𝑆 𝑒𝑠𝑝𝑒𝑟𝑎𝑑𝑎)  ∗100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777240</xdr:colOff>
      <xdr:row>22</xdr:row>
      <xdr:rowOff>129540</xdr:rowOff>
    </xdr:from>
    <xdr:to>
      <xdr:col>14</xdr:col>
      <xdr:colOff>210849</xdr:colOff>
      <xdr:row>25</xdr:row>
      <xdr:rowOff>122981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82362A8A-5C84-43E2-8684-4801D8CA8435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82362A8A-5C84-43E2-8684-4801D8CA8435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 editAs="oneCell">
    <xdr:from>
      <xdr:col>7</xdr:col>
      <xdr:colOff>83820</xdr:colOff>
      <xdr:row>30</xdr:row>
      <xdr:rowOff>114300</xdr:rowOff>
    </xdr:from>
    <xdr:to>
      <xdr:col>17</xdr:col>
      <xdr:colOff>644734</xdr:colOff>
      <xdr:row>39</xdr:row>
      <xdr:rowOff>144570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6AB4705-A590-4105-9B84-94887BE80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31180" y="5600700"/>
          <a:ext cx="8485714" cy="16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327660</xdr:colOff>
      <xdr:row>27</xdr:row>
      <xdr:rowOff>97399</xdr:rowOff>
    </xdr:from>
    <xdr:to>
      <xdr:col>17</xdr:col>
      <xdr:colOff>279041</xdr:colOff>
      <xdr:row>30</xdr:row>
      <xdr:rowOff>32317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B971C97-BEF1-4D2F-9FD5-C578B8423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67500" y="5035159"/>
          <a:ext cx="7083701" cy="48355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25</xdr:row>
      <xdr:rowOff>152401</xdr:rowOff>
    </xdr:from>
    <xdr:to>
      <xdr:col>4</xdr:col>
      <xdr:colOff>381000</xdr:colOff>
      <xdr:row>28</xdr:row>
      <xdr:rowOff>33623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109AAB8-927A-4017-B00A-D4BE9ACE1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" y="4724401"/>
          <a:ext cx="3474720" cy="429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746878</xdr:colOff>
      <xdr:row>8</xdr:row>
      <xdr:rowOff>66020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BDA6A92-2646-4834-A169-4A100C28E1AF}"/>
            </a:ext>
          </a:extLst>
        </xdr:cNvPr>
        <xdr:cNvSpPr txBox="1"/>
      </xdr:nvSpPr>
      <xdr:spPr>
        <a:xfrm>
          <a:off x="0" y="0"/>
          <a:ext cx="9448802" cy="150858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BBC Company tiene costos operativos fijos de Q300,000.00, costo operativos variables de Q20.00 por unidad, y un precio de venta unitario de Q75.50 por unidad.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el punto de equilibrio operativo en unidades.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¿Cuál es el GAO si se tiene un nivel basal de ventas de 10,000 unidades?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BBC Company se decide por una estructura de capital integrada por Q300,000.00 de deuda al 15% anual y de 1,000 acciones comunes, y tiene un nivel de EBIT de Q100,000.00, ¿cuál es el grado de apalancamiento financiero a ese nivel basal?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Cual sería el GAT y su interpretación? </a:t>
          </a:r>
        </a:p>
        <a:p>
          <a:pPr marL="0" lvl="1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286186</xdr:colOff>
      <xdr:row>12</xdr:row>
      <xdr:rowOff>138032</xdr:rowOff>
    </xdr:from>
    <xdr:to>
      <xdr:col>11</xdr:col>
      <xdr:colOff>153737</xdr:colOff>
      <xdr:row>15</xdr:row>
      <xdr:rowOff>58575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E9B7E2-3E45-44B3-92CA-F8392D7B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274" y="2406582"/>
          <a:ext cx="139446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327195</xdr:colOff>
      <xdr:row>9</xdr:row>
      <xdr:rowOff>72710</xdr:rowOff>
    </xdr:from>
    <xdr:to>
      <xdr:col>12</xdr:col>
      <xdr:colOff>281824</xdr:colOff>
      <xdr:row>11</xdr:row>
      <xdr:rowOff>7038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5DE5F9-33C7-406F-B2E1-BC350776E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1374" y="1774122"/>
          <a:ext cx="37719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36355</xdr:colOff>
      <xdr:row>15</xdr:row>
      <xdr:rowOff>138149</xdr:rowOff>
    </xdr:from>
    <xdr:to>
      <xdr:col>5</xdr:col>
      <xdr:colOff>281743</xdr:colOff>
      <xdr:row>17</xdr:row>
      <xdr:rowOff>93479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DDB209-6FFE-4520-8527-1A5DF060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55" y="2973836"/>
          <a:ext cx="4629796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167233</xdr:rowOff>
    </xdr:from>
    <xdr:to>
      <xdr:col>7</xdr:col>
      <xdr:colOff>433218</xdr:colOff>
      <xdr:row>23</xdr:row>
      <xdr:rowOff>84458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2CC55D-04C2-4FFC-AC0B-0A5E15556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137195"/>
          <a:ext cx="6344535" cy="295316"/>
        </a:xfrm>
        <a:prstGeom prst="rect">
          <a:avLst/>
        </a:prstGeom>
      </xdr:spPr>
    </xdr:pic>
    <xdr:clientData/>
  </xdr:twoCellAnchor>
  <xdr:twoCellAnchor editAs="oneCell">
    <xdr:from>
      <xdr:col>8</xdr:col>
      <xdr:colOff>424219</xdr:colOff>
      <xdr:row>29</xdr:row>
      <xdr:rowOff>70325</xdr:rowOff>
    </xdr:from>
    <xdr:to>
      <xdr:col>14</xdr:col>
      <xdr:colOff>468834</xdr:colOff>
      <xdr:row>32</xdr:row>
      <xdr:rowOff>143267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17954A2-DF7F-40C9-85CF-7CBDC0A9B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860" y="5552653"/>
          <a:ext cx="462534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523279</xdr:colOff>
      <xdr:row>25</xdr:row>
      <xdr:rowOff>186428</xdr:rowOff>
    </xdr:from>
    <xdr:to>
      <xdr:col>12</xdr:col>
      <xdr:colOff>601282</xdr:colOff>
      <xdr:row>28</xdr:row>
      <xdr:rowOff>167931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E72B4A8-752F-4DA9-92B7-38567EC1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9920" y="4912573"/>
          <a:ext cx="313182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210859</xdr:colOff>
      <xdr:row>23</xdr:row>
      <xdr:rowOff>145420</xdr:rowOff>
    </xdr:from>
    <xdr:to>
      <xdr:col>12</xdr:col>
      <xdr:colOff>441262</xdr:colOff>
      <xdr:row>25</xdr:row>
      <xdr:rowOff>56888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516EDE3-7552-4544-9538-D9ECB28ED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4493473"/>
          <a:ext cx="328422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188697</xdr:colOff>
      <xdr:row>41</xdr:row>
      <xdr:rowOff>133495</xdr:rowOff>
    </xdr:from>
    <xdr:to>
      <xdr:col>20</xdr:col>
      <xdr:colOff>56249</xdr:colOff>
      <xdr:row>44</xdr:row>
      <xdr:rowOff>54038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4A666E9-1E69-45D1-992B-38EF0960B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9880" y="7884373"/>
          <a:ext cx="139446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229705</xdr:colOff>
      <xdr:row>38</xdr:row>
      <xdr:rowOff>68173</xdr:rowOff>
    </xdr:from>
    <xdr:to>
      <xdr:col>21</xdr:col>
      <xdr:colOff>184334</xdr:colOff>
      <xdr:row>40</xdr:row>
      <xdr:rowOff>2501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3793E97-8549-42A1-958D-DBFFCA6B6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3980" y="7251913"/>
          <a:ext cx="37719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101794</xdr:rowOff>
    </xdr:from>
    <xdr:to>
      <xdr:col>15</xdr:col>
      <xdr:colOff>260489</xdr:colOff>
      <xdr:row>36</xdr:row>
      <xdr:rowOff>87183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95C7061-C61A-4880-AEBE-A7A50DD31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340305"/>
          <a:ext cx="12279439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87253</xdr:colOff>
      <xdr:row>27</xdr:row>
      <xdr:rowOff>138148</xdr:rowOff>
    </xdr:from>
    <xdr:to>
      <xdr:col>7</xdr:col>
      <xdr:colOff>559868</xdr:colOff>
      <xdr:row>31</xdr:row>
      <xdr:rowOff>108848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CFC2CF3-A070-486C-BE84-4C49C772C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253" y="5242385"/>
          <a:ext cx="6383932" cy="726883"/>
        </a:xfrm>
        <a:prstGeom prst="rect">
          <a:avLst/>
        </a:prstGeom>
      </xdr:spPr>
    </xdr:pic>
    <xdr:clientData/>
  </xdr:twoCellAnchor>
  <xdr:twoCellAnchor editAs="oneCell">
    <xdr:from>
      <xdr:col>8</xdr:col>
      <xdr:colOff>319633</xdr:colOff>
      <xdr:row>37</xdr:row>
      <xdr:rowOff>94523</xdr:rowOff>
    </xdr:from>
    <xdr:to>
      <xdr:col>12</xdr:col>
      <xdr:colOff>1396</xdr:colOff>
      <xdr:row>40</xdr:row>
      <xdr:rowOff>45546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7C720A7-25FB-4786-8D69-3063F2144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404" y="7089218"/>
          <a:ext cx="27355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167233</xdr:colOff>
      <xdr:row>41</xdr:row>
      <xdr:rowOff>69860</xdr:rowOff>
    </xdr:from>
    <xdr:to>
      <xdr:col>13</xdr:col>
      <xdr:colOff>731462</xdr:colOff>
      <xdr:row>45</xdr:row>
      <xdr:rowOff>136637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423E15C-AAD3-4E93-B8F0-96B8F960D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2004" y="7820738"/>
          <a:ext cx="438150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254485</xdr:colOff>
      <xdr:row>48</xdr:row>
      <xdr:rowOff>43626</xdr:rowOff>
    </xdr:from>
    <xdr:to>
      <xdr:col>10</xdr:col>
      <xdr:colOff>257819</xdr:colOff>
      <xdr:row>52</xdr:row>
      <xdr:rowOff>21813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0AE5557-C464-4663-AC47-26143A722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99523" y="9117824"/>
          <a:ext cx="6459975" cy="734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189045</xdr:rowOff>
    </xdr:from>
    <xdr:to>
      <xdr:col>3</xdr:col>
      <xdr:colOff>783073</xdr:colOff>
      <xdr:row>54</xdr:row>
      <xdr:rowOff>30060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3C9A1B5-2C45-4010-879E-893EFFD21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0019427"/>
          <a:ext cx="3553321" cy="219106"/>
        </a:xfrm>
        <a:prstGeom prst="rect">
          <a:avLst/>
        </a:prstGeom>
      </xdr:spPr>
    </xdr:pic>
    <xdr:clientData/>
  </xdr:twoCellAnchor>
  <xdr:twoCellAnchor editAs="oneCell">
    <xdr:from>
      <xdr:col>7</xdr:col>
      <xdr:colOff>494428</xdr:colOff>
      <xdr:row>54</xdr:row>
      <xdr:rowOff>181775</xdr:rowOff>
    </xdr:from>
    <xdr:to>
      <xdr:col>11</xdr:col>
      <xdr:colOff>694351</xdr:colOff>
      <xdr:row>57</xdr:row>
      <xdr:rowOff>102317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1D4CA31-A14B-4ED2-8214-74B9A6596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5745" y="10390248"/>
          <a:ext cx="325374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684928</xdr:colOff>
      <xdr:row>58</xdr:row>
      <xdr:rowOff>134252</xdr:rowOff>
    </xdr:from>
    <xdr:to>
      <xdr:col>15</xdr:col>
      <xdr:colOff>269435</xdr:colOff>
      <xdr:row>63</xdr:row>
      <xdr:rowOff>19603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D088D3D2-344D-4D74-8B95-F9B0610BE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245" y="11098908"/>
          <a:ext cx="56921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349997</xdr:colOff>
      <xdr:row>55</xdr:row>
      <xdr:rowOff>152749</xdr:rowOff>
    </xdr:from>
    <xdr:to>
      <xdr:col>14</xdr:col>
      <xdr:colOff>400429</xdr:colOff>
      <xdr:row>56</xdr:row>
      <xdr:rowOff>177063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AD1AFA5-92A1-4745-AEC0-C6F8EA4B3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8585" y="10550268"/>
          <a:ext cx="15773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43626</xdr:rowOff>
    </xdr:from>
    <xdr:to>
      <xdr:col>5</xdr:col>
      <xdr:colOff>632577</xdr:colOff>
      <xdr:row>61</xdr:row>
      <xdr:rowOff>102387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E4546AAB-BA3C-4504-BDFB-38D18D93E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1197328"/>
          <a:ext cx="5016985" cy="4368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175381</xdr:colOff>
      <xdr:row>0</xdr:row>
      <xdr:rowOff>84667</xdr:rowOff>
    </xdr:from>
    <xdr:to>
      <xdr:col>3</xdr:col>
      <xdr:colOff>786191</xdr:colOff>
      <xdr:row>2</xdr:row>
      <xdr:rowOff>54429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ED3FFCE-4B0D-4C6E-BBAE-AFC1B851241C}"/>
            </a:ext>
          </a:extLst>
        </xdr:cNvPr>
        <xdr:cNvSpPr txBox="1"/>
      </xdr:nvSpPr>
      <xdr:spPr>
        <a:xfrm>
          <a:off x="175381" y="84667"/>
          <a:ext cx="5829905" cy="33261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dos opciones a elegir de estructura de capital: A y B, presentadas en la siguiente tabla.  </a:t>
          </a:r>
          <a:endParaRPr lang="es-GT" sz="1100"/>
        </a:p>
      </xdr:txBody>
    </xdr:sp>
    <xdr:clientData/>
  </xdr:twoCellAnchor>
  <xdr:twoCellAnchor>
    <xdr:from>
      <xdr:col>0</xdr:col>
      <xdr:colOff>267908</xdr:colOff>
      <xdr:row>7</xdr:row>
      <xdr:rowOff>180975</xdr:rowOff>
    </xdr:from>
    <xdr:to>
      <xdr:col>4</xdr:col>
      <xdr:colOff>182184</xdr:colOff>
      <xdr:row>13</xdr:row>
      <xdr:rowOff>2873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A6874E7-1709-4236-A2E8-1C31EDE8515A}"/>
            </a:ext>
          </a:extLst>
        </xdr:cNvPr>
        <xdr:cNvSpPr txBox="1"/>
      </xdr:nvSpPr>
      <xdr:spPr>
        <a:xfrm>
          <a:off x="267908" y="1620308"/>
          <a:ext cx="8157181" cy="103142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dos coordenadas EBIT-EPS para cada una de las estructuras seleccionando dos niveles de EBIT: 1.  Q30,00.00 y 2.  Q50,000.00.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Grafique las dos estructuras de capital en la misma serie de ejes EBIT-EPS.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Analice el apalancamiento y el riesgo relacionaos con cada una de las estructuras.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¿Sobre qué limite de EBIT se prefiere cada estructura?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¿Qué estructura recomienda si la empresa espera que sus EBIT sean de Q35,000.00?</a:t>
          </a:r>
        </a:p>
        <a:p>
          <a:endParaRPr lang="es-GT" sz="1100"/>
        </a:p>
      </xdr:txBody>
    </xdr:sp>
    <xdr:clientData/>
  </xdr:twoCellAnchor>
  <xdr:twoCellAnchor editAs="oneCell">
    <xdr:from>
      <xdr:col>0</xdr:col>
      <xdr:colOff>0</xdr:colOff>
      <xdr:row>14</xdr:row>
      <xdr:rowOff>68036</xdr:rowOff>
    </xdr:from>
    <xdr:to>
      <xdr:col>5</xdr:col>
      <xdr:colOff>350793</xdr:colOff>
      <xdr:row>16</xdr:row>
      <xdr:rowOff>4429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C70149-46EC-497F-BD3A-2211E8072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70893"/>
          <a:ext cx="9974067" cy="314369"/>
        </a:xfrm>
        <a:prstGeom prst="rect">
          <a:avLst/>
        </a:prstGeom>
      </xdr:spPr>
    </xdr:pic>
    <xdr:clientData/>
  </xdr:twoCellAnchor>
  <xdr:twoCellAnchor>
    <xdr:from>
      <xdr:col>0</xdr:col>
      <xdr:colOff>1546678</xdr:colOff>
      <xdr:row>41</xdr:row>
      <xdr:rowOff>91167</xdr:rowOff>
    </xdr:from>
    <xdr:to>
      <xdr:col>3</xdr:col>
      <xdr:colOff>2744107</xdr:colOff>
      <xdr:row>55</xdr:row>
      <xdr:rowOff>188534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444780-1218-4A0C-9C60-6CF9DB45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11</xdr:col>
      <xdr:colOff>205588</xdr:colOff>
      <xdr:row>35</xdr:row>
      <xdr:rowOff>186965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A8CA9C0-04D3-466C-8E65-24B6D7433A93}"/>
                </a:ext>
              </a:extLst>
            </xdr:cNvPr>
            <xdr:cNvSpPr txBox="1"/>
          </xdr:nvSpPr>
          <xdr:spPr>
            <a:xfrm>
              <a:off x="9623274" y="6304643"/>
              <a:ext cx="4786659" cy="56494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A8CA9C0-04D3-466C-8E65-24B6D7433A93}"/>
                </a:ext>
              </a:extLst>
            </xdr:cNvPr>
            <xdr:cNvSpPr txBox="1"/>
          </xdr:nvSpPr>
          <xdr:spPr>
            <a:xfrm>
              <a:off x="9623274" y="6304643"/>
              <a:ext cx="4786659" cy="56494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 editAs="oneCell">
    <xdr:from>
      <xdr:col>3</xdr:col>
      <xdr:colOff>2683631</xdr:colOff>
      <xdr:row>56</xdr:row>
      <xdr:rowOff>181429</xdr:rowOff>
    </xdr:from>
    <xdr:to>
      <xdr:col>9</xdr:col>
      <xdr:colOff>306917</xdr:colOff>
      <xdr:row>61</xdr:row>
      <xdr:rowOff>59448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A9DABFD-2BD9-41C3-B465-654A93D1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2738" y="11021786"/>
          <a:ext cx="438150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748392</xdr:colOff>
      <xdr:row>70</xdr:row>
      <xdr:rowOff>181429</xdr:rowOff>
    </xdr:from>
    <xdr:to>
      <xdr:col>5</xdr:col>
      <xdr:colOff>612321</xdr:colOff>
      <xdr:row>79</xdr:row>
      <xdr:rowOff>110531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4B19A41-61DF-4D18-9DEE-7B8ADA7E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8392" y="13667619"/>
          <a:ext cx="9487203" cy="1629995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85</xdr:row>
      <xdr:rowOff>157507</xdr:rowOff>
    </xdr:from>
    <xdr:to>
      <xdr:col>11</xdr:col>
      <xdr:colOff>213176</xdr:colOff>
      <xdr:row>95</xdr:row>
      <xdr:rowOff>12396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51C12DA-B767-49C5-A9BF-3000CCDE5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36607" y="16478519"/>
          <a:ext cx="8180914" cy="1744770"/>
        </a:xfrm>
        <a:prstGeom prst="rect">
          <a:avLst/>
        </a:prstGeom>
      </xdr:spPr>
    </xdr:pic>
    <xdr:clientData/>
  </xdr:twoCellAnchor>
  <xdr:twoCellAnchor editAs="oneCell">
    <xdr:from>
      <xdr:col>3</xdr:col>
      <xdr:colOff>1323340</xdr:colOff>
      <xdr:row>82</xdr:row>
      <xdr:rowOff>136070</xdr:rowOff>
    </xdr:from>
    <xdr:to>
      <xdr:col>10</xdr:col>
      <xdr:colOff>610995</xdr:colOff>
      <xdr:row>85</xdr:row>
      <xdr:rowOff>75524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B0C5F16-61C6-4CCF-AFEF-0B24E366D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42447" y="15890118"/>
          <a:ext cx="6809381" cy="50641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84</xdr:row>
      <xdr:rowOff>0</xdr:rowOff>
    </xdr:from>
    <xdr:to>
      <xdr:col>3</xdr:col>
      <xdr:colOff>188989</xdr:colOff>
      <xdr:row>86</xdr:row>
      <xdr:rowOff>71091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AE174A5-29F2-4F95-A37C-EAA2C1E0D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0180" y="16132024"/>
          <a:ext cx="4497916" cy="449067"/>
        </a:xfrm>
        <a:prstGeom prst="rect">
          <a:avLst/>
        </a:prstGeom>
      </xdr:spPr>
    </xdr:pic>
    <xdr:clientData/>
  </xdr:twoCellAnchor>
  <xdr:twoCellAnchor editAs="oneCell">
    <xdr:from>
      <xdr:col>3</xdr:col>
      <xdr:colOff>1126370</xdr:colOff>
      <xdr:row>97</xdr:row>
      <xdr:rowOff>75594</xdr:rowOff>
    </xdr:from>
    <xdr:to>
      <xdr:col>9</xdr:col>
      <xdr:colOff>750797</xdr:colOff>
      <xdr:row>136</xdr:row>
      <xdr:rowOff>97490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8BA9730-51AD-4DB1-B686-50BC46E2B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45477" y="18664463"/>
          <a:ext cx="6382641" cy="7392432"/>
        </a:xfrm>
        <a:prstGeom prst="rect">
          <a:avLst/>
        </a:prstGeom>
      </xdr:spPr>
    </xdr:pic>
    <xdr:clientData/>
  </xdr:twoCellAnchor>
  <xdr:twoCellAnchor editAs="oneCell">
    <xdr:from>
      <xdr:col>0</xdr:col>
      <xdr:colOff>196549</xdr:colOff>
      <xdr:row>92</xdr:row>
      <xdr:rowOff>166308</xdr:rowOff>
    </xdr:from>
    <xdr:to>
      <xdr:col>2</xdr:col>
      <xdr:colOff>2358573</xdr:colOff>
      <xdr:row>97</xdr:row>
      <xdr:rowOff>166061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21027FE-1D48-425B-BC3C-666D445CE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549" y="17810237"/>
          <a:ext cx="5488214" cy="944693"/>
        </a:xfrm>
        <a:prstGeom prst="rect">
          <a:avLst/>
        </a:prstGeom>
      </xdr:spPr>
    </xdr:pic>
    <xdr:clientData/>
  </xdr:twoCellAnchor>
  <xdr:twoCellAnchor editAs="oneCell">
    <xdr:from>
      <xdr:col>0</xdr:col>
      <xdr:colOff>264584</xdr:colOff>
      <xdr:row>102</xdr:row>
      <xdr:rowOff>83154</xdr:rowOff>
    </xdr:from>
    <xdr:to>
      <xdr:col>3</xdr:col>
      <xdr:colOff>375644</xdr:colOff>
      <xdr:row>104</xdr:row>
      <xdr:rowOff>162442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BFCDE6-A289-56F4-A753-DB9B8EE9D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4584" y="19616964"/>
          <a:ext cx="6030167" cy="457264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0.39877</cdr:x>
      <cdr:y>0.51516</cdr:y>
    </cdr:from>
    <cdr:to>
      <cdr:x>0.4402</cdr:x>
      <cdr:y>0.61161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2FDBC5BC-A9FE-4499-968D-970D43F83AFA}"/>
            </a:ext>
          </a:extLst>
        </cdr:cNvPr>
        <cdr:cNvSpPr/>
      </cdr:nvSpPr>
      <cdr:spPr>
        <a:xfrm xmlns:a="http://schemas.openxmlformats.org/drawingml/2006/main">
          <a:off x="2837846" y="1413178"/>
          <a:ext cx="294822" cy="264584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0.2713</cdr:x>
      <cdr:y>0.3195</cdr:y>
    </cdr:from>
    <cdr:to>
      <cdr:x>0.4232</cdr:x>
      <cdr:y>0.42422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120645DC-F54E-4913-9FE2-D23D6488B0E1}"/>
            </a:ext>
          </a:extLst>
        </cdr:cNvPr>
        <cdr:cNvSpPr txBox="1"/>
      </cdr:nvSpPr>
      <cdr:spPr>
        <a:xfrm xmlns:a="http://schemas.openxmlformats.org/drawingml/2006/main">
          <a:off x="1930703" y="876452"/>
          <a:ext cx="1081012" cy="287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Punto de cruce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156882</xdr:colOff>
      <xdr:row>0</xdr:row>
      <xdr:rowOff>58831</xdr:rowOff>
    </xdr:from>
    <xdr:to>
      <xdr:col>9</xdr:col>
      <xdr:colOff>471207</xdr:colOff>
      <xdr:row>2</xdr:row>
      <xdr:rowOff>49306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42B320-4C66-4BAF-8DAA-C3019FE55BB3}"/>
            </a:ext>
          </a:extLst>
        </xdr:cNvPr>
        <xdr:cNvSpPr txBox="1"/>
      </xdr:nvSpPr>
      <xdr:spPr>
        <a:xfrm>
          <a:off x="156882" y="58831"/>
          <a:ext cx="8550649" cy="36026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corporación JCV ha elaborado el siguiente pronóstico de ventas.  Se incluye la probabilidad para cada nivel de ventas:</a:t>
          </a:r>
        </a:p>
        <a:p>
          <a:endParaRPr lang="es-GT" sz="1100"/>
        </a:p>
      </xdr:txBody>
    </xdr:sp>
    <xdr:clientData/>
  </xdr:twoCellAnchor>
  <xdr:twoCellAnchor>
    <xdr:from>
      <xdr:col>0</xdr:col>
      <xdr:colOff>126066</xdr:colOff>
      <xdr:row>7</xdr:row>
      <xdr:rowOff>71156</xdr:rowOff>
    </xdr:from>
    <xdr:to>
      <xdr:col>10</xdr:col>
      <xdr:colOff>526116</xdr:colOff>
      <xdr:row>13</xdr:row>
      <xdr:rowOff>128867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473C5C0-EF74-419C-BC58-9A9493842672}"/>
            </a:ext>
          </a:extLst>
        </xdr:cNvPr>
        <xdr:cNvSpPr txBox="1"/>
      </xdr:nvSpPr>
      <xdr:spPr>
        <a:xfrm>
          <a:off x="126066" y="1393450"/>
          <a:ext cx="9426388" cy="116709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empresa tiene costos de operación fijos de $75,000.00 y costos de operación variables de 70% del nivel de ventas. La compañía paga $12,000.00 de intereses por período.  La tasa fiscal es del 30%.  Suponga que existen 10,000 acciones comunes.  Hay ahorro fiscal con pérdidas.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las EBIT y calcule las EPS correspondientes a cada nivel de ventas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Calcule las EPS Esperadas, con su correspondiente desviación estándar y CV.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empresa tiene la oportunidad de reducir su apalancamiento a cero y no pagar ningún interés, ¿de cuanto serán las EPS esperadas, con su correspondiente desviación estándar y CV si el número de acciones entonces aumenta a 15,000?</a:t>
          </a:r>
        </a:p>
        <a:p>
          <a:endParaRPr lang="es-GT" sz="1100"/>
        </a:p>
      </xdr:txBody>
    </xdr:sp>
    <xdr:clientData/>
  </xdr:twoCellAnchor>
  <xdr:twoCellAnchor editAs="oneCell">
    <xdr:from>
      <xdr:col>0</xdr:col>
      <xdr:colOff>105055</xdr:colOff>
      <xdr:row>13</xdr:row>
      <xdr:rowOff>140073</xdr:rowOff>
    </xdr:from>
    <xdr:to>
      <xdr:col>6</xdr:col>
      <xdr:colOff>182096</xdr:colOff>
      <xdr:row>15</xdr:row>
      <xdr:rowOff>80622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DDFEDA-B29A-B0B9-F621-4A1B05AF7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55" y="2668400"/>
          <a:ext cx="5764026" cy="318748"/>
        </a:xfrm>
        <a:prstGeom prst="rect">
          <a:avLst/>
        </a:prstGeom>
      </xdr:spPr>
    </xdr:pic>
    <xdr:clientData/>
  </xdr:twoCellAnchor>
  <xdr:oneCellAnchor>
    <xdr:from>
      <xdr:col>8</xdr:col>
      <xdr:colOff>510372</xdr:colOff>
      <xdr:row>33</xdr:row>
      <xdr:rowOff>133069</xdr:rowOff>
    </xdr:from>
    <xdr:ext cx="2245615" cy="521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3498BEA-4E9E-485A-87A6-136AB673F79C}"/>
                </a:ext>
              </a:extLst>
            </xdr:cNvPr>
            <xdr:cNvSpPr txBox="1"/>
          </xdr:nvSpPr>
          <xdr:spPr>
            <a:xfrm>
              <a:off x="7724159" y="6443382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EPS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esperado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EPSi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pi</m:t>
                        </m:r>
                      </m:e>
                    </m:nary>
                  </m:oMath>
                </m:oMathPara>
              </a14:m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3498BEA-4E9E-485A-87A6-136AB673F79C}"/>
                </a:ext>
              </a:extLst>
            </xdr:cNvPr>
            <xdr:cNvSpPr txBox="1"/>
          </xdr:nvSpPr>
          <xdr:spPr>
            <a:xfrm>
              <a:off x="7724159" y="6443382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EPS esperado=∑▒〖EPSi∗pi〗</a:t>
              </a:r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175092</xdr:colOff>
      <xdr:row>37</xdr:row>
      <xdr:rowOff>138672</xdr:rowOff>
    </xdr:from>
    <xdr:ext cx="4023537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04603B9-290A-4AC0-8F25-D92DBB13FF37}"/>
                </a:ext>
              </a:extLst>
            </xdr:cNvPr>
            <xdr:cNvSpPr txBox="1"/>
          </xdr:nvSpPr>
          <xdr:spPr>
            <a:xfrm>
              <a:off x="7388879" y="7205382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𝐷𝑒𝑠𝑣𝑖𝑎𝑐𝑖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𝑒𝑠𝑝𝑒𝑟𝑎𝑑𝑜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𝑒𝑠𝑝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04603B9-290A-4AC0-8F25-D92DBB13FF37}"/>
                </a:ext>
              </a:extLst>
            </xdr:cNvPr>
            <xdr:cNvSpPr txBox="1"/>
          </xdr:nvSpPr>
          <xdr:spPr>
            <a:xfrm>
              <a:off x="7388879" y="7205382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𝐷𝑒𝑠𝑣𝑖𝑎𝑐𝑖ó𝑛 𝑒𝑠𝑝𝑒𝑟𝑎𝑑𝑜=√(∑▒〖〖(𝐸𝑃𝑆−𝐸𝑃𝑆 𝑒𝑠𝑝)〗^2∗𝑝𝑖〗)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533232</xdr:colOff>
      <xdr:row>42</xdr:row>
      <xdr:rowOff>84716</xdr:rowOff>
    </xdr:from>
    <xdr:ext cx="2843022" cy="446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7C47AC-DF98-4FE3-94D4-DB9441BF7B2C}"/>
                </a:ext>
              </a:extLst>
            </xdr:cNvPr>
            <xdr:cNvSpPr txBox="1"/>
          </xdr:nvSpPr>
          <xdr:spPr>
            <a:xfrm>
              <a:off x="7747019" y="8096922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𝐶𝑉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%=</m:t>
                    </m:r>
                    <m:f>
                      <m:fPr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𝐷𝑒𝑠𝑣𝑖𝑎𝑐𝑖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num>
                      <m:den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𝐸𝑃𝑆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den>
                    </m:f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∗100</m:t>
                    </m:r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7C47AC-DF98-4FE3-94D4-DB9441BF7B2C}"/>
                </a:ext>
              </a:extLst>
            </xdr:cNvPr>
            <xdr:cNvSpPr txBox="1"/>
          </xdr:nvSpPr>
          <xdr:spPr>
            <a:xfrm>
              <a:off x="7747019" y="8096922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𝐶𝑉%=(𝐷𝑒𝑠𝑣𝑖𝑎𝑐𝑖ó𝑛 𝑒𝑠𝑝𝑒𝑟𝑎𝑑𝑎)/(𝐸𝑃𝑆 𝑒𝑠𝑝𝑒𝑟𝑎𝑑𝑎)  ∗100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0991-482A-40C1-82C0-8049C0E1A04D}">
  <dimension ref="A1"/>
  <sheetViews>
    <sheetView topLeftCell="A10" workbookViewId="0">
      <selection activeCell="U39" sqref="U39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FBBA-2D6F-44AD-A0A1-B23C008AF5A1}">
  <dimension ref="A11:F64"/>
  <sheetViews>
    <sheetView zoomScale="131" zoomScaleNormal="131" workbookViewId="0">
      <selection activeCell="A65" sqref="A65"/>
    </sheetView>
  </sheetViews>
  <sheetFormatPr baseColWidth="10" defaultRowHeight="15"/>
  <cols>
    <col min="1" max="1" width="13.28515625" customWidth="1"/>
    <col min="2" max="2" width="12.85546875" bestFit="1" customWidth="1"/>
    <col min="3" max="3" width="15.42578125" customWidth="1"/>
    <col min="4" max="5" width="12.140625" bestFit="1" customWidth="1"/>
  </cols>
  <sheetData>
    <row r="11" spans="1:4">
      <c r="A11" t="s">
        <v>14</v>
      </c>
      <c r="C11" s="8">
        <v>300000</v>
      </c>
    </row>
    <row r="12" spans="1:4">
      <c r="A12" t="s">
        <v>15</v>
      </c>
      <c r="C12" s="8">
        <v>20</v>
      </c>
      <c r="D12" t="s">
        <v>18</v>
      </c>
    </row>
    <row r="13" spans="1:4">
      <c r="A13" t="s">
        <v>16</v>
      </c>
      <c r="C13" s="8">
        <v>75.5</v>
      </c>
      <c r="D13" t="s">
        <v>18</v>
      </c>
    </row>
    <row r="14" spans="1:4">
      <c r="C14" s="8"/>
    </row>
    <row r="16" spans="1:4">
      <c r="C16" s="8"/>
    </row>
    <row r="17" spans="1:6">
      <c r="C17" s="8"/>
    </row>
    <row r="19" spans="1:6">
      <c r="A19" t="s">
        <v>17</v>
      </c>
      <c r="C19" s="8">
        <f>C11/(C13-C12)</f>
        <v>5405.405405405405</v>
      </c>
      <c r="D19" t="s">
        <v>20</v>
      </c>
      <c r="E19" s="9">
        <v>5406</v>
      </c>
      <c r="F19" s="9" t="s">
        <v>21</v>
      </c>
    </row>
    <row r="21" spans="1:6">
      <c r="E21" s="10">
        <f>E19*C13</f>
        <v>408153</v>
      </c>
      <c r="F21" s="9" t="s">
        <v>19</v>
      </c>
    </row>
    <row r="26" spans="1:6">
      <c r="A26" s="13" t="s">
        <v>22</v>
      </c>
      <c r="B26" s="14">
        <f>(10000*(C13-C12))/(10000*(C13-C12)-C11)</f>
        <v>2.1764705882352939</v>
      </c>
    </row>
    <row r="39" spans="1:5">
      <c r="A39" s="9" t="s">
        <v>23</v>
      </c>
    </row>
    <row r="40" spans="1:5">
      <c r="B40" t="s">
        <v>25</v>
      </c>
      <c r="C40" t="s">
        <v>26</v>
      </c>
    </row>
    <row r="41" spans="1:5">
      <c r="A41" t="s">
        <v>24</v>
      </c>
      <c r="B41" s="8">
        <v>300000</v>
      </c>
      <c r="C41" s="15">
        <v>0.15</v>
      </c>
      <c r="D41" s="8"/>
    </row>
    <row r="42" spans="1:5">
      <c r="A42" t="s">
        <v>27</v>
      </c>
      <c r="B42" s="8"/>
      <c r="D42" s="8" t="s">
        <v>28</v>
      </c>
    </row>
    <row r="43" spans="1:5">
      <c r="D43" s="8"/>
    </row>
    <row r="44" spans="1:5">
      <c r="B44" s="8"/>
      <c r="D44" s="8"/>
    </row>
    <row r="45" spans="1:5">
      <c r="A45" s="9" t="s">
        <v>29</v>
      </c>
      <c r="B45" s="10">
        <v>100000</v>
      </c>
      <c r="C45" s="9" t="s">
        <v>31</v>
      </c>
      <c r="D45" s="10" t="s">
        <v>32</v>
      </c>
    </row>
    <row r="46" spans="1:5">
      <c r="B46" s="8"/>
    </row>
    <row r="47" spans="1:5">
      <c r="A47" s="9" t="s">
        <v>30</v>
      </c>
      <c r="B47" s="16">
        <f>B45/(B45-B49-0)</f>
        <v>1.8181818181818181</v>
      </c>
      <c r="E47" s="9" t="s">
        <v>35</v>
      </c>
    </row>
    <row r="48" spans="1:5">
      <c r="B48" s="8"/>
    </row>
    <row r="49" spans="1:2">
      <c r="A49" s="9" t="s">
        <v>34</v>
      </c>
      <c r="B49" s="8">
        <f>B41*C41</f>
        <v>45000</v>
      </c>
    </row>
    <row r="57" spans="1:2">
      <c r="A57" s="9" t="s">
        <v>36</v>
      </c>
      <c r="B57" s="13">
        <f>B47*B26</f>
        <v>3.9572192513368978</v>
      </c>
    </row>
    <row r="64" spans="1:2">
      <c r="A64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8484-BEF0-4860-A779-D895C5915EA3}">
  <dimension ref="A3:F101"/>
  <sheetViews>
    <sheetView tabSelected="1" topLeftCell="A94" zoomScale="126" zoomScaleNormal="126" workbookViewId="0">
      <selection activeCell="C110" sqref="C110"/>
    </sheetView>
  </sheetViews>
  <sheetFormatPr baseColWidth="10" defaultRowHeight="15"/>
  <cols>
    <col min="1" max="1" width="24.140625" customWidth="1"/>
    <col min="2" max="2" width="25.7109375" customWidth="1"/>
    <col min="3" max="3" width="38.85546875" customWidth="1"/>
    <col min="4" max="4" width="44.140625" customWidth="1"/>
  </cols>
  <sheetData>
    <row r="3" spans="2:4" ht="15.75" thickBot="1"/>
    <row r="4" spans="2:4" ht="15.75" thickBot="1">
      <c r="B4" s="4" t="s">
        <v>1</v>
      </c>
      <c r="C4" s="5" t="s">
        <v>2</v>
      </c>
      <c r="D4" s="5" t="s">
        <v>3</v>
      </c>
    </row>
    <row r="5" spans="2:4" ht="15.75" thickBot="1">
      <c r="B5" s="3" t="s">
        <v>4</v>
      </c>
      <c r="C5" s="6" t="s">
        <v>9</v>
      </c>
      <c r="D5" s="6" t="s">
        <v>11</v>
      </c>
    </row>
    <row r="6" spans="2:4" ht="24" customHeight="1" thickBot="1">
      <c r="B6" s="3" t="s">
        <v>5</v>
      </c>
      <c r="C6" s="6" t="s">
        <v>10</v>
      </c>
      <c r="D6" s="6" t="s">
        <v>12</v>
      </c>
    </row>
    <row r="7" spans="2:4" ht="15.75" thickBot="1">
      <c r="B7" s="3" t="s">
        <v>6</v>
      </c>
      <c r="C7" s="6" t="s">
        <v>7</v>
      </c>
      <c r="D7" s="6" t="s">
        <v>8</v>
      </c>
    </row>
    <row r="8" spans="2:4" ht="24" customHeight="1"/>
    <row r="17" spans="1:5">
      <c r="A17" s="9" t="s">
        <v>40</v>
      </c>
    </row>
    <row r="18" spans="1:5">
      <c r="B18" s="32" t="s">
        <v>38</v>
      </c>
      <c r="C18" s="32"/>
      <c r="D18" s="32" t="s">
        <v>39</v>
      </c>
      <c r="E18" s="32"/>
    </row>
    <row r="19" spans="1:5">
      <c r="A19" t="s">
        <v>31</v>
      </c>
      <c r="B19" s="8">
        <v>30000</v>
      </c>
      <c r="C19" s="8">
        <v>50000</v>
      </c>
      <c r="D19" s="8">
        <v>30000</v>
      </c>
      <c r="E19" s="8">
        <v>50000</v>
      </c>
    </row>
    <row r="20" spans="1:5">
      <c r="A20" t="s">
        <v>41</v>
      </c>
      <c r="B20" s="8">
        <f>75000*16%</f>
        <v>12000</v>
      </c>
      <c r="C20" s="8">
        <f>75000*16%</f>
        <v>12000</v>
      </c>
      <c r="D20" s="8">
        <f>50000*15%</f>
        <v>7500</v>
      </c>
      <c r="E20" s="8">
        <f>50000*15%</f>
        <v>7500</v>
      </c>
    </row>
    <row r="21" spans="1:5">
      <c r="A21" t="s">
        <v>43</v>
      </c>
      <c r="B21" s="18">
        <f>B19-B20</f>
        <v>18000</v>
      </c>
      <c r="C21" s="18">
        <f>C19-C20</f>
        <v>38000</v>
      </c>
      <c r="D21" s="18">
        <f>D19-D20</f>
        <v>22500</v>
      </c>
      <c r="E21" s="18">
        <f>E19-E20</f>
        <v>42500</v>
      </c>
    </row>
    <row r="22" spans="1:5">
      <c r="A22" t="s">
        <v>46</v>
      </c>
      <c r="B22" s="8">
        <f>B21*25%</f>
        <v>4500</v>
      </c>
      <c r="C22" s="8">
        <f>C21*25%</f>
        <v>9500</v>
      </c>
      <c r="D22" s="8">
        <f>D21*25%</f>
        <v>5625</v>
      </c>
      <c r="E22" s="8">
        <f>E21*25%</f>
        <v>10625</v>
      </c>
    </row>
    <row r="23" spans="1:5">
      <c r="A23" t="s">
        <v>42</v>
      </c>
      <c r="B23" s="18">
        <f>B21-B22</f>
        <v>13500</v>
      </c>
      <c r="C23" s="18">
        <f>C21-C22</f>
        <v>28500</v>
      </c>
      <c r="D23" s="18">
        <f>D21-D22</f>
        <v>16875</v>
      </c>
      <c r="E23" s="18">
        <f>E21-E22</f>
        <v>31875</v>
      </c>
    </row>
    <row r="24" spans="1:5">
      <c r="A24" t="s">
        <v>44</v>
      </c>
      <c r="B24" s="8">
        <f>10000*18%</f>
        <v>1800</v>
      </c>
      <c r="C24" s="8">
        <f>10000*18%</f>
        <v>1800</v>
      </c>
      <c r="D24" s="8">
        <f>15000*18%</f>
        <v>2700</v>
      </c>
      <c r="E24" s="8">
        <f>15000*18%</f>
        <v>2700</v>
      </c>
    </row>
    <row r="25" spans="1:5">
      <c r="A25" t="s">
        <v>45</v>
      </c>
      <c r="B25" s="18">
        <f>B23-B24</f>
        <v>11700</v>
      </c>
      <c r="C25" s="18">
        <f>C23-C24</f>
        <v>26700</v>
      </c>
      <c r="D25" s="18">
        <f>D23-D24</f>
        <v>14175</v>
      </c>
      <c r="E25" s="18">
        <f>E23-E24</f>
        <v>29175</v>
      </c>
    </row>
    <row r="27" spans="1:5">
      <c r="A27" t="s">
        <v>47</v>
      </c>
      <c r="B27">
        <v>8000</v>
      </c>
      <c r="C27">
        <v>8000</v>
      </c>
      <c r="D27">
        <v>10000</v>
      </c>
      <c r="E27">
        <v>10000</v>
      </c>
    </row>
    <row r="29" spans="1:5">
      <c r="A29" s="9" t="s">
        <v>48</v>
      </c>
      <c r="B29" s="12">
        <f>B25/B27</f>
        <v>1.4624999999999999</v>
      </c>
      <c r="C29" s="19">
        <f>C25/C27</f>
        <v>3.3374999999999999</v>
      </c>
      <c r="D29" s="12">
        <f>D25/D27</f>
        <v>1.4175</v>
      </c>
      <c r="E29" s="19">
        <f>E25/E27</f>
        <v>2.9175</v>
      </c>
    </row>
    <row r="30" spans="1:5">
      <c r="B30" s="9" t="s">
        <v>49</v>
      </c>
      <c r="C30" s="9" t="s">
        <v>49</v>
      </c>
    </row>
    <row r="32" spans="1:5">
      <c r="B32" s="20"/>
      <c r="C32" s="21" t="s">
        <v>50</v>
      </c>
      <c r="D32" s="21" t="s">
        <v>51</v>
      </c>
    </row>
    <row r="33" spans="1:6">
      <c r="B33" s="20" t="s">
        <v>38</v>
      </c>
      <c r="C33" s="22">
        <f>B19</f>
        <v>30000</v>
      </c>
      <c r="D33" s="22">
        <f>B29</f>
        <v>1.4624999999999999</v>
      </c>
      <c r="F33" s="24"/>
    </row>
    <row r="34" spans="1:6">
      <c r="B34" s="20"/>
      <c r="C34" s="22">
        <f>C19</f>
        <v>50000</v>
      </c>
      <c r="D34" s="22">
        <f>C29</f>
        <v>3.3374999999999999</v>
      </c>
    </row>
    <row r="35" spans="1:6">
      <c r="B35" s="20"/>
      <c r="C35" s="22">
        <f>C20+(C24/(1-0.25))</f>
        <v>14400</v>
      </c>
      <c r="D35" s="22">
        <v>0</v>
      </c>
    </row>
    <row r="36" spans="1:6">
      <c r="B36" s="21" t="s">
        <v>39</v>
      </c>
      <c r="C36" s="23">
        <f>D19</f>
        <v>30000</v>
      </c>
      <c r="D36" s="23">
        <f>D29</f>
        <v>1.4175</v>
      </c>
    </row>
    <row r="37" spans="1:6">
      <c r="B37" s="20"/>
      <c r="C37" s="22">
        <f>E19</f>
        <v>50000</v>
      </c>
      <c r="D37" s="22">
        <f>E29</f>
        <v>2.9175</v>
      </c>
    </row>
    <row r="38" spans="1:6">
      <c r="B38" s="20"/>
      <c r="C38" s="22">
        <f>D20+(D24/(1-0.25))</f>
        <v>11100</v>
      </c>
      <c r="D38" s="20">
        <v>0</v>
      </c>
    </row>
    <row r="40" spans="1:6">
      <c r="A40" s="24" t="s">
        <v>52</v>
      </c>
    </row>
    <row r="58" spans="1:5">
      <c r="A58" s="25" t="s">
        <v>53</v>
      </c>
    </row>
    <row r="64" spans="1:5">
      <c r="B64" s="32" t="s">
        <v>38</v>
      </c>
      <c r="C64" s="32"/>
      <c r="D64" s="32" t="s">
        <v>39</v>
      </c>
      <c r="E64" s="32"/>
    </row>
    <row r="65" spans="1:6">
      <c r="A65" t="s">
        <v>31</v>
      </c>
      <c r="B65" s="11">
        <f>B19</f>
        <v>30000</v>
      </c>
      <c r="C65" s="11">
        <f>C19</f>
        <v>50000</v>
      </c>
      <c r="D65" s="11">
        <f>D19</f>
        <v>30000</v>
      </c>
      <c r="E65" s="11">
        <f>E19</f>
        <v>50000</v>
      </c>
    </row>
    <row r="66" spans="1:6">
      <c r="A66" t="s">
        <v>33</v>
      </c>
      <c r="B66" s="8">
        <f>75000*16%</f>
        <v>12000</v>
      </c>
      <c r="C66" s="8">
        <f>75000*16%</f>
        <v>12000</v>
      </c>
      <c r="D66" s="11">
        <f>D20</f>
        <v>7500</v>
      </c>
      <c r="E66" s="11">
        <f>E20</f>
        <v>7500</v>
      </c>
    </row>
    <row r="67" spans="1:6">
      <c r="A67" t="s">
        <v>54</v>
      </c>
      <c r="B67" s="8">
        <f>10000*18%</f>
        <v>1800</v>
      </c>
      <c r="C67" s="8">
        <f>10000*18%</f>
        <v>1800</v>
      </c>
      <c r="D67" s="11">
        <f>D24</f>
        <v>2700</v>
      </c>
      <c r="E67" s="11">
        <f>E24</f>
        <v>2700</v>
      </c>
    </row>
    <row r="68" spans="1:6">
      <c r="A68" t="s">
        <v>55</v>
      </c>
      <c r="B68">
        <v>0.25</v>
      </c>
      <c r="C68">
        <v>0.25</v>
      </c>
      <c r="D68">
        <v>0.25</v>
      </c>
      <c r="E68">
        <v>0.25</v>
      </c>
    </row>
    <row r="70" spans="1:6">
      <c r="A70" s="13" t="s">
        <v>30</v>
      </c>
      <c r="B70" s="14">
        <f>B65/(B65-B66-(B67*(1/1-B68)))</f>
        <v>1.8018018018018018</v>
      </c>
      <c r="C70" s="14">
        <f>C65/(C65-C66-(C67*(1/1-C68)))</f>
        <v>1.3642564802182811</v>
      </c>
      <c r="D70" s="14">
        <f>D65/(D65-D66-(D67*(1/1-D68)))</f>
        <v>1.4652014652014651</v>
      </c>
      <c r="E70" s="14">
        <f>E65/(E65-E66-(E67*(1/1-E68)))</f>
        <v>1.2353304508956147</v>
      </c>
    </row>
    <row r="74" spans="1:6">
      <c r="C74" s="12"/>
      <c r="D74" s="12"/>
      <c r="E74" s="12"/>
      <c r="F74" s="12"/>
    </row>
    <row r="82" spans="1:3">
      <c r="A82" s="25" t="s">
        <v>61</v>
      </c>
    </row>
    <row r="85" spans="1:3">
      <c r="A85" t="s">
        <v>57</v>
      </c>
    </row>
    <row r="88" spans="1:3">
      <c r="A88" t="s">
        <v>58</v>
      </c>
      <c r="B88" t="s">
        <v>59</v>
      </c>
    </row>
    <row r="90" spans="1:3">
      <c r="B90" s="13" t="s">
        <v>60</v>
      </c>
      <c r="C90" s="17">
        <v>27600</v>
      </c>
    </row>
    <row r="101" spans="1:1">
      <c r="A101" s="25" t="s">
        <v>56</v>
      </c>
    </row>
  </sheetData>
  <mergeCells count="4">
    <mergeCell ref="B18:C18"/>
    <mergeCell ref="D18:E18"/>
    <mergeCell ref="B64:C64"/>
    <mergeCell ref="D64:E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1D78-065B-4C59-94DD-DB35D9DD92EC}">
  <dimension ref="A3:F69"/>
  <sheetViews>
    <sheetView topLeftCell="A44" zoomScale="136" zoomScaleNormal="136" workbookViewId="0">
      <selection activeCell="D57" sqref="D57:F57"/>
    </sheetView>
  </sheetViews>
  <sheetFormatPr baseColWidth="10" defaultRowHeight="15"/>
  <cols>
    <col min="2" max="2" width="14.5703125" customWidth="1"/>
    <col min="3" max="3" width="24.85546875" customWidth="1"/>
  </cols>
  <sheetData>
    <row r="3" spans="2:3" ht="15.75" thickBot="1"/>
    <row r="4" spans="2:3" ht="15.75" thickBot="1">
      <c r="B4" s="1" t="s">
        <v>0</v>
      </c>
      <c r="C4" s="2" t="s">
        <v>13</v>
      </c>
    </row>
    <row r="5" spans="2:3" ht="15.75" thickBot="1">
      <c r="B5" s="3">
        <v>0.2</v>
      </c>
      <c r="C5" s="7">
        <v>200000</v>
      </c>
    </row>
    <row r="6" spans="2:3" ht="15.75" thickBot="1">
      <c r="B6" s="3">
        <v>0.6</v>
      </c>
      <c r="C6" s="7">
        <v>300000</v>
      </c>
    </row>
    <row r="7" spans="2:3" ht="15.75" thickBot="1">
      <c r="B7" s="3">
        <v>0.2</v>
      </c>
      <c r="C7" s="7">
        <v>400000</v>
      </c>
    </row>
    <row r="17" spans="1:6">
      <c r="D17" s="9" t="s">
        <v>62</v>
      </c>
      <c r="E17" s="9" t="s">
        <v>63</v>
      </c>
      <c r="F17" s="9" t="s">
        <v>64</v>
      </c>
    </row>
    <row r="18" spans="1:6">
      <c r="C18" s="26" t="s">
        <v>0</v>
      </c>
      <c r="D18" s="26">
        <v>0.2</v>
      </c>
      <c r="E18" s="26">
        <v>0.6</v>
      </c>
      <c r="F18" s="26">
        <v>0.2</v>
      </c>
    </row>
    <row r="19" spans="1:6">
      <c r="C19" t="s">
        <v>65</v>
      </c>
      <c r="D19" s="8">
        <f>200000</f>
        <v>200000</v>
      </c>
      <c r="E19" s="8">
        <f>300000</f>
        <v>300000</v>
      </c>
      <c r="F19" s="8">
        <f>400000</f>
        <v>400000</v>
      </c>
    </row>
    <row r="20" spans="1:6">
      <c r="C20" t="s">
        <v>66</v>
      </c>
      <c r="D20" s="11">
        <f>D19*70%</f>
        <v>140000</v>
      </c>
      <c r="E20" s="11">
        <f>E19*70%</f>
        <v>210000</v>
      </c>
      <c r="F20" s="11">
        <f>F19*70%</f>
        <v>280000</v>
      </c>
    </row>
    <row r="21" spans="1:6">
      <c r="C21" t="s">
        <v>67</v>
      </c>
      <c r="D21" s="8">
        <f>75000</f>
        <v>75000</v>
      </c>
      <c r="E21" s="8">
        <f>75000</f>
        <v>75000</v>
      </c>
      <c r="F21" s="8">
        <f>75000</f>
        <v>75000</v>
      </c>
    </row>
    <row r="22" spans="1:6">
      <c r="C22" s="17" t="s">
        <v>70</v>
      </c>
      <c r="D22" s="28">
        <f>D19-D20-D21</f>
        <v>-15000</v>
      </c>
      <c r="E22" s="28">
        <f>E19-E20-E21</f>
        <v>15000</v>
      </c>
      <c r="F22" s="28">
        <f>F19-F20-F21</f>
        <v>45000</v>
      </c>
    </row>
    <row r="23" spans="1:6">
      <c r="C23" t="s">
        <v>41</v>
      </c>
      <c r="D23">
        <v>12000</v>
      </c>
      <c r="E23">
        <v>12000</v>
      </c>
      <c r="F23">
        <v>12000</v>
      </c>
    </row>
    <row r="24" spans="1:6">
      <c r="C24" t="s">
        <v>43</v>
      </c>
      <c r="D24" s="27">
        <f>D22-D23</f>
        <v>-27000</v>
      </c>
      <c r="E24" s="27">
        <f>E22-E23</f>
        <v>3000</v>
      </c>
      <c r="F24" s="27">
        <f>F22-F23</f>
        <v>33000</v>
      </c>
    </row>
    <row r="25" spans="1:6">
      <c r="C25" t="s">
        <v>68</v>
      </c>
      <c r="D25" s="11">
        <f>D24*30%</f>
        <v>-8100</v>
      </c>
      <c r="E25" s="11">
        <f>E24*30%</f>
        <v>900</v>
      </c>
      <c r="F25" s="11">
        <f>F24*30%</f>
        <v>9900</v>
      </c>
    </row>
    <row r="26" spans="1:6">
      <c r="C26" t="s">
        <v>42</v>
      </c>
      <c r="D26" s="27">
        <f>D24-D25</f>
        <v>-18900</v>
      </c>
      <c r="E26" s="27">
        <f>E24-E25</f>
        <v>2100</v>
      </c>
      <c r="F26" s="27">
        <f>F24-F25</f>
        <v>23100</v>
      </c>
    </row>
    <row r="28" spans="1:6">
      <c r="C28" t="s">
        <v>47</v>
      </c>
      <c r="D28">
        <v>10000</v>
      </c>
      <c r="E28">
        <v>10000</v>
      </c>
      <c r="F28">
        <v>10000</v>
      </c>
    </row>
    <row r="29" spans="1:6">
      <c r="C29" s="17" t="s">
        <v>69</v>
      </c>
      <c r="D29" s="29">
        <f>D26/D28</f>
        <v>-1.89</v>
      </c>
      <c r="E29" s="29">
        <f>E26/E28</f>
        <v>0.21</v>
      </c>
      <c r="F29" s="29">
        <f>F26/F28</f>
        <v>2.31</v>
      </c>
    </row>
    <row r="32" spans="1:6">
      <c r="A32" s="25" t="s">
        <v>71</v>
      </c>
    </row>
    <row r="34" spans="1:6">
      <c r="D34" s="9"/>
      <c r="E34" s="9"/>
      <c r="F34" s="9"/>
    </row>
    <row r="35" spans="1:6">
      <c r="C35" s="13" t="s">
        <v>72</v>
      </c>
      <c r="D35" s="31">
        <f>SUMPRODUCT(D18:F18,D29:F29)</f>
        <v>0.21000000000000002</v>
      </c>
    </row>
    <row r="36" spans="1:6">
      <c r="C36" s="9" t="s">
        <v>73</v>
      </c>
      <c r="D36" s="11">
        <f>(D29-D35)^2*D18+(E29-D35)^2*E18+(F29-D35)^2*F18</f>
        <v>1.7640000000000002</v>
      </c>
    </row>
    <row r="37" spans="1:6">
      <c r="C37" s="13" t="s">
        <v>74</v>
      </c>
      <c r="D37" s="30">
        <f>SQRT(D36)</f>
        <v>1.3281566172707193</v>
      </c>
    </row>
    <row r="39" spans="1:6">
      <c r="C39" s="9" t="s">
        <v>77</v>
      </c>
      <c r="D39" s="8">
        <f>D37/D35*100</f>
        <v>632.45553203367581</v>
      </c>
    </row>
    <row r="47" spans="1:6">
      <c r="A47" s="25" t="s">
        <v>75</v>
      </c>
    </row>
    <row r="48" spans="1:6">
      <c r="A48" s="9" t="s">
        <v>76</v>
      </c>
    </row>
    <row r="51" spans="3:6">
      <c r="D51" s="9" t="s">
        <v>62</v>
      </c>
      <c r="E51" s="9" t="s">
        <v>63</v>
      </c>
      <c r="F51" s="9" t="s">
        <v>64</v>
      </c>
    </row>
    <row r="52" spans="3:6">
      <c r="C52" s="26" t="s">
        <v>0</v>
      </c>
      <c r="D52" s="26">
        <v>0.2</v>
      </c>
      <c r="E52" s="26">
        <v>0.6</v>
      </c>
      <c r="F52" s="26">
        <v>0.2</v>
      </c>
    </row>
    <row r="53" spans="3:6">
      <c r="C53" t="s">
        <v>65</v>
      </c>
      <c r="D53" s="8">
        <f>200000</f>
        <v>200000</v>
      </c>
      <c r="E53" s="8">
        <f>300000</f>
        <v>300000</v>
      </c>
      <c r="F53" s="8">
        <f>400000</f>
        <v>400000</v>
      </c>
    </row>
    <row r="54" spans="3:6">
      <c r="C54" t="s">
        <v>66</v>
      </c>
      <c r="D54" s="11">
        <f>D53*70%</f>
        <v>140000</v>
      </c>
      <c r="E54" s="11">
        <f>E53*70%</f>
        <v>210000</v>
      </c>
      <c r="F54" s="11">
        <f>F53*70%</f>
        <v>280000</v>
      </c>
    </row>
    <row r="55" spans="3:6">
      <c r="C55" t="s">
        <v>67</v>
      </c>
      <c r="D55" s="8">
        <f>75000</f>
        <v>75000</v>
      </c>
      <c r="E55" s="8">
        <f>75000</f>
        <v>75000</v>
      </c>
      <c r="F55" s="8">
        <f>75000</f>
        <v>75000</v>
      </c>
    </row>
    <row r="56" spans="3:6">
      <c r="C56" s="17" t="s">
        <v>70</v>
      </c>
      <c r="D56" s="28">
        <f>D53-D54-D55</f>
        <v>-15000</v>
      </c>
      <c r="E56" s="28">
        <f>E53-E54-E55</f>
        <v>15000</v>
      </c>
      <c r="F56" s="28">
        <f>F53-F54-F55</f>
        <v>45000</v>
      </c>
    </row>
    <row r="57" spans="3:6">
      <c r="C57" t="s">
        <v>41</v>
      </c>
    </row>
    <row r="58" spans="3:6">
      <c r="C58" t="s">
        <v>43</v>
      </c>
      <c r="D58" s="27">
        <f>D56-D57</f>
        <v>-15000</v>
      </c>
      <c r="E58" s="27">
        <f>E56-E57</f>
        <v>15000</v>
      </c>
      <c r="F58" s="27">
        <f>F56-F57</f>
        <v>45000</v>
      </c>
    </row>
    <row r="59" spans="3:6">
      <c r="C59" t="s">
        <v>68</v>
      </c>
      <c r="D59" s="11">
        <f>D58*30%</f>
        <v>-4500</v>
      </c>
      <c r="E59" s="11">
        <f>E58*30%</f>
        <v>4500</v>
      </c>
      <c r="F59" s="11">
        <f>F58*30%</f>
        <v>13500</v>
      </c>
    </row>
    <row r="60" spans="3:6">
      <c r="C60" t="s">
        <v>42</v>
      </c>
      <c r="D60" s="27">
        <f>D58-D59</f>
        <v>-10500</v>
      </c>
      <c r="E60" s="27">
        <f>E58-E59</f>
        <v>10500</v>
      </c>
      <c r="F60" s="27">
        <f>F58-F59</f>
        <v>31500</v>
      </c>
    </row>
    <row r="62" spans="3:6">
      <c r="C62" t="s">
        <v>47</v>
      </c>
      <c r="D62">
        <v>15000</v>
      </c>
      <c r="E62">
        <v>15000</v>
      </c>
      <c r="F62">
        <v>15000</v>
      </c>
    </row>
    <row r="63" spans="3:6">
      <c r="C63" s="17" t="s">
        <v>69</v>
      </c>
      <c r="D63" s="29">
        <f>D60/D62</f>
        <v>-0.7</v>
      </c>
      <c r="E63" s="29">
        <f>E60/E62</f>
        <v>0.7</v>
      </c>
      <c r="F63" s="29">
        <f>F60/F62</f>
        <v>2.1</v>
      </c>
    </row>
    <row r="65" spans="3:4">
      <c r="C65" s="13" t="s">
        <v>72</v>
      </c>
      <c r="D65" s="31">
        <f>SUMPRODUCT(D52:F52,D63:F63)</f>
        <v>0.70000000000000007</v>
      </c>
    </row>
    <row r="66" spans="3:4">
      <c r="C66" s="9" t="s">
        <v>73</v>
      </c>
      <c r="D66" s="11">
        <f>(D63-D65)^2*D52+(E63-D65)^2*E52+(F63-D65)^2*F52</f>
        <v>0.78399999999999992</v>
      </c>
    </row>
    <row r="67" spans="3:4">
      <c r="C67" s="13" t="s">
        <v>74</v>
      </c>
      <c r="D67" s="30">
        <f>SQRT(D66)</f>
        <v>0.88543774484714621</v>
      </c>
    </row>
    <row r="69" spans="3:4">
      <c r="C69" s="9" t="s">
        <v>77</v>
      </c>
      <c r="D69" s="8">
        <f>D67/D65*100</f>
        <v>126.49110640673516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  <SharedWithUsers xmlns="8166c9d8-24b3-4905-a1d5-62babcd3670f">
      <UserInfo>
        <DisplayName>Integrantes de la Finanzas Sección 1 Año 2022</DisplayName>
        <AccountId>52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0" ma:contentTypeDescription="Crear nuevo documento." ma:contentTypeScope="" ma:versionID="ee9fee176d4af82617c81644f5e4da6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07fdcc48e19dad7ca1fb567c5340ae51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cf48576-7158-4643-890c-33bfb9d26a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30A77-B9D2-4C39-BADD-1BCA038F5327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customXml/itemProps2.xml><?xml version="1.0" encoding="utf-8"?>
<ds:datastoreItem xmlns:ds="http://schemas.openxmlformats.org/officeDocument/2006/customXml" ds:itemID="{87DE9EBC-EAB2-486E-B26C-2A2ACB72B1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277F87-03E6-4AD0-A3AA-26365C3C4B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FORMULARIO</vt:lpstr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Alexander Villatoro</cp:lastModifiedBy>
  <dcterms:created xsi:type="dcterms:W3CDTF">2020-04-28T18:39:32Z</dcterms:created>
  <dcterms:modified xsi:type="dcterms:W3CDTF">2022-04-30T02:22:28Z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