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ndivar\Vespertina\2022\Finanzas\"/>
    </mc:Choice>
  </mc:AlternateContent>
  <xr:revisionPtr revIDLastSave="0" documentId="13_ncr:1_{EE7A4A75-7515-47BB-A0F3-611ADD5C83BF}" xr6:coauthVersionLast="47" xr6:coauthVersionMax="47" xr10:uidLastSave="{00000000-0000-0000-0000-000000000000}"/>
  <bookViews>
    <workbookView xWindow="-120" yWindow="-120" windowWidth="29040" windowHeight="15720" xr2:uid="{6BF3E3C2-074D-42FB-ADC1-2A473B3597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17" i="1"/>
  <c r="K9" i="1"/>
  <c r="D18" i="1"/>
  <c r="D24" i="1"/>
  <c r="C30" i="1"/>
  <c r="D22" i="1"/>
  <c r="H90" i="1" l="1"/>
  <c r="H99" i="1"/>
  <c r="H102" i="1" s="1"/>
  <c r="H103" i="1" s="1"/>
  <c r="J52" i="1"/>
  <c r="I52" i="1"/>
  <c r="H52" i="1"/>
  <c r="G52" i="1"/>
  <c r="F52" i="1"/>
  <c r="I62" i="1"/>
  <c r="F58" i="1"/>
  <c r="F59" i="1" s="1"/>
  <c r="J70" i="1"/>
  <c r="I70" i="1"/>
  <c r="I71" i="1" s="1"/>
  <c r="H70" i="1"/>
  <c r="H71" i="1" s="1"/>
  <c r="G70" i="1"/>
  <c r="F70" i="1"/>
  <c r="J58" i="1"/>
  <c r="J62" i="1" s="1"/>
  <c r="I58" i="1"/>
  <c r="I59" i="1" s="1"/>
  <c r="I60" i="1" s="1"/>
  <c r="H58" i="1"/>
  <c r="H59" i="1" s="1"/>
  <c r="H60" i="1" s="1"/>
  <c r="G58" i="1"/>
  <c r="G59" i="1" s="1"/>
  <c r="G60" i="1" s="1"/>
  <c r="C28" i="1"/>
  <c r="D13" i="1"/>
  <c r="K7" i="1" s="1"/>
  <c r="D8" i="1"/>
  <c r="K6" i="1" s="1"/>
  <c r="K8" i="1" l="1"/>
  <c r="F111" i="1" s="1"/>
  <c r="H62" i="1"/>
  <c r="G62" i="1"/>
  <c r="J59" i="1"/>
  <c r="J60" i="1" s="1"/>
  <c r="J61" i="1" s="1"/>
  <c r="J63" i="1" s="1"/>
  <c r="F60" i="1"/>
  <c r="F61" i="1"/>
  <c r="G61" i="1"/>
  <c r="G63" i="1"/>
  <c r="H61" i="1"/>
  <c r="H63" i="1" s="1"/>
  <c r="I61" i="1"/>
  <c r="F62" i="1"/>
  <c r="I63" i="1"/>
  <c r="H95" i="1"/>
  <c r="H96" i="1" s="1"/>
  <c r="H88" i="1" s="1"/>
  <c r="K111" i="1" s="1"/>
  <c r="G118" i="1" s="1"/>
  <c r="J71" i="1"/>
  <c r="J72" i="1" s="1"/>
  <c r="J74" i="1" s="1"/>
  <c r="F71" i="1"/>
  <c r="F72" i="1" s="1"/>
  <c r="H72" i="1"/>
  <c r="I72" i="1"/>
  <c r="G71" i="1"/>
  <c r="G72" i="1" s="1"/>
  <c r="F112" i="1" l="1"/>
  <c r="F63" i="1"/>
  <c r="G74" i="1"/>
  <c r="F74" i="1"/>
  <c r="I74" i="1"/>
  <c r="H74" i="1"/>
</calcChain>
</file>

<file path=xl/sharedStrings.xml><?xml version="1.0" encoding="utf-8"?>
<sst xmlns="http://schemas.openxmlformats.org/spreadsheetml/2006/main" count="83" uniqueCount="50">
  <si>
    <t>Desembolso por la compra de la maquina nueva</t>
  </si>
  <si>
    <t>Precio de compra al proveedor</t>
  </si>
  <si>
    <t>Gastos de instalación</t>
  </si>
  <si>
    <t>Cambios Activos corrientes</t>
  </si>
  <si>
    <t>(-) Cambios en los pasivos corrientes</t>
  </si>
  <si>
    <t>Capital neto</t>
  </si>
  <si>
    <t>Aumento de capital de trabajo neto</t>
  </si>
  <si>
    <t>Ingreso neto por la venta de la máquina antigua</t>
  </si>
  <si>
    <t>Valor de venta de máquina antigua</t>
  </si>
  <si>
    <t>(-) ISR por ganancia en la venta</t>
  </si>
  <si>
    <t>Valor de adquisición de la máquina antigua</t>
  </si>
  <si>
    <t xml:space="preserve">Ganancia en venta del activo </t>
  </si>
  <si>
    <t xml:space="preserve">Depreciación annual </t>
  </si>
  <si>
    <t>años transcurrdiso</t>
  </si>
  <si>
    <t>depreciacion acumulada</t>
  </si>
  <si>
    <t>* ISR (10%)</t>
  </si>
  <si>
    <t>SALIDA</t>
  </si>
  <si>
    <t>ENTRADA</t>
  </si>
  <si>
    <t xml:space="preserve">Inversion inicial requerida en el año </t>
  </si>
  <si>
    <t>FNE incrementales (1-5) año</t>
  </si>
  <si>
    <t xml:space="preserve">FNE del retador </t>
  </si>
  <si>
    <t>(-)FNE del defensor</t>
  </si>
  <si>
    <t>Año</t>
  </si>
  <si>
    <t>Año 1</t>
  </si>
  <si>
    <t>Año 2</t>
  </si>
  <si>
    <t>Año 3</t>
  </si>
  <si>
    <t>Año 4</t>
  </si>
  <si>
    <t>Año 5</t>
  </si>
  <si>
    <t>Ingresos</t>
  </si>
  <si>
    <t xml:space="preserve">(-) Gastos </t>
  </si>
  <si>
    <t>(-)Depreciación</t>
  </si>
  <si>
    <t>FNE del retador (propuesta)</t>
  </si>
  <si>
    <t>UAII</t>
  </si>
  <si>
    <t>(-) Impuestos 25%</t>
  </si>
  <si>
    <t>Utilidad neta</t>
  </si>
  <si>
    <t>(+) Depreciación</t>
  </si>
  <si>
    <t>FNE operatiovo del retador</t>
  </si>
  <si>
    <t>FNE del defensor (propuesta)</t>
  </si>
  <si>
    <t>Flujo de efectivo terminal año 5</t>
  </si>
  <si>
    <t>Ingreso neto por la venta de la maquina nueva</t>
  </si>
  <si>
    <t>(+) recuperacion de capital de trabajo</t>
  </si>
  <si>
    <t>Ingreso neto por la venta de la máquina nueva</t>
  </si>
  <si>
    <t>Valor de adquisición de la máquina nueva</t>
  </si>
  <si>
    <t>Año 0</t>
  </si>
  <si>
    <t>FNE</t>
  </si>
  <si>
    <t xml:space="preserve">VPN </t>
  </si>
  <si>
    <t>negativo = defensor</t>
  </si>
  <si>
    <t>positivo = retador</t>
  </si>
  <si>
    <t>valor en libros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</si>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</sst>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  <xf numFmtId="43" fontId="0" fillId="0" borderId="1" xfId="0" applyNumberFormat="1" applyBorder="1"/>
    <xf numFmtId="0" fontId="0" fillId="0" borderId="0" xfId="0" applyBorder="1"/>
    <xf numFmtId="43" fontId="0" fillId="0" borderId="0" xfId="0" applyNumberFormat="1" applyBorder="1"/>
    <xf numFmtId="43" fontId="2" fillId="0" borderId="1" xfId="0" applyNumberFormat="1" applyFont="1" applyBorder="1"/>
    <xf numFmtId="0" fontId="0" fillId="0" borderId="0" xfId="0" applyFont="1"/>
    <xf numFmtId="0" fontId="2" fillId="0" borderId="2" xfId="0" applyFont="1" applyBorder="1"/>
    <xf numFmtId="43" fontId="0" fillId="0" borderId="2" xfId="1" applyFont="1" applyBorder="1"/>
    <xf numFmtId="43" fontId="0" fillId="0" borderId="2" xfId="0" applyNumberFormat="1" applyBorder="1"/>
    <xf numFmtId="43" fontId="0" fillId="2" borderId="0" xfId="0" applyNumberFormat="1" applyFill="1"/>
    <xf numFmtId="0" fontId="2" fillId="0" borderId="0" xfId="0" applyFont="1" applyBorder="1"/>
    <xf numFmtId="8" fontId="0" fillId="0" borderId="0" xfId="0" applyNumberFormat="1"/>
    <xf numFmtId="43" fontId="2" fillId="0" borderId="1" xfId="1" applyFont="1" applyBorder="1"/>
    <xf numFmtId="9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1600978</xdr:colOff>
      <xdr:row>2</xdr:row>
      <xdr:rowOff>34346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16ECDD-5BE4-4B01-B6C4-6110D59AB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72903" cy="40010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49</xdr:row>
      <xdr:rowOff>158076</xdr:rowOff>
    </xdr:from>
    <xdr:to>
      <xdr:col>21</xdr:col>
      <xdr:colOff>511822</xdr:colOff>
      <xdr:row>66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338E7C-D7C3-4142-94B2-0B0CB00B8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20275" y="9111576"/>
          <a:ext cx="8631015" cy="3252388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32</xdr:row>
      <xdr:rowOff>161925</xdr:rowOff>
    </xdr:from>
    <xdr:to>
      <xdr:col>15</xdr:col>
      <xdr:colOff>542313</xdr:colOff>
      <xdr:row>46</xdr:row>
      <xdr:rowOff>148958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7A0C692-7B6B-490C-A5F3-E6B021DD0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38600" y="5876925"/>
          <a:ext cx="9859751" cy="2638793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29</xdr:row>
      <xdr:rowOff>57150</xdr:rowOff>
    </xdr:from>
    <xdr:to>
      <xdr:col>15</xdr:col>
      <xdr:colOff>122913</xdr:colOff>
      <xdr:row>31</xdr:row>
      <xdr:rowOff>3857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758DD8D-1683-4080-9AC5-833F8CB28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81550" y="5200650"/>
          <a:ext cx="7706801" cy="333422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76</xdr:row>
      <xdr:rowOff>76200</xdr:rowOff>
    </xdr:from>
    <xdr:to>
      <xdr:col>9</xdr:col>
      <xdr:colOff>149041</xdr:colOff>
      <xdr:row>78</xdr:row>
      <xdr:rowOff>148590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E71166-74FA-445D-959E-DBA38936B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8075" y="14173200"/>
          <a:ext cx="5244916" cy="438150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1104900</xdr:colOff>
      <xdr:row>79</xdr:row>
      <xdr:rowOff>66675</xdr:rowOff>
    </xdr:from>
    <xdr:to>
      <xdr:col>15</xdr:col>
      <xdr:colOff>435652</xdr:colOff>
      <xdr:row>84</xdr:row>
      <xdr:rowOff>34416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299686E-73D2-41C9-8974-BC7600F80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00" y="14735175"/>
          <a:ext cx="9993120" cy="90500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104</xdr:row>
      <xdr:rowOff>180975</xdr:rowOff>
    </xdr:from>
    <xdr:to>
      <xdr:col>15</xdr:col>
      <xdr:colOff>395615</xdr:colOff>
      <xdr:row>107</xdr:row>
      <xdr:rowOff>80076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FDD0B9A-6FB0-4BA1-B4EC-C92E06937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90975" y="19421475"/>
          <a:ext cx="9764488" cy="476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B8B2-BC71-44D7-9557-317CDBCCB47C}">
  <dimension ref="A5:XFD118"/>
  <sheetViews>
    <sheetView tabSelected="1" zoomScale="115" zoomScaleNormal="115" workbookViewId="0">
      <selection activeCell="G22" sqref="G22"/>
    </sheetView>
  </sheetViews>
  <sheetFormatPr baseColWidth="10" defaultRowHeight="15" x14ac:dyDescent="0.25"/>
  <cols>
    <col min="3" max="3" width="17.7109375" customWidth="1"/>
    <col min="4" max="4" width="19" customWidth="1"/>
    <col min="5" max="5" width="26.140625" bestFit="1" customWidth="1"/>
    <col min="11" max="11" width="11.85546875" bestFit="1" customWidth="1"/>
  </cols>
  <sheetData>
    <row r="5" spans="1:11" x14ac:dyDescent="0.25">
      <c r="A5" s="1" t="s">
        <v>0</v>
      </c>
      <c r="G5" s="1" t="s">
        <v>18</v>
      </c>
    </row>
    <row r="6" spans="1:11" x14ac:dyDescent="0.25">
      <c r="A6" t="s">
        <v>1</v>
      </c>
      <c r="D6" s="2">
        <v>75000</v>
      </c>
      <c r="G6" s="8" t="s">
        <v>0</v>
      </c>
      <c r="K6" s="3">
        <f>-D8</f>
        <v>-80000</v>
      </c>
    </row>
    <row r="7" spans="1:11" x14ac:dyDescent="0.25">
      <c r="A7" t="s">
        <v>2</v>
      </c>
      <c r="D7" s="2">
        <v>5000</v>
      </c>
      <c r="G7" s="8" t="s">
        <v>6</v>
      </c>
      <c r="K7" s="3">
        <f>-D13</f>
        <v>-17000</v>
      </c>
    </row>
    <row r="8" spans="1:11" x14ac:dyDescent="0.25">
      <c r="D8" s="7">
        <f>D6+D7</f>
        <v>80000</v>
      </c>
      <c r="E8" t="s">
        <v>16</v>
      </c>
      <c r="G8" s="8" t="s">
        <v>7</v>
      </c>
      <c r="K8" s="3">
        <f>D18</f>
        <v>72700</v>
      </c>
    </row>
    <row r="9" spans="1:11" x14ac:dyDescent="0.25">
      <c r="K9" s="3">
        <f>SUM(K6:K8)</f>
        <v>-24300</v>
      </c>
    </row>
    <row r="10" spans="1:11" x14ac:dyDescent="0.25">
      <c r="A10" s="1" t="s">
        <v>6</v>
      </c>
    </row>
    <row r="11" spans="1:11" x14ac:dyDescent="0.25">
      <c r="A11" t="s">
        <v>3</v>
      </c>
      <c r="D11" s="2">
        <v>25000</v>
      </c>
    </row>
    <row r="12" spans="1:11" x14ac:dyDescent="0.25">
      <c r="A12" t="s">
        <v>4</v>
      </c>
      <c r="D12" s="2">
        <v>8000</v>
      </c>
    </row>
    <row r="13" spans="1:11" x14ac:dyDescent="0.25">
      <c r="A13" t="s">
        <v>5</v>
      </c>
      <c r="D13" s="7">
        <f>D11-D12</f>
        <v>17000</v>
      </c>
      <c r="E13" t="s">
        <v>16</v>
      </c>
    </row>
    <row r="15" spans="1:11" x14ac:dyDescent="0.25">
      <c r="A15" s="1" t="s">
        <v>7</v>
      </c>
    </row>
    <row r="16" spans="1:11" x14ac:dyDescent="0.25">
      <c r="A16" t="s">
        <v>8</v>
      </c>
      <c r="D16" s="2">
        <v>75000</v>
      </c>
    </row>
    <row r="17" spans="1:5" x14ac:dyDescent="0.25">
      <c r="A17" t="s">
        <v>9</v>
      </c>
      <c r="D17" s="3">
        <f>D26</f>
        <v>2300</v>
      </c>
    </row>
    <row r="18" spans="1:5" x14ac:dyDescent="0.25">
      <c r="D18" s="7">
        <f>D16-D17</f>
        <v>72700</v>
      </c>
      <c r="E18" t="s">
        <v>17</v>
      </c>
    </row>
    <row r="19" spans="1:5" x14ac:dyDescent="0.25">
      <c r="D19" s="6"/>
    </row>
    <row r="20" spans="1:5" x14ac:dyDescent="0.25">
      <c r="D20" s="5"/>
    </row>
    <row r="21" spans="1:5" x14ac:dyDescent="0.25">
      <c r="A21" s="1" t="s">
        <v>10</v>
      </c>
      <c r="D21" s="2">
        <v>130000</v>
      </c>
    </row>
    <row r="22" spans="1:5" x14ac:dyDescent="0.25">
      <c r="A22" t="s">
        <v>48</v>
      </c>
      <c r="D22" s="3">
        <f>D21-C30</f>
        <v>52000</v>
      </c>
    </row>
    <row r="23" spans="1:5" x14ac:dyDescent="0.25">
      <c r="A23" t="s">
        <v>8</v>
      </c>
      <c r="D23" s="2">
        <v>75000</v>
      </c>
    </row>
    <row r="24" spans="1:5" x14ac:dyDescent="0.25">
      <c r="A24" t="s">
        <v>11</v>
      </c>
      <c r="D24" s="4">
        <f>D16-D22</f>
        <v>23000</v>
      </c>
    </row>
    <row r="25" spans="1:5" x14ac:dyDescent="0.25">
      <c r="D25" s="6"/>
    </row>
    <row r="26" spans="1:5" x14ac:dyDescent="0.25">
      <c r="A26" t="s">
        <v>15</v>
      </c>
      <c r="D26" s="3">
        <f>D24*10%</f>
        <v>2300</v>
      </c>
    </row>
    <row r="28" spans="1:5" x14ac:dyDescent="0.25">
      <c r="A28" t="s">
        <v>12</v>
      </c>
      <c r="C28" s="3">
        <f>D21*20%</f>
        <v>26000</v>
      </c>
    </row>
    <row r="29" spans="1:5" x14ac:dyDescent="0.25">
      <c r="A29" t="s">
        <v>13</v>
      </c>
      <c r="C29">
        <v>3</v>
      </c>
    </row>
    <row r="30" spans="1:5" x14ac:dyDescent="0.25">
      <c r="A30" t="s">
        <v>14</v>
      </c>
      <c r="C30" s="4">
        <f>C28*C29</f>
        <v>78000</v>
      </c>
    </row>
    <row r="33" customFormat="1" x14ac:dyDescent="0.25"/>
    <row r="34" customFormat="1" x14ac:dyDescent="0.25"/>
    <row r="49" spans="5:10 16384:16384" x14ac:dyDescent="0.25">
      <c r="F49" t="s">
        <v>23</v>
      </c>
      <c r="G49" t="s">
        <v>24</v>
      </c>
      <c r="H49" t="s">
        <v>25</v>
      </c>
      <c r="I49" t="s">
        <v>26</v>
      </c>
      <c r="J49" t="s">
        <v>27</v>
      </c>
      <c r="XFD49" t="s">
        <v>22</v>
      </c>
    </row>
    <row r="50" spans="5:10 16384:16384" x14ac:dyDescent="0.25">
      <c r="E50" s="8" t="s">
        <v>20</v>
      </c>
      <c r="F50" s="3">
        <v>37600</v>
      </c>
      <c r="G50" s="3">
        <v>39800</v>
      </c>
      <c r="H50" s="3">
        <v>36800</v>
      </c>
      <c r="I50" s="3">
        <v>35400</v>
      </c>
      <c r="J50" s="3">
        <v>35400</v>
      </c>
    </row>
    <row r="51" spans="5:10 16384:16384" x14ac:dyDescent="0.25">
      <c r="E51" t="s">
        <v>21</v>
      </c>
      <c r="F51" s="3">
        <v>38000</v>
      </c>
      <c r="G51" s="3">
        <v>35000</v>
      </c>
      <c r="H51" s="3">
        <v>25500</v>
      </c>
      <c r="I51" s="3">
        <v>22500</v>
      </c>
      <c r="J51" s="3">
        <v>19500</v>
      </c>
    </row>
    <row r="52" spans="5:10 16384:16384" x14ac:dyDescent="0.25">
      <c r="E52" s="1" t="s">
        <v>19</v>
      </c>
      <c r="F52" s="12">
        <f>F50-F51</f>
        <v>-400</v>
      </c>
      <c r="G52" s="12">
        <f t="shared" ref="G52:J52" si="0">G50-G51</f>
        <v>4800</v>
      </c>
      <c r="H52" s="12">
        <f t="shared" si="0"/>
        <v>11300</v>
      </c>
      <c r="I52" s="12">
        <f t="shared" si="0"/>
        <v>12900</v>
      </c>
      <c r="J52" s="12">
        <f t="shared" si="0"/>
        <v>15900</v>
      </c>
    </row>
    <row r="55" spans="5:10 16384:16384" x14ac:dyDescent="0.25">
      <c r="E55" s="9" t="s">
        <v>31</v>
      </c>
      <c r="F55" s="9" t="s">
        <v>23</v>
      </c>
      <c r="G55" s="9" t="s">
        <v>24</v>
      </c>
      <c r="H55" s="9" t="s">
        <v>25</v>
      </c>
      <c r="I55" s="9" t="s">
        <v>26</v>
      </c>
      <c r="J55" s="9" t="s">
        <v>27</v>
      </c>
    </row>
    <row r="56" spans="5:10 16384:16384" x14ac:dyDescent="0.25">
      <c r="E56" t="s">
        <v>28</v>
      </c>
      <c r="F56" s="2">
        <v>504000</v>
      </c>
      <c r="G56" s="2">
        <v>504000</v>
      </c>
      <c r="H56" s="2">
        <v>504000</v>
      </c>
      <c r="I56" s="2">
        <v>504000</v>
      </c>
      <c r="J56" s="2">
        <v>504000</v>
      </c>
    </row>
    <row r="57" spans="5:10 16384:16384" x14ac:dyDescent="0.25">
      <c r="E57" t="s">
        <v>29</v>
      </c>
      <c r="F57" s="2">
        <v>460000</v>
      </c>
      <c r="G57" s="2">
        <v>460000</v>
      </c>
      <c r="H57" s="2">
        <v>460000</v>
      </c>
      <c r="I57" s="2">
        <v>460000</v>
      </c>
      <c r="J57" s="2">
        <v>460000</v>
      </c>
    </row>
    <row r="58" spans="5:10 16384:16384" x14ac:dyDescent="0.25">
      <c r="E58" t="s">
        <v>30</v>
      </c>
      <c r="F58" s="10">
        <f>80000*23%</f>
        <v>18400</v>
      </c>
      <c r="G58" s="10">
        <f>80000*34%</f>
        <v>27200.000000000004</v>
      </c>
      <c r="H58" s="10">
        <f>80000*19%</f>
        <v>15200</v>
      </c>
      <c r="I58" s="10">
        <f>80000*12%</f>
        <v>9600</v>
      </c>
      <c r="J58" s="10">
        <f>80000*12%</f>
        <v>9600</v>
      </c>
    </row>
    <row r="59" spans="5:10 16384:16384" x14ac:dyDescent="0.25">
      <c r="E59" t="s">
        <v>32</v>
      </c>
      <c r="F59" s="3">
        <f>F56-F57-F58</f>
        <v>25600</v>
      </c>
      <c r="G59" s="3">
        <f t="shared" ref="G59:J59" si="1">G56-G57-G58</f>
        <v>16799.999999999996</v>
      </c>
      <c r="H59" s="3">
        <f t="shared" si="1"/>
        <v>28800</v>
      </c>
      <c r="I59" s="3">
        <f t="shared" si="1"/>
        <v>34400</v>
      </c>
      <c r="J59" s="3">
        <f t="shared" si="1"/>
        <v>34400</v>
      </c>
    </row>
    <row r="60" spans="5:10 16384:16384" x14ac:dyDescent="0.25">
      <c r="E60" t="s">
        <v>33</v>
      </c>
      <c r="F60" s="11">
        <f>F59*25%</f>
        <v>6400</v>
      </c>
      <c r="G60" s="11">
        <f t="shared" ref="G60:J60" si="2">G59*25%</f>
        <v>4199.9999999999991</v>
      </c>
      <c r="H60" s="11">
        <f t="shared" si="2"/>
        <v>7200</v>
      </c>
      <c r="I60" s="11">
        <f t="shared" si="2"/>
        <v>8600</v>
      </c>
      <c r="J60" s="11">
        <f t="shared" si="2"/>
        <v>8600</v>
      </c>
    </row>
    <row r="61" spans="5:10 16384:16384" x14ac:dyDescent="0.25">
      <c r="E61" t="s">
        <v>34</v>
      </c>
      <c r="F61" s="3">
        <f>F59-F60</f>
        <v>19200</v>
      </c>
      <c r="G61" s="3">
        <f t="shared" ref="G61:J61" si="3">G59-G60</f>
        <v>12599.999999999996</v>
      </c>
      <c r="H61" s="3">
        <f t="shared" si="3"/>
        <v>21600</v>
      </c>
      <c r="I61" s="3">
        <f t="shared" si="3"/>
        <v>25800</v>
      </c>
      <c r="J61" s="3">
        <f t="shared" si="3"/>
        <v>25800</v>
      </c>
    </row>
    <row r="62" spans="5:10 16384:16384" x14ac:dyDescent="0.25">
      <c r="E62" t="s">
        <v>35</v>
      </c>
      <c r="F62" s="11">
        <f>F58</f>
        <v>18400</v>
      </c>
      <c r="G62" s="11">
        <f t="shared" ref="G62:J62" si="4">G58</f>
        <v>27200.000000000004</v>
      </c>
      <c r="H62" s="11">
        <f t="shared" si="4"/>
        <v>15200</v>
      </c>
      <c r="I62" s="11">
        <f t="shared" si="4"/>
        <v>9600</v>
      </c>
      <c r="J62" s="11">
        <f t="shared" si="4"/>
        <v>9600</v>
      </c>
    </row>
    <row r="63" spans="5:10 16384:16384" x14ac:dyDescent="0.25">
      <c r="E63" t="s">
        <v>36</v>
      </c>
      <c r="F63" s="3">
        <f>F61+F62</f>
        <v>37600</v>
      </c>
      <c r="G63" s="3">
        <f t="shared" ref="G63:J63" si="5">G61+G62</f>
        <v>39800</v>
      </c>
      <c r="H63" s="3">
        <f t="shared" si="5"/>
        <v>36800</v>
      </c>
      <c r="I63" s="3">
        <f t="shared" si="5"/>
        <v>35400</v>
      </c>
      <c r="J63" s="3">
        <f t="shared" si="5"/>
        <v>35400</v>
      </c>
    </row>
    <row r="66" spans="5:10" x14ac:dyDescent="0.25">
      <c r="E66" s="9" t="s">
        <v>37</v>
      </c>
      <c r="F66" s="9" t="s">
        <v>23</v>
      </c>
      <c r="G66" s="9" t="s">
        <v>24</v>
      </c>
      <c r="H66" s="9" t="s">
        <v>25</v>
      </c>
      <c r="I66" s="9" t="s">
        <v>26</v>
      </c>
      <c r="J66" s="9" t="s">
        <v>27</v>
      </c>
    </row>
    <row r="67" spans="5:10" x14ac:dyDescent="0.25">
      <c r="E67" t="s">
        <v>28</v>
      </c>
      <c r="F67" s="2">
        <v>440000</v>
      </c>
      <c r="G67" s="2">
        <v>460000</v>
      </c>
      <c r="H67" s="2">
        <v>480000</v>
      </c>
      <c r="I67" s="2">
        <v>480000</v>
      </c>
      <c r="J67" s="2">
        <v>450000</v>
      </c>
    </row>
    <row r="68" spans="5:10" x14ac:dyDescent="0.25">
      <c r="E68" t="s">
        <v>29</v>
      </c>
      <c r="F68" s="2">
        <v>398000</v>
      </c>
      <c r="G68" s="2">
        <v>422000</v>
      </c>
      <c r="H68" s="2">
        <v>446000</v>
      </c>
      <c r="I68" s="2">
        <v>450000</v>
      </c>
      <c r="J68" s="2">
        <v>424000</v>
      </c>
    </row>
    <row r="69" spans="5:10" x14ac:dyDescent="0.25">
      <c r="E69" t="s">
        <v>30</v>
      </c>
      <c r="F69" s="10">
        <v>26000</v>
      </c>
      <c r="G69" s="10">
        <v>26000</v>
      </c>
      <c r="H69" s="10"/>
      <c r="I69" s="10"/>
      <c r="J69" s="10"/>
    </row>
    <row r="70" spans="5:10" x14ac:dyDescent="0.25">
      <c r="E70" t="s">
        <v>32</v>
      </c>
      <c r="F70" s="3">
        <f>F67-F68-F69</f>
        <v>16000</v>
      </c>
      <c r="G70" s="3">
        <f t="shared" ref="G70" si="6">G67-G68-G69</f>
        <v>12000</v>
      </c>
      <c r="H70" s="3">
        <f t="shared" ref="H70" si="7">H67-H68-H69</f>
        <v>34000</v>
      </c>
      <c r="I70" s="3">
        <f t="shared" ref="I70" si="8">I67-I68-I69</f>
        <v>30000</v>
      </c>
      <c r="J70" s="3">
        <f t="shared" ref="J70" si="9">J67-J68-J69</f>
        <v>26000</v>
      </c>
    </row>
    <row r="71" spans="5:10" x14ac:dyDescent="0.25">
      <c r="E71" t="s">
        <v>33</v>
      </c>
      <c r="F71" s="11">
        <f>F70*25%</f>
        <v>4000</v>
      </c>
      <c r="G71" s="11">
        <f t="shared" ref="G71" si="10">G70*25%</f>
        <v>3000</v>
      </c>
      <c r="H71" s="11">
        <f t="shared" ref="H71" si="11">H70*25%</f>
        <v>8500</v>
      </c>
      <c r="I71" s="11">
        <f t="shared" ref="I71" si="12">I70*25%</f>
        <v>7500</v>
      </c>
      <c r="J71" s="11">
        <f t="shared" ref="J71" si="13">J70*25%</f>
        <v>6500</v>
      </c>
    </row>
    <row r="72" spans="5:10" x14ac:dyDescent="0.25">
      <c r="E72" t="s">
        <v>34</v>
      </c>
      <c r="F72" s="3">
        <f>F70-F71</f>
        <v>12000</v>
      </c>
      <c r="G72" s="3">
        <f t="shared" ref="G72" si="14">G70-G71</f>
        <v>9000</v>
      </c>
      <c r="H72" s="3">
        <f t="shared" ref="H72" si="15">H70-H71</f>
        <v>25500</v>
      </c>
      <c r="I72" s="3">
        <f t="shared" ref="I72" si="16">I70-I71</f>
        <v>22500</v>
      </c>
      <c r="J72" s="3">
        <f t="shared" ref="J72" si="17">J70-J71</f>
        <v>19500</v>
      </c>
    </row>
    <row r="73" spans="5:10" x14ac:dyDescent="0.25">
      <c r="E73" t="s">
        <v>35</v>
      </c>
      <c r="F73" s="10">
        <v>26000</v>
      </c>
      <c r="G73" s="10">
        <v>26000</v>
      </c>
      <c r="H73" s="11"/>
      <c r="I73" s="11"/>
      <c r="J73" s="11"/>
    </row>
    <row r="74" spans="5:10" x14ac:dyDescent="0.25">
      <c r="E74" t="s">
        <v>36</v>
      </c>
      <c r="F74" s="3">
        <f>F72+F73</f>
        <v>38000</v>
      </c>
      <c r="G74" s="3">
        <f t="shared" ref="G74" si="18">G72+G73</f>
        <v>35000</v>
      </c>
      <c r="H74" s="3">
        <f t="shared" ref="H74" si="19">H72+H73</f>
        <v>25500</v>
      </c>
      <c r="I74" s="3">
        <f t="shared" ref="I74" si="20">I72+I73</f>
        <v>22500</v>
      </c>
      <c r="J74" s="3">
        <f t="shared" ref="J74" si="21">J72+J73</f>
        <v>19500</v>
      </c>
    </row>
    <row r="87" spans="5:8" x14ac:dyDescent="0.25">
      <c r="E87" s="1" t="s">
        <v>38</v>
      </c>
    </row>
    <row r="88" spans="5:8" x14ac:dyDescent="0.25">
      <c r="E88" t="s">
        <v>39</v>
      </c>
      <c r="H88" s="2">
        <f>H96</f>
        <v>9000</v>
      </c>
    </row>
    <row r="89" spans="5:8" x14ac:dyDescent="0.25">
      <c r="E89" t="s">
        <v>40</v>
      </c>
      <c r="H89" s="2">
        <v>17000</v>
      </c>
    </row>
    <row r="90" spans="5:8" x14ac:dyDescent="0.25">
      <c r="H90" s="15">
        <f>SUM(H88:H89)</f>
        <v>26000</v>
      </c>
    </row>
    <row r="91" spans="5:8" x14ac:dyDescent="0.25">
      <c r="E91" s="5"/>
      <c r="F91" s="5"/>
      <c r="G91" s="5"/>
      <c r="H91" s="5"/>
    </row>
    <row r="92" spans="5:8" x14ac:dyDescent="0.25">
      <c r="E92" s="13"/>
      <c r="F92" s="5"/>
      <c r="G92" s="5"/>
      <c r="H92" s="5"/>
    </row>
    <row r="93" spans="5:8" x14ac:dyDescent="0.25">
      <c r="E93" s="1" t="s">
        <v>41</v>
      </c>
    </row>
    <row r="94" spans="5:8" x14ac:dyDescent="0.25">
      <c r="E94" t="s">
        <v>8</v>
      </c>
      <c r="H94" s="2">
        <v>10000</v>
      </c>
    </row>
    <row r="95" spans="5:8" x14ac:dyDescent="0.25">
      <c r="E95" t="s">
        <v>9</v>
      </c>
      <c r="H95" s="3">
        <f>H103</f>
        <v>1000</v>
      </c>
    </row>
    <row r="96" spans="5:8" x14ac:dyDescent="0.25">
      <c r="H96" s="7">
        <f>H94-H95</f>
        <v>9000</v>
      </c>
    </row>
    <row r="97" spans="5:11" x14ac:dyDescent="0.25">
      <c r="H97" s="6"/>
    </row>
    <row r="98" spans="5:11" x14ac:dyDescent="0.25">
      <c r="H98" s="5"/>
    </row>
    <row r="99" spans="5:11" x14ac:dyDescent="0.25">
      <c r="E99" s="1" t="s">
        <v>42</v>
      </c>
      <c r="H99" s="2">
        <f>H94</f>
        <v>10000</v>
      </c>
    </row>
    <row r="100" spans="5:11" x14ac:dyDescent="0.25">
      <c r="E100" t="s">
        <v>48</v>
      </c>
      <c r="H100" s="3">
        <v>0</v>
      </c>
    </row>
    <row r="101" spans="5:11" x14ac:dyDescent="0.25">
      <c r="H101" s="3"/>
    </row>
    <row r="102" spans="5:11" x14ac:dyDescent="0.25">
      <c r="E102" t="s">
        <v>11</v>
      </c>
      <c r="H102" s="3">
        <f>H99-H100</f>
        <v>10000</v>
      </c>
    </row>
    <row r="103" spans="5:11" x14ac:dyDescent="0.25">
      <c r="E103" t="s">
        <v>15</v>
      </c>
      <c r="H103" s="3">
        <f>H102*10%</f>
        <v>1000</v>
      </c>
    </row>
    <row r="110" spans="5:11" x14ac:dyDescent="0.25">
      <c r="F110" s="1" t="s">
        <v>43</v>
      </c>
      <c r="G110" s="9" t="s">
        <v>23</v>
      </c>
      <c r="H110" s="9" t="s">
        <v>24</v>
      </c>
      <c r="I110" s="9" t="s">
        <v>25</v>
      </c>
      <c r="J110" s="9" t="s">
        <v>26</v>
      </c>
      <c r="K110" s="9" t="s">
        <v>27</v>
      </c>
    </row>
    <row r="111" spans="5:11" x14ac:dyDescent="0.25">
      <c r="E111" t="s">
        <v>44</v>
      </c>
      <c r="F111" s="3">
        <f>K9</f>
        <v>-24300</v>
      </c>
      <c r="G111" s="12">
        <v>-400</v>
      </c>
      <c r="H111" s="12">
        <v>4800</v>
      </c>
      <c r="I111" s="12">
        <v>11300</v>
      </c>
      <c r="J111" s="12">
        <v>12900</v>
      </c>
      <c r="K111" s="12">
        <f>15900+H90</f>
        <v>41900</v>
      </c>
    </row>
    <row r="112" spans="5:11" x14ac:dyDescent="0.25">
      <c r="E112" t="s">
        <v>45</v>
      </c>
      <c r="F112" s="14">
        <f>NPV(20%,G111:K111)+F111</f>
        <v>8299.0869341563812</v>
      </c>
    </row>
    <row r="114" spans="6:7" x14ac:dyDescent="0.25">
      <c r="G114" s="3" t="s">
        <v>46</v>
      </c>
    </row>
    <row r="115" spans="6:7" x14ac:dyDescent="0.25">
      <c r="G115" s="5" t="s">
        <v>47</v>
      </c>
    </row>
    <row r="116" spans="6:7" x14ac:dyDescent="0.25">
      <c r="G116" s="6"/>
    </row>
    <row r="118" spans="6:7" x14ac:dyDescent="0.25">
      <c r="F118" t="s">
        <v>49</v>
      </c>
      <c r="G118" s="16">
        <f>IRR(F111:K111)</f>
        <v>0.28902973129523568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Villatoro</dc:creator>
  <cp:lastModifiedBy>Alexander Villatoro</cp:lastModifiedBy>
  <dcterms:created xsi:type="dcterms:W3CDTF">2022-04-21T01:38:27Z</dcterms:created>
  <dcterms:modified xsi:type="dcterms:W3CDTF">2022-05-13T17:26:00Z</dcterms:modified>
</cp:coreProperties>
</file>