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21C4CFEA-27FF-4FBB-AE76-DFC8F2AD91F0}" xr6:coauthVersionLast="47" xr6:coauthVersionMax="47" xr10:uidLastSave="{00000000-0000-0000-0000-000000000000}"/>
  <bookViews>
    <workbookView xWindow="28680" yWindow="-2580" windowWidth="29040" windowHeight="15840" xr2:uid="{F80B7C83-C51D-4214-8178-51B34B3AD22A}"/>
  </bookViews>
  <sheets>
    <sheet name="ENCABEZADO"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3" i="1" l="1"/>
  <c r="J42" i="1"/>
  <c r="K43" i="1"/>
  <c r="K42" i="1"/>
  <c r="K41" i="1"/>
  <c r="K40" i="1"/>
  <c r="J41" i="1"/>
  <c r="J23" i="1"/>
  <c r="J27" i="1"/>
  <c r="K27" i="1"/>
  <c r="K26" i="1"/>
  <c r="J26" i="1"/>
  <c r="J25" i="1"/>
  <c r="K25" i="1"/>
  <c r="K24" i="1"/>
  <c r="K23" i="1"/>
  <c r="K22" i="1"/>
  <c r="J24" i="1"/>
  <c r="J22" i="1"/>
  <c r="J21" i="1"/>
  <c r="K21" i="1"/>
  <c r="K20" i="1"/>
  <c r="L14" i="1"/>
  <c r="M14" i="1"/>
  <c r="N14" i="1"/>
  <c r="N10" i="1"/>
  <c r="N11" i="1"/>
  <c r="N12" i="1"/>
  <c r="N13" i="1"/>
  <c r="N9" i="1"/>
  <c r="M10" i="1"/>
  <c r="M11" i="1"/>
  <c r="M12" i="1"/>
  <c r="M13" i="1"/>
  <c r="M9" i="1"/>
  <c r="L10" i="1"/>
  <c r="L11" i="1"/>
  <c r="L12" i="1"/>
  <c r="L13" i="1"/>
  <c r="L9" i="1"/>
  <c r="K10" i="1"/>
  <c r="K11" i="1"/>
  <c r="K12" i="1"/>
  <c r="K13" i="1"/>
  <c r="K9" i="1"/>
  <c r="K14" i="1"/>
  <c r="N8" i="1"/>
  <c r="M8" i="1"/>
  <c r="L8" i="1"/>
  <c r="K8" i="1"/>
  <c r="D101" i="1"/>
  <c r="E103" i="1"/>
  <c r="F103" i="1" s="1"/>
  <c r="E106" i="1"/>
  <c r="F106" i="1" s="1"/>
  <c r="C138" i="1"/>
  <c r="B130" i="1"/>
  <c r="B132" i="1"/>
  <c r="B131" i="1"/>
  <c r="B118" i="1"/>
  <c r="D126" i="1" s="1"/>
  <c r="B122" i="1"/>
  <c r="B119" i="1"/>
  <c r="B113" i="1"/>
  <c r="D111" i="1"/>
  <c r="B96" i="1"/>
  <c r="D95" i="1"/>
  <c r="B95" i="1"/>
  <c r="G17" i="1"/>
  <c r="F16" i="1"/>
  <c r="F17" i="1" s="1"/>
  <c r="G15" i="1" s="1"/>
  <c r="B55" i="1"/>
  <c r="B54" i="1"/>
  <c r="B68" i="1"/>
  <c r="B69" i="1"/>
  <c r="B53" i="1"/>
  <c r="B52" i="1"/>
  <c r="B66" i="1"/>
  <c r="B67" i="1"/>
  <c r="B65" i="1"/>
  <c r="B63" i="1"/>
  <c r="B64" i="1"/>
  <c r="B49" i="1"/>
  <c r="B51" i="1" s="1"/>
  <c r="B48" i="1"/>
  <c r="B47" i="1"/>
  <c r="B46" i="1"/>
  <c r="B45" i="1"/>
  <c r="B43" i="1"/>
  <c r="B42" i="1"/>
  <c r="B41" i="1"/>
  <c r="B40" i="1"/>
  <c r="B38" i="1"/>
  <c r="G14" i="1" l="1"/>
  <c r="G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Azurdia</author>
  </authors>
  <commentList>
    <comment ref="F16" authorId="0" shapeId="0" xr:uid="{2ED891E2-CC10-405C-B2FD-A6AF729293CD}">
      <text>
        <r>
          <rPr>
            <b/>
            <sz val="9"/>
            <color indexed="81"/>
            <rFont val="Tahoma"/>
            <family val="2"/>
          </rPr>
          <t>Azurdia:</t>
        </r>
        <r>
          <rPr>
            <sz val="9"/>
            <color indexed="81"/>
            <rFont val="Tahoma"/>
            <family val="2"/>
          </rPr>
          <t xml:space="preserve">
Acciones comunes y preferentes </t>
        </r>
      </text>
    </comment>
    <comment ref="J19" authorId="0" shapeId="0" xr:uid="{CD638C4A-F7D4-4ED4-A921-AD6751E5BCF9}">
      <text>
        <r>
          <rPr>
            <b/>
            <sz val="9"/>
            <color indexed="81"/>
            <rFont val="Tahoma"/>
            <family val="2"/>
          </rPr>
          <t>Azurdia:</t>
        </r>
        <r>
          <rPr>
            <sz val="9"/>
            <color indexed="81"/>
            <rFont val="Tahoma"/>
            <family val="2"/>
          </rPr>
          <t xml:space="preserve">
Inversion anual acumulada
</t>
        </r>
      </text>
    </comment>
    <comment ref="K19" authorId="0" shapeId="0" xr:uid="{475073D6-FACA-4990-8E5C-0B3308D11E58}">
      <text>
        <r>
          <rPr>
            <b/>
            <sz val="9"/>
            <color indexed="81"/>
            <rFont val="Tahoma"/>
            <family val="2"/>
          </rPr>
          <t>Azurdia:</t>
        </r>
        <r>
          <rPr>
            <sz val="9"/>
            <color indexed="81"/>
            <rFont val="Tahoma"/>
            <family val="2"/>
          </rPr>
          <t xml:space="preserve">
Es la TIR
</t>
        </r>
      </text>
    </comment>
    <comment ref="J20" authorId="0" shapeId="0" xr:uid="{CEEB8BC4-B1BE-4C07-B1BF-19D8AE9ABFC8}">
      <text>
        <r>
          <rPr>
            <b/>
            <sz val="9"/>
            <color indexed="81"/>
            <rFont val="Tahoma"/>
            <family val="2"/>
          </rPr>
          <t>Azurdia:</t>
        </r>
        <r>
          <rPr>
            <sz val="9"/>
            <color indexed="81"/>
            <rFont val="Tahoma"/>
            <family val="2"/>
          </rPr>
          <t xml:space="preserve">
Va primero porque tiene la TIR mas grande
</t>
        </r>
      </text>
    </comment>
    <comment ref="K39" authorId="0" shapeId="0" xr:uid="{C39D9903-2672-455A-A4DC-35E2E2946403}">
      <text>
        <r>
          <rPr>
            <b/>
            <sz val="9"/>
            <color indexed="81"/>
            <rFont val="Tahoma"/>
            <family val="2"/>
          </rPr>
          <t>Azurdia:</t>
        </r>
        <r>
          <rPr>
            <sz val="9"/>
            <color indexed="81"/>
            <rFont val="Tahoma"/>
            <family val="2"/>
          </rPr>
          <t xml:space="preserve">
TMAR</t>
        </r>
      </text>
    </comment>
    <comment ref="B118" authorId="0" shapeId="0" xr:uid="{70FC34D1-6C28-4625-BB86-F2B51300C304}">
      <text>
        <r>
          <rPr>
            <b/>
            <sz val="9"/>
            <color indexed="81"/>
            <rFont val="Tahoma"/>
            <family val="2"/>
          </rPr>
          <t>Azurdia:</t>
        </r>
        <r>
          <rPr>
            <sz val="9"/>
            <color indexed="81"/>
            <rFont val="Tahoma"/>
            <family val="2"/>
          </rPr>
          <t xml:space="preserve">
el 1.06 sale de la formula de interes compuesto pero todos es para n=1, 1(1+0.06)POT(1)
</t>
        </r>
      </text>
    </comment>
    <comment ref="B120" authorId="0" shapeId="0" xr:uid="{D118E286-923A-4FEE-8905-9557659B0B14}">
      <text>
        <r>
          <rPr>
            <b/>
            <sz val="9"/>
            <color indexed="81"/>
            <rFont val="Tahoma"/>
            <family val="2"/>
          </rPr>
          <t>Azurdia:</t>
        </r>
        <r>
          <rPr>
            <sz val="9"/>
            <color indexed="81"/>
            <rFont val="Tahoma"/>
            <family val="2"/>
          </rPr>
          <t xml:space="preserve">
El dato ya nos lo da el enunciado
</t>
        </r>
      </text>
    </comment>
  </commentList>
</comments>
</file>

<file path=xl/sharedStrings.xml><?xml version="1.0" encoding="utf-8"?>
<sst xmlns="http://schemas.openxmlformats.org/spreadsheetml/2006/main" count="114" uniqueCount="99">
  <si>
    <t>Precio de venta por unidad</t>
  </si>
  <si>
    <t>Opción</t>
  </si>
  <si>
    <t>Tienda</t>
  </si>
  <si>
    <t>Inversión Inicial</t>
  </si>
  <si>
    <t>FNE anual proyectado</t>
  </si>
  <si>
    <t>Unidades vendidas en el año</t>
  </si>
  <si>
    <t>Escuintla</t>
  </si>
  <si>
    <t>Costo de materias primas</t>
  </si>
  <si>
    <t>Q 75.00 / unidad</t>
  </si>
  <si>
    <t>Antigua</t>
  </si>
  <si>
    <t>Costo de mano de obra</t>
  </si>
  <si>
    <t>Q 50.00 / unidad</t>
  </si>
  <si>
    <t>Quetzaltenango</t>
  </si>
  <si>
    <t>Gastos Indirectos de fábrica  (Costos Fijos)</t>
  </si>
  <si>
    <t>Zacapa</t>
  </si>
  <si>
    <t>Gastos de Administración y Ventas</t>
  </si>
  <si>
    <t>Valor adeudado de un Préstamo Bancario</t>
  </si>
  <si>
    <t>Q 120,000  (Saldo al final del año)</t>
  </si>
  <si>
    <t>Tasa interés sobre préstamo bancario actual</t>
  </si>
  <si>
    <t>10% anual</t>
  </si>
  <si>
    <t>Número de acciones preferentes</t>
  </si>
  <si>
    <t>1,300 en circulación</t>
  </si>
  <si>
    <t>Precio actual/ acción preferente</t>
  </si>
  <si>
    <t>Número de acciones comunes</t>
  </si>
  <si>
    <t>2,500 en circulación</t>
  </si>
  <si>
    <t>ISR</t>
  </si>
  <si>
    <t>Precio actual/ acción común</t>
  </si>
  <si>
    <t>Política de Dividendos comunes</t>
  </si>
  <si>
    <t>35% sobre utilidades</t>
  </si>
  <si>
    <t>Utilidades Retenidas acumuladas (inicio de año)</t>
  </si>
  <si>
    <t>Tasa de rendimiento de acciones preferentes</t>
  </si>
  <si>
    <t>20% sobre el precio de la acción</t>
  </si>
  <si>
    <t>Préstamo bancario</t>
  </si>
  <si>
    <t>Monto</t>
  </si>
  <si>
    <t>%</t>
  </si>
  <si>
    <t>Acciones preferentes</t>
  </si>
  <si>
    <t>Capital comun</t>
  </si>
  <si>
    <t>Fuentes de financiamiento actuales (Dic 2021)</t>
  </si>
  <si>
    <t>Estado de resultados</t>
  </si>
  <si>
    <t>Fábrica de zapatos Fashion</t>
  </si>
  <si>
    <t>Del 01 de enero al 31 de diciembre del 2021</t>
  </si>
  <si>
    <t>Expresado en quetzales</t>
  </si>
  <si>
    <t>Ingreso por Ventas (Q300*600)</t>
  </si>
  <si>
    <t>Total</t>
  </si>
  <si>
    <t xml:space="preserve"> - Costo de ventas</t>
  </si>
  <si>
    <t xml:space="preserve"> - Costo de materia prima (Q75*600 pares)</t>
  </si>
  <si>
    <t xml:space="preserve"> - costo de mano de obra (Q50*600 pares)</t>
  </si>
  <si>
    <t>Gastos indirectos de fábrica</t>
  </si>
  <si>
    <t>Utilidad bruta</t>
  </si>
  <si>
    <t xml:space="preserve"> - Gastos de operación</t>
  </si>
  <si>
    <t>Gastos de administración y ventas</t>
  </si>
  <si>
    <t>Utilidad operativa</t>
  </si>
  <si>
    <t xml:space="preserve"> - Gastos de intereses (10% sobre el saldo que se tiene, Q120k)</t>
  </si>
  <si>
    <t>Utilidad antes de impuestos</t>
  </si>
  <si>
    <t xml:space="preserve"> - ISR (25%)</t>
  </si>
  <si>
    <t>Utilidad del período</t>
  </si>
  <si>
    <t>Estado de utilidades retenidas</t>
  </si>
  <si>
    <t>Saldo al inicio del período</t>
  </si>
  <si>
    <t xml:space="preserve"> + utilidad del periodo</t>
  </si>
  <si>
    <t xml:space="preserve"> Utilidad disponible para accionistas comunes y preferentes</t>
  </si>
  <si>
    <t xml:space="preserve"> - dividendos preferentes</t>
  </si>
  <si>
    <t xml:space="preserve"> Utilidad disponible para accionistas comunes</t>
  </si>
  <si>
    <t xml:space="preserve"> - Dividendos preferentes</t>
  </si>
  <si>
    <t>Utilidad del período disponible para accionistas comunes</t>
  </si>
  <si>
    <t xml:space="preserve"> - Dividendos comunes (35% sobre UDAC del período)</t>
  </si>
  <si>
    <t>Saldo al final del período</t>
  </si>
  <si>
    <t xml:space="preserve"> - dividendos comunes</t>
  </si>
  <si>
    <t>Utilidad retenida del período</t>
  </si>
  <si>
    <t>Valor del punto de ruptura de las utilidades retenidas</t>
  </si>
  <si>
    <t>INTERVALO DEL NUEVO FINANCIAMIENTO</t>
  </si>
  <si>
    <t>Fuente de Financiamiento</t>
  </si>
  <si>
    <t>wi</t>
  </si>
  <si>
    <t>Ki</t>
  </si>
  <si>
    <t>Hasta Q 278,490.14</t>
  </si>
  <si>
    <t>Arriba de Q278,490.14</t>
  </si>
  <si>
    <t>Costo del préstamo bancario después de impuesto (ki)</t>
  </si>
  <si>
    <t>kd = 10%</t>
  </si>
  <si>
    <t>T = ISR = 25%</t>
  </si>
  <si>
    <t>Ki = 10%*(1 - 0.25)</t>
  </si>
  <si>
    <t xml:space="preserve">Ki = </t>
  </si>
  <si>
    <t>Costo de las acciones preferentes (kp)</t>
  </si>
  <si>
    <t>Costo de las acciones comunes actiales (utilidades retendias) = Ks = Kr</t>
  </si>
  <si>
    <t>D1 = Dividendos por acción comun período 1</t>
  </si>
  <si>
    <t>P0 = Precio por acción periodo 0</t>
  </si>
  <si>
    <t>g = tasa de crecimiento de los dividendos comunes</t>
  </si>
  <si>
    <t>D0 = dividendos por acción común periodo 0 (2021)</t>
  </si>
  <si>
    <t>Ks</t>
  </si>
  <si>
    <t>Costos de las acciones comunes nuevos Kn</t>
  </si>
  <si>
    <t>Nn = Beneficio neto por la venta de una accion comun</t>
  </si>
  <si>
    <t>P1 = Precio por acción periodo 1 (2022)</t>
  </si>
  <si>
    <t>Costo de flotación = 8% sobre el precio de la accion</t>
  </si>
  <si>
    <t>Kn =</t>
  </si>
  <si>
    <t>WACC después de Impuesto</t>
  </si>
  <si>
    <t>TMAR</t>
  </si>
  <si>
    <t>Año</t>
  </si>
  <si>
    <t xml:space="preserve">Escuintla </t>
  </si>
  <si>
    <t>TIR</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</si>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</sst>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quot;#,##0;[Red]\-&quot;Q&quot;#,##0"/>
    <numFmt numFmtId="8" formatCode="&quot;Q&quot;#,##0.00;[Red]\-&quot;Q&quot;#,##0.00"/>
    <numFmt numFmtId="44" formatCode="_-&quot;Q&quot;* #,##0.00_-;\-&quot;Q&quot;* #,##0.00_-;_-&quot;Q&quot;* &quot;-&quot;??_-;_-@_-"/>
    <numFmt numFmtId="164" formatCode="_-[$Q-100A]* #,##0.00_-;\-[$Q-100A]* #,##0.00_-;_-[$Q-100A]* &quot;-&quot;??_-;_-@_-"/>
    <numFmt numFmtId="176"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4">
    <xf numFmtId="0" fontId="0" fillId="0" borderId="0" xfId="0"/>
    <xf numFmtId="0" fontId="0" fillId="2" borderId="1" xfId="0" applyFill="1" applyBorder="1" applyAlignment="1">
      <alignment vertical="center" wrapText="1"/>
    </xf>
    <xf numFmtId="8" fontId="0" fillId="2" borderId="2" xfId="0" applyNumberFormat="1" applyFill="1" applyBorder="1" applyAlignment="1">
      <alignment horizontal="left" vertical="center" wrapText="1"/>
    </xf>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0" fillId="2" borderId="3" xfId="0" applyFill="1" applyBorder="1" applyAlignment="1">
      <alignment vertical="center" wrapText="1"/>
    </xf>
    <xf numFmtId="0" fontId="0" fillId="2" borderId="4" xfId="0" applyFill="1" applyBorder="1" applyAlignment="1">
      <alignment horizontal="left" vertical="center" wrapText="1"/>
    </xf>
    <xf numFmtId="0" fontId="0" fillId="2" borderId="3" xfId="0" applyFill="1" applyBorder="1" applyAlignment="1">
      <alignment horizontal="center" vertical="center" wrapText="1"/>
    </xf>
    <xf numFmtId="0" fontId="0" fillId="2" borderId="4" xfId="0" applyFill="1" applyBorder="1" applyAlignment="1">
      <alignment horizontal="justify" vertical="center" wrapText="1"/>
    </xf>
    <xf numFmtId="6" fontId="0" fillId="2" borderId="4" xfId="0" applyNumberFormat="1" applyFill="1" applyBorder="1" applyAlignment="1">
      <alignment horizontal="justify" vertical="center" wrapText="1"/>
    </xf>
    <xf numFmtId="6" fontId="0" fillId="2" borderId="4" xfId="0" applyNumberFormat="1" applyFill="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justify" vertical="center" wrapText="1"/>
    </xf>
    <xf numFmtId="6" fontId="0" fillId="0" borderId="0" xfId="0" applyNumberFormat="1" applyAlignment="1">
      <alignment horizontal="justify" vertical="center" wrapText="1"/>
    </xf>
    <xf numFmtId="9" fontId="0" fillId="2" borderId="4" xfId="0" applyNumberFormat="1" applyFill="1" applyBorder="1" applyAlignment="1">
      <alignment horizontal="left" vertical="center" wrapText="1"/>
    </xf>
    <xf numFmtId="0" fontId="0" fillId="3" borderId="4" xfId="0" applyFill="1" applyBorder="1" applyAlignment="1">
      <alignment horizontal="left" vertical="center" wrapText="1"/>
    </xf>
    <xf numFmtId="0" fontId="0" fillId="2" borderId="0" xfId="0" applyFill="1" applyBorder="1" applyAlignment="1">
      <alignment horizontal="justify" vertical="center" wrapText="1"/>
    </xf>
    <xf numFmtId="0" fontId="0" fillId="4" borderId="0" xfId="0" applyFill="1"/>
    <xf numFmtId="164" fontId="0" fillId="0" borderId="0" xfId="0" applyNumberFormat="1" applyFill="1"/>
    <xf numFmtId="0" fontId="0" fillId="0" borderId="0" xfId="0" applyFill="1"/>
    <xf numFmtId="44" fontId="0" fillId="0" borderId="0" xfId="1" applyFont="1" applyFill="1"/>
    <xf numFmtId="0" fontId="0" fillId="5" borderId="3" xfId="0" applyFill="1" applyBorder="1" applyAlignment="1">
      <alignment vertical="center" wrapText="1"/>
    </xf>
    <xf numFmtId="0" fontId="0" fillId="5" borderId="4" xfId="0" applyFill="1" applyBorder="1" applyAlignment="1">
      <alignment horizontal="left" vertical="center" wrapText="1"/>
    </xf>
    <xf numFmtId="0" fontId="0" fillId="3" borderId="3" xfId="0" applyFill="1" applyBorder="1" applyAlignment="1">
      <alignment vertical="center" wrapText="1"/>
    </xf>
    <xf numFmtId="6" fontId="0" fillId="3" borderId="4" xfId="0" applyNumberFormat="1" applyFill="1" applyBorder="1" applyAlignment="1">
      <alignment horizontal="left" vertical="center" wrapText="1"/>
    </xf>
    <xf numFmtId="0" fontId="0" fillId="6" borderId="3" xfId="0" applyFill="1" applyBorder="1" applyAlignment="1">
      <alignment vertical="center" wrapText="1"/>
    </xf>
    <xf numFmtId="0" fontId="0" fillId="6" borderId="4" xfId="0" applyFill="1" applyBorder="1" applyAlignment="1">
      <alignment horizontal="left" vertical="center" wrapText="1"/>
    </xf>
    <xf numFmtId="6" fontId="0" fillId="6" borderId="4" xfId="0" applyNumberFormat="1" applyFill="1" applyBorder="1" applyAlignment="1">
      <alignment horizontal="left" vertical="center" wrapText="1"/>
    </xf>
    <xf numFmtId="0" fontId="0" fillId="6" borderId="0" xfId="0" applyFill="1" applyBorder="1" applyAlignment="1">
      <alignment horizontal="justify" vertical="center" wrapText="1"/>
    </xf>
    <xf numFmtId="0" fontId="0" fillId="3" borderId="0" xfId="0" applyFill="1" applyBorder="1" applyAlignment="1">
      <alignment horizontal="justify" vertical="center" wrapText="1"/>
    </xf>
    <xf numFmtId="0" fontId="0" fillId="5" borderId="0" xfId="0" applyFill="1" applyBorder="1" applyAlignment="1">
      <alignment horizontal="justify" vertical="center" wrapText="1"/>
    </xf>
    <xf numFmtId="44" fontId="0" fillId="0" borderId="0" xfId="0" applyNumberFormat="1" applyFill="1" applyBorder="1" applyAlignment="1">
      <alignment horizontal="right" vertical="center"/>
    </xf>
    <xf numFmtId="44" fontId="0" fillId="0" borderId="0" xfId="1" applyFont="1"/>
    <xf numFmtId="44" fontId="0" fillId="0" borderId="0" xfId="0" applyNumberFormat="1"/>
    <xf numFmtId="6" fontId="0" fillId="0" borderId="0" xfId="0" applyNumberFormat="1"/>
    <xf numFmtId="0" fontId="1" fillId="0" borderId="0" xfId="0" applyFont="1" applyAlignment="1">
      <alignment horizontal="right"/>
    </xf>
    <xf numFmtId="44" fontId="0" fillId="0" borderId="5" xfId="1" applyFont="1" applyBorder="1"/>
    <xf numFmtId="44" fontId="1" fillId="0" borderId="0" xfId="1" applyFont="1"/>
    <xf numFmtId="44" fontId="0" fillId="0" borderId="5" xfId="0" applyNumberFormat="1" applyBorder="1"/>
    <xf numFmtId="0" fontId="1" fillId="2" borderId="3" xfId="0" applyFont="1" applyFill="1" applyBorder="1" applyAlignment="1">
      <alignment vertical="center" wrapText="1"/>
    </xf>
    <xf numFmtId="0" fontId="1" fillId="2" borderId="4" xfId="0" applyFont="1" applyFill="1" applyBorder="1" applyAlignment="1">
      <alignment horizontal="left" vertical="center" wrapText="1"/>
    </xf>
    <xf numFmtId="44" fontId="1" fillId="0" borderId="0" xfId="0" applyNumberFormat="1" applyFont="1"/>
    <xf numFmtId="44" fontId="0" fillId="0" borderId="0" xfId="0" applyNumberFormat="1" applyFill="1"/>
    <xf numFmtId="9" fontId="0" fillId="0" borderId="0" xfId="2" applyFont="1" applyFill="1"/>
    <xf numFmtId="44" fontId="1" fillId="6" borderId="0" xfId="0" applyNumberFormat="1" applyFont="1" applyFill="1"/>
    <xf numFmtId="0" fontId="1" fillId="0" borderId="5" xfId="0" applyFont="1" applyBorder="1"/>
    <xf numFmtId="9" fontId="0" fillId="0" borderId="0" xfId="0" applyNumberFormat="1"/>
    <xf numFmtId="0" fontId="0" fillId="0" borderId="5" xfId="0" applyBorder="1"/>
    <xf numFmtId="0" fontId="0" fillId="6" borderId="5" xfId="0" applyFill="1" applyBorder="1" applyAlignment="1">
      <alignment horizontal="justify" vertical="center" wrapText="1"/>
    </xf>
    <xf numFmtId="0" fontId="5" fillId="0" borderId="0" xfId="0" applyFont="1"/>
    <xf numFmtId="10" fontId="1" fillId="3" borderId="0" xfId="2" applyNumberFormat="1" applyFont="1" applyFill="1"/>
    <xf numFmtId="0" fontId="1" fillId="3" borderId="0" xfId="0" applyFont="1" applyFill="1"/>
    <xf numFmtId="10" fontId="0" fillId="0" borderId="0" xfId="0" applyNumberFormat="1"/>
    <xf numFmtId="10" fontId="1" fillId="3" borderId="0" xfId="0" applyNumberFormat="1" applyFont="1" applyFill="1"/>
    <xf numFmtId="176" fontId="0" fillId="0" borderId="0" xfId="0" applyNumberFormat="1"/>
    <xf numFmtId="176" fontId="1" fillId="3" borderId="0" xfId="0" applyNumberFormat="1" applyFont="1" applyFill="1"/>
    <xf numFmtId="0" fontId="1" fillId="0" borderId="5" xfId="0" applyFont="1" applyFill="1" applyBorder="1"/>
    <xf numFmtId="10" fontId="0" fillId="0" borderId="5" xfId="0" applyNumberFormat="1" applyBorder="1"/>
    <xf numFmtId="0" fontId="0" fillId="0" borderId="0" xfId="2" applyNumberFormat="1" applyFont="1" applyFill="1"/>
    <xf numFmtId="0" fontId="0" fillId="0" borderId="5" xfId="2" applyNumberFormat="1" applyFont="1" applyFill="1" applyBorder="1"/>
    <xf numFmtId="176" fontId="0" fillId="0" borderId="5" xfId="0" applyNumberFormat="1" applyBorder="1"/>
    <xf numFmtId="9" fontId="0" fillId="0" borderId="5" xfId="2" applyFont="1" applyBorder="1"/>
    <xf numFmtId="176" fontId="1" fillId="3" borderId="5" xfId="0" applyNumberFormat="1" applyFont="1" applyFill="1" applyBorder="1"/>
    <xf numFmtId="0" fontId="1" fillId="2" borderId="0" xfId="0" applyFont="1" applyFill="1" applyBorder="1" applyAlignment="1">
      <alignment horizontal="justify"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a:t>
            </a:r>
            <a:r>
              <a:rPr lang="en-US" baseline="0"/>
              <a:t> DE OPORTUNIDADES DE INVERSIÓN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POI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ENCABEZADO!$J$20:$J$27</c:f>
              <c:numCache>
                <c:formatCode>_("Q"* #,##0.00_);_("Q"* \(#,##0.00\);_("Q"* "-"??_);_(@_)</c:formatCode>
                <c:ptCount val="8"/>
                <c:pt idx="0">
                  <c:v>0</c:v>
                </c:pt>
                <c:pt idx="1">
                  <c:v>150000</c:v>
                </c:pt>
                <c:pt idx="2">
                  <c:v>150000</c:v>
                </c:pt>
                <c:pt idx="3">
                  <c:v>325000</c:v>
                </c:pt>
                <c:pt idx="4">
                  <c:v>325000</c:v>
                </c:pt>
                <c:pt idx="5">
                  <c:v>525000</c:v>
                </c:pt>
                <c:pt idx="6">
                  <c:v>525000</c:v>
                </c:pt>
                <c:pt idx="7">
                  <c:v>825000</c:v>
                </c:pt>
              </c:numCache>
            </c:numRef>
          </c:xVal>
          <c:yVal>
            <c:numRef>
              <c:f>ENCABEZADO!$K$20:$K$27</c:f>
              <c:numCache>
                <c:formatCode>0.0%</c:formatCode>
                <c:ptCount val="8"/>
                <c:pt idx="0">
                  <c:v>0.38825524639144415</c:v>
                </c:pt>
                <c:pt idx="1">
                  <c:v>0.38825524639144415</c:v>
                </c:pt>
                <c:pt idx="2">
                  <c:v>0.32272532658881592</c:v>
                </c:pt>
                <c:pt idx="3">
                  <c:v>0.32272532658881592</c:v>
                </c:pt>
                <c:pt idx="4">
                  <c:v>0.28167984493873943</c:v>
                </c:pt>
                <c:pt idx="5">
                  <c:v>0.28167984493873943</c:v>
                </c:pt>
                <c:pt idx="6">
                  <c:v>0.10916174523423572</c:v>
                </c:pt>
                <c:pt idx="7">
                  <c:v>0.10916174523423572</c:v>
                </c:pt>
              </c:numCache>
            </c:numRef>
          </c:yVal>
          <c:smooth val="0"/>
          <c:extLst>
            <c:ext xmlns:c16="http://schemas.microsoft.com/office/drawing/2014/chart" uri="{C3380CC4-5D6E-409C-BE32-E72D297353CC}">
              <c16:uniqueId val="{00000000-E942-46F2-8F75-3A8110801D91}"/>
            </c:ext>
          </c:extLst>
        </c:ser>
        <c:ser>
          <c:idx val="1"/>
          <c:order val="1"/>
          <c:tx>
            <c:v>TMAR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ENCABEZADO!$J$40:$J$43</c:f>
              <c:numCache>
                <c:formatCode>_("Q"* #,##0.00_);_("Q"* \(#,##0.00\);_("Q"* "-"??_);_(@_)</c:formatCode>
                <c:ptCount val="4"/>
                <c:pt idx="0">
                  <c:v>0</c:v>
                </c:pt>
                <c:pt idx="1">
                  <c:v>278510.81980303436</c:v>
                </c:pt>
                <c:pt idx="2">
                  <c:v>278510.81980303436</c:v>
                </c:pt>
                <c:pt idx="3">
                  <c:v>825000</c:v>
                </c:pt>
              </c:numCache>
            </c:numRef>
          </c:xVal>
          <c:yVal>
            <c:numRef>
              <c:f>ENCABEZADO!$K$40:$K$43</c:f>
              <c:numCache>
                <c:formatCode>0.00%</c:formatCode>
                <c:ptCount val="4"/>
                <c:pt idx="0">
                  <c:v>0.2531349424433717</c:v>
                </c:pt>
                <c:pt idx="1">
                  <c:v>0.2531349424433717</c:v>
                </c:pt>
                <c:pt idx="2">
                  <c:v>0.26541180839212775</c:v>
                </c:pt>
                <c:pt idx="3">
                  <c:v>0.26541180839212775</c:v>
                </c:pt>
              </c:numCache>
            </c:numRef>
          </c:yVal>
          <c:smooth val="0"/>
          <c:extLst>
            <c:ext xmlns:c16="http://schemas.microsoft.com/office/drawing/2014/chart" uri="{C3380CC4-5D6E-409C-BE32-E72D297353CC}">
              <c16:uniqueId val="{00000003-E942-46F2-8F75-3A8110801D91}"/>
            </c:ext>
          </c:extLst>
        </c:ser>
        <c:dLbls>
          <c:showLegendKey val="0"/>
          <c:showVal val="0"/>
          <c:showCatName val="0"/>
          <c:showSerName val="0"/>
          <c:showPercent val="0"/>
          <c:showBubbleSize val="0"/>
        </c:dLbls>
        <c:axId val="1578876239"/>
        <c:axId val="1578861263"/>
      </c:scatterChart>
      <c:valAx>
        <c:axId val="1578876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INVERSION INICIAL</a:t>
                </a:r>
                <a:r>
                  <a:rPr lang="es-GT" baseline="0"/>
                  <a:t> ACUMULADA</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_(&quot;Q&quot;* #,##0.00_);_(&quot;Q&quot;* \(#,##0.00\);_(&quot;Q&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578861263"/>
        <c:crosses val="autoZero"/>
        <c:crossBetween val="midCat"/>
      </c:valAx>
      <c:valAx>
        <c:axId val="157886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TIR/TMAR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57887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104776</xdr:rowOff>
    </xdr:from>
    <xdr:to>
      <xdr:col>6</xdr:col>
      <xdr:colOff>1362074</xdr:colOff>
      <xdr:row>5</xdr:row>
      <xdr:rowOff>0</xdr:rowOff>
    </xdr:to>
    <xdr:sp macro="" textlink="">
      <xdr:nvSpPr>
        <xdr:cNvPr id="2" name="CuadroTexto 1">
          <a:extLst>
            <a:ext uri="{FF2B5EF4-FFF2-40B4-BE49-F238E27FC236}">
              <a16:creationId xmlns:a16="http://schemas.microsoft.com/office/drawing/2014/main" id="{F8185789-ECF1-414B-9AD9-261CE1110C11}"/>
            </a:ext>
          </a:extLst>
        </xdr:cNvPr>
        <xdr:cNvSpPr txBox="1"/>
      </xdr:nvSpPr>
      <xdr:spPr>
        <a:xfrm>
          <a:off x="152399" y="104776"/>
          <a:ext cx="11412855" cy="80962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b="1">
              <a:solidFill>
                <a:schemeClr val="dk1"/>
              </a:solidFill>
              <a:effectLst/>
              <a:latin typeface="+mn-lt"/>
              <a:ea typeface="+mn-ea"/>
              <a:cs typeface="+mn-cs"/>
            </a:rPr>
            <a:t>Fábrica</a:t>
          </a:r>
          <a:r>
            <a:rPr lang="es-GT" sz="1100" b="1" baseline="0">
              <a:solidFill>
                <a:schemeClr val="dk1"/>
              </a:solidFill>
              <a:effectLst/>
              <a:latin typeface="+mn-lt"/>
              <a:ea typeface="+mn-ea"/>
              <a:cs typeface="+mn-cs"/>
            </a:rPr>
            <a:t> Fashion </a:t>
          </a:r>
          <a:r>
            <a:rPr lang="es-GT" sz="1100">
              <a:solidFill>
                <a:schemeClr val="dk1"/>
              </a:solidFill>
              <a:effectLst/>
              <a:latin typeface="+mn-lt"/>
              <a:ea typeface="+mn-ea"/>
              <a:cs typeface="+mn-cs"/>
            </a:rPr>
            <a:t>es una empresa en Guatemala que ofrece diseños especiales de ropa basados en las tendencias actuales y a un precio accesible.  Actualmente sólo opera con una tienda en la ciudad capital, pero desea abrir otras tiendas el próximo año.  La misión de la empresa es convertirse en la primera opción de</a:t>
          </a:r>
          <a:r>
            <a:rPr lang="es-GT" sz="1100" baseline="0">
              <a:solidFill>
                <a:schemeClr val="dk1"/>
              </a:solidFill>
              <a:effectLst/>
              <a:latin typeface="+mn-lt"/>
              <a:ea typeface="+mn-ea"/>
              <a:cs typeface="+mn-cs"/>
            </a:rPr>
            <a:t> ropa casual </a:t>
          </a:r>
          <a:r>
            <a:rPr lang="es-GT" sz="1100">
              <a:solidFill>
                <a:schemeClr val="dk1"/>
              </a:solidFill>
              <a:effectLst/>
              <a:latin typeface="+mn-lt"/>
              <a:ea typeface="+mn-ea"/>
              <a:cs typeface="+mn-cs"/>
            </a:rPr>
            <a:t>para sus clientes, por su estilo y valor.   Usted, como analista financiero de la empresa, ha sido designado para analizar diferentes oportunidades de inversión que se tienen para el año 2022.  Usted cuenta con la siguiente información correspondiente al año 2021. </a:t>
          </a:r>
        </a:p>
        <a:p>
          <a:endParaRPr lang="es-GT" sz="1100"/>
        </a:p>
      </xdr:txBody>
    </xdr:sp>
    <xdr:clientData/>
  </xdr:twoCellAnchor>
  <xdr:twoCellAnchor>
    <xdr:from>
      <xdr:col>0</xdr:col>
      <xdr:colOff>209550</xdr:colOff>
      <xdr:row>22</xdr:row>
      <xdr:rowOff>133350</xdr:rowOff>
    </xdr:from>
    <xdr:to>
      <xdr:col>6</xdr:col>
      <xdr:colOff>1219200</xdr:colOff>
      <xdr:row>29</xdr:row>
      <xdr:rowOff>114300</xdr:rowOff>
    </xdr:to>
    <xdr:sp macro="" textlink="">
      <xdr:nvSpPr>
        <xdr:cNvPr id="3" name="CuadroTexto 2">
          <a:extLst>
            <a:ext uri="{FF2B5EF4-FFF2-40B4-BE49-F238E27FC236}">
              <a16:creationId xmlns:a16="http://schemas.microsoft.com/office/drawing/2014/main" id="{79DFC2FE-59B5-49C6-B812-17C40265B42B}"/>
            </a:ext>
          </a:extLst>
        </xdr:cNvPr>
        <xdr:cNvSpPr txBox="1"/>
      </xdr:nvSpPr>
      <xdr:spPr>
        <a:xfrm>
          <a:off x="209550" y="4347210"/>
          <a:ext cx="11212830" cy="126111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Para poder captar fondos, si se emiten acciones comunes estas tendrán el mismo precio que tienen al día de hoy más un costo de flotación del 8%.  Se considera que los dividendos comunes pueden crecer a una tasa del 6% anual.  </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Las opciones de inversión que se han logrado identificar al momento son 4 diferentes tiendas ubicadas en distintos puntos del país: Escuintla, Antigua Guatemala, Quetzaltenango y Zacapa.  A continuación se detalla la inversión inicial requerida, así como el Flujo Neto de efectivo proyectado para los 5 años a utilizarse como período de análisis de la inversión.</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Si la empresa desea evaluar las diferentes opciones de apertura de tienda, utilizando como TMAR 3% arriba de su WACC actual, y si se considera que la elección de cada alternativa es independiente de la otra, utilizando como método de evaluación de la TIR, indique en cuál o cuáles tiendas recomienda invertir para el año 2022</a:t>
          </a:r>
          <a:r>
            <a:rPr lang="es-GT" sz="1100" baseline="0">
              <a:solidFill>
                <a:schemeClr val="dk1"/>
              </a:solidFill>
              <a:effectLst/>
              <a:latin typeface="+mn-lt"/>
              <a:ea typeface="+mn-ea"/>
              <a:cs typeface="+mn-cs"/>
            </a:rPr>
            <a:t> </a:t>
          </a:r>
          <a:r>
            <a:rPr lang="es-GT" sz="1100">
              <a:solidFill>
                <a:schemeClr val="dk1"/>
              </a:solidFill>
              <a:effectLst/>
              <a:latin typeface="+mn-lt"/>
              <a:ea typeface="+mn-ea"/>
              <a:cs typeface="+mn-cs"/>
            </a:rPr>
            <a:t>a la Fábrica Fashion.</a:t>
          </a:r>
        </a:p>
        <a:p>
          <a:endParaRPr lang="es-GT" sz="1100"/>
        </a:p>
      </xdr:txBody>
    </xdr:sp>
    <xdr:clientData/>
  </xdr:twoCellAnchor>
  <xdr:twoCellAnchor editAs="oneCell">
    <xdr:from>
      <xdr:col>0</xdr:col>
      <xdr:colOff>49530</xdr:colOff>
      <xdr:row>70</xdr:row>
      <xdr:rowOff>167640</xdr:rowOff>
    </xdr:from>
    <xdr:to>
      <xdr:col>3</xdr:col>
      <xdr:colOff>495300</xdr:colOff>
      <xdr:row>72</xdr:row>
      <xdr:rowOff>134920</xdr:rowOff>
    </xdr:to>
    <xdr:pic>
      <xdr:nvPicPr>
        <xdr:cNvPr id="5" name="Imagen 4">
          <a:extLst>
            <a:ext uri="{FF2B5EF4-FFF2-40B4-BE49-F238E27FC236}">
              <a16:creationId xmlns:a16="http://schemas.microsoft.com/office/drawing/2014/main" id="{A04AA5B5-BCF0-48D5-843E-EC3505D32CF1}"/>
            </a:ext>
          </a:extLst>
        </xdr:cNvPr>
        <xdr:cNvPicPr>
          <a:picLocks noChangeAspect="1"/>
        </xdr:cNvPicPr>
      </xdr:nvPicPr>
      <xdr:blipFill>
        <a:blip xmlns:r="http://schemas.openxmlformats.org/officeDocument/2006/relationships" r:embed="rId1"/>
        <a:stretch>
          <a:fillRect/>
        </a:stretch>
      </xdr:blipFill>
      <xdr:spPr>
        <a:xfrm>
          <a:off x="49530" y="13426440"/>
          <a:ext cx="7189470" cy="329230"/>
        </a:xfrm>
        <a:prstGeom prst="rect">
          <a:avLst/>
        </a:prstGeom>
      </xdr:spPr>
    </xdr:pic>
    <xdr:clientData/>
  </xdr:twoCellAnchor>
  <xdr:twoCellAnchor editAs="oneCell">
    <xdr:from>
      <xdr:col>0</xdr:col>
      <xdr:colOff>0</xdr:colOff>
      <xdr:row>74</xdr:row>
      <xdr:rowOff>152401</xdr:rowOff>
    </xdr:from>
    <xdr:to>
      <xdr:col>4</xdr:col>
      <xdr:colOff>173355</xdr:colOff>
      <xdr:row>77</xdr:row>
      <xdr:rowOff>17270</xdr:rowOff>
    </xdr:to>
    <xdr:pic>
      <xdr:nvPicPr>
        <xdr:cNvPr id="6" name="Imagen 5">
          <a:extLst>
            <a:ext uri="{FF2B5EF4-FFF2-40B4-BE49-F238E27FC236}">
              <a16:creationId xmlns:a16="http://schemas.microsoft.com/office/drawing/2014/main" id="{DAA56996-2E56-40FA-BB8D-7FEAB7ED22E9}"/>
            </a:ext>
          </a:extLst>
        </xdr:cNvPr>
        <xdr:cNvPicPr>
          <a:picLocks noChangeAspect="1"/>
        </xdr:cNvPicPr>
      </xdr:nvPicPr>
      <xdr:blipFill>
        <a:blip xmlns:r="http://schemas.openxmlformats.org/officeDocument/2006/relationships" r:embed="rId2"/>
        <a:stretch>
          <a:fillRect/>
        </a:stretch>
      </xdr:blipFill>
      <xdr:spPr>
        <a:xfrm>
          <a:off x="0" y="14135101"/>
          <a:ext cx="8324850" cy="419224"/>
        </a:xfrm>
        <a:prstGeom prst="rect">
          <a:avLst/>
        </a:prstGeom>
      </xdr:spPr>
    </xdr:pic>
    <xdr:clientData/>
  </xdr:twoCellAnchor>
  <xdr:twoCellAnchor editAs="oneCell">
    <xdr:from>
      <xdr:col>0</xdr:col>
      <xdr:colOff>129540</xdr:colOff>
      <xdr:row>78</xdr:row>
      <xdr:rowOff>91441</xdr:rowOff>
    </xdr:from>
    <xdr:to>
      <xdr:col>2</xdr:col>
      <xdr:colOff>1028700</xdr:colOff>
      <xdr:row>82</xdr:row>
      <xdr:rowOff>22280</xdr:rowOff>
    </xdr:to>
    <xdr:pic>
      <xdr:nvPicPr>
        <xdr:cNvPr id="7" name="Imagen 6">
          <a:extLst>
            <a:ext uri="{FF2B5EF4-FFF2-40B4-BE49-F238E27FC236}">
              <a16:creationId xmlns:a16="http://schemas.microsoft.com/office/drawing/2014/main" id="{C087E0D0-1774-4907-971B-0B4811218F81}"/>
            </a:ext>
          </a:extLst>
        </xdr:cNvPr>
        <xdr:cNvPicPr>
          <a:picLocks noChangeAspect="1"/>
        </xdr:cNvPicPr>
      </xdr:nvPicPr>
      <xdr:blipFill>
        <a:blip xmlns:r="http://schemas.openxmlformats.org/officeDocument/2006/relationships" r:embed="rId3"/>
        <a:stretch>
          <a:fillRect/>
        </a:stretch>
      </xdr:blipFill>
      <xdr:spPr>
        <a:xfrm>
          <a:off x="129540" y="14798041"/>
          <a:ext cx="6566535" cy="660454"/>
        </a:xfrm>
        <a:prstGeom prst="rect">
          <a:avLst/>
        </a:prstGeom>
      </xdr:spPr>
    </xdr:pic>
    <xdr:clientData/>
  </xdr:twoCellAnchor>
  <xdr:twoCellAnchor editAs="oneCell">
    <xdr:from>
      <xdr:col>0</xdr:col>
      <xdr:colOff>0</xdr:colOff>
      <xdr:row>83</xdr:row>
      <xdr:rowOff>76200</xdr:rowOff>
    </xdr:from>
    <xdr:to>
      <xdr:col>2</xdr:col>
      <xdr:colOff>609600</xdr:colOff>
      <xdr:row>92</xdr:row>
      <xdr:rowOff>136068</xdr:rowOff>
    </xdr:to>
    <xdr:pic>
      <xdr:nvPicPr>
        <xdr:cNvPr id="8" name="Imagen 7">
          <a:extLst>
            <a:ext uri="{FF2B5EF4-FFF2-40B4-BE49-F238E27FC236}">
              <a16:creationId xmlns:a16="http://schemas.microsoft.com/office/drawing/2014/main" id="{DC57E37A-0AEF-4A9F-84DF-A4F378ADDF58}"/>
            </a:ext>
          </a:extLst>
        </xdr:cNvPr>
        <xdr:cNvPicPr>
          <a:picLocks noChangeAspect="1"/>
        </xdr:cNvPicPr>
      </xdr:nvPicPr>
      <xdr:blipFill>
        <a:blip xmlns:r="http://schemas.openxmlformats.org/officeDocument/2006/relationships" r:embed="rId4"/>
        <a:stretch>
          <a:fillRect/>
        </a:stretch>
      </xdr:blipFill>
      <xdr:spPr>
        <a:xfrm>
          <a:off x="0" y="15687675"/>
          <a:ext cx="6276975" cy="1688643"/>
        </a:xfrm>
        <a:prstGeom prst="rect">
          <a:avLst/>
        </a:prstGeom>
      </xdr:spPr>
    </xdr:pic>
    <xdr:clientData/>
  </xdr:twoCellAnchor>
  <xdr:twoCellAnchor>
    <xdr:from>
      <xdr:col>2</xdr:col>
      <xdr:colOff>421005</xdr:colOff>
      <xdr:row>93</xdr:row>
      <xdr:rowOff>163830</xdr:rowOff>
    </xdr:from>
    <xdr:to>
      <xdr:col>2</xdr:col>
      <xdr:colOff>779145</xdr:colOff>
      <xdr:row>95</xdr:row>
      <xdr:rowOff>87630</xdr:rowOff>
    </xdr:to>
    <xdr:sp macro="" textlink="">
      <xdr:nvSpPr>
        <xdr:cNvPr id="9" name="Flecha: a la derecha 8">
          <a:extLst>
            <a:ext uri="{FF2B5EF4-FFF2-40B4-BE49-F238E27FC236}">
              <a16:creationId xmlns:a16="http://schemas.microsoft.com/office/drawing/2014/main" id="{ABE94796-5ED8-4082-8B80-A82A6E29E87B}"/>
            </a:ext>
          </a:extLst>
        </xdr:cNvPr>
        <xdr:cNvSpPr/>
      </xdr:nvSpPr>
      <xdr:spPr>
        <a:xfrm>
          <a:off x="6088380" y="17585055"/>
          <a:ext cx="358140" cy="285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editAs="oneCell">
    <xdr:from>
      <xdr:col>1</xdr:col>
      <xdr:colOff>85725</xdr:colOff>
      <xdr:row>107</xdr:row>
      <xdr:rowOff>114301</xdr:rowOff>
    </xdr:from>
    <xdr:to>
      <xdr:col>1</xdr:col>
      <xdr:colOff>2072640</xdr:colOff>
      <xdr:row>110</xdr:row>
      <xdr:rowOff>74623</xdr:rowOff>
    </xdr:to>
    <xdr:pic>
      <xdr:nvPicPr>
        <xdr:cNvPr id="10" name="Imagen 9">
          <a:extLst>
            <a:ext uri="{FF2B5EF4-FFF2-40B4-BE49-F238E27FC236}">
              <a16:creationId xmlns:a16="http://schemas.microsoft.com/office/drawing/2014/main" id="{33585E2D-3390-4F67-849F-D1DBACB84929}"/>
            </a:ext>
          </a:extLst>
        </xdr:cNvPr>
        <xdr:cNvPicPr>
          <a:picLocks noChangeAspect="1"/>
        </xdr:cNvPicPr>
      </xdr:nvPicPr>
      <xdr:blipFill>
        <a:blip xmlns:r="http://schemas.openxmlformats.org/officeDocument/2006/relationships" r:embed="rId5"/>
        <a:stretch>
          <a:fillRect/>
        </a:stretch>
      </xdr:blipFill>
      <xdr:spPr>
        <a:xfrm>
          <a:off x="3514725" y="20069176"/>
          <a:ext cx="1986915" cy="503247"/>
        </a:xfrm>
        <a:prstGeom prst="rect">
          <a:avLst/>
        </a:prstGeom>
      </xdr:spPr>
    </xdr:pic>
    <xdr:clientData/>
  </xdr:twoCellAnchor>
  <xdr:twoCellAnchor editAs="oneCell">
    <xdr:from>
      <xdr:col>2</xdr:col>
      <xdr:colOff>95250</xdr:colOff>
      <xdr:row>114</xdr:row>
      <xdr:rowOff>76200</xdr:rowOff>
    </xdr:from>
    <xdr:to>
      <xdr:col>2</xdr:col>
      <xdr:colOff>897044</xdr:colOff>
      <xdr:row>117</xdr:row>
      <xdr:rowOff>1905</xdr:rowOff>
    </xdr:to>
    <xdr:pic>
      <xdr:nvPicPr>
        <xdr:cNvPr id="12" name="Imagen 11">
          <a:extLst>
            <a:ext uri="{FF2B5EF4-FFF2-40B4-BE49-F238E27FC236}">
              <a16:creationId xmlns:a16="http://schemas.microsoft.com/office/drawing/2014/main" id="{3E5583D1-85A7-4547-82BE-6140EF2943B0}"/>
            </a:ext>
          </a:extLst>
        </xdr:cNvPr>
        <xdr:cNvPicPr>
          <a:picLocks noChangeAspect="1"/>
        </xdr:cNvPicPr>
      </xdr:nvPicPr>
      <xdr:blipFill>
        <a:blip xmlns:r="http://schemas.openxmlformats.org/officeDocument/2006/relationships" r:embed="rId6"/>
        <a:stretch>
          <a:fillRect/>
        </a:stretch>
      </xdr:blipFill>
      <xdr:spPr>
        <a:xfrm>
          <a:off x="5762625" y="21297900"/>
          <a:ext cx="790364" cy="468630"/>
        </a:xfrm>
        <a:prstGeom prst="rect">
          <a:avLst/>
        </a:prstGeom>
      </xdr:spPr>
    </xdr:pic>
    <xdr:clientData/>
  </xdr:twoCellAnchor>
  <xdr:twoCellAnchor editAs="oneCell">
    <xdr:from>
      <xdr:col>2</xdr:col>
      <xdr:colOff>129540</xdr:colOff>
      <xdr:row>117</xdr:row>
      <xdr:rowOff>9526</xdr:rowOff>
    </xdr:from>
    <xdr:to>
      <xdr:col>2</xdr:col>
      <xdr:colOff>1045845</xdr:colOff>
      <xdr:row>120</xdr:row>
      <xdr:rowOff>55857</xdr:rowOff>
    </xdr:to>
    <xdr:pic>
      <xdr:nvPicPr>
        <xdr:cNvPr id="13" name="Imagen 12">
          <a:extLst>
            <a:ext uri="{FF2B5EF4-FFF2-40B4-BE49-F238E27FC236}">
              <a16:creationId xmlns:a16="http://schemas.microsoft.com/office/drawing/2014/main" id="{97C35701-E778-429C-8350-88CF7D51719D}"/>
            </a:ext>
          </a:extLst>
        </xdr:cNvPr>
        <xdr:cNvPicPr>
          <a:picLocks noChangeAspect="1"/>
        </xdr:cNvPicPr>
      </xdr:nvPicPr>
      <xdr:blipFill>
        <a:blip xmlns:r="http://schemas.openxmlformats.org/officeDocument/2006/relationships" r:embed="rId7"/>
        <a:stretch>
          <a:fillRect/>
        </a:stretch>
      </xdr:blipFill>
      <xdr:spPr>
        <a:xfrm>
          <a:off x="5796915" y="21774151"/>
          <a:ext cx="916305" cy="600686"/>
        </a:xfrm>
        <a:prstGeom prst="rect">
          <a:avLst/>
        </a:prstGeom>
      </xdr:spPr>
    </xdr:pic>
    <xdr:clientData/>
  </xdr:twoCellAnchor>
  <xdr:twoCellAnchor editAs="oneCell">
    <xdr:from>
      <xdr:col>0</xdr:col>
      <xdr:colOff>1</xdr:colOff>
      <xdr:row>122</xdr:row>
      <xdr:rowOff>49530</xdr:rowOff>
    </xdr:from>
    <xdr:to>
      <xdr:col>3</xdr:col>
      <xdr:colOff>1352551</xdr:colOff>
      <xdr:row>124</xdr:row>
      <xdr:rowOff>55412</xdr:rowOff>
    </xdr:to>
    <xdr:pic>
      <xdr:nvPicPr>
        <xdr:cNvPr id="14" name="Imagen 13">
          <a:extLst>
            <a:ext uri="{FF2B5EF4-FFF2-40B4-BE49-F238E27FC236}">
              <a16:creationId xmlns:a16="http://schemas.microsoft.com/office/drawing/2014/main" id="{DFF52E0E-582E-4F04-AF0F-6F4DF7C6FBD3}"/>
            </a:ext>
          </a:extLst>
        </xdr:cNvPr>
        <xdr:cNvPicPr>
          <a:picLocks noChangeAspect="1"/>
        </xdr:cNvPicPr>
      </xdr:nvPicPr>
      <xdr:blipFill>
        <a:blip xmlns:r="http://schemas.openxmlformats.org/officeDocument/2006/relationships" r:embed="rId8"/>
        <a:stretch>
          <a:fillRect/>
        </a:stretch>
      </xdr:blipFill>
      <xdr:spPr>
        <a:xfrm>
          <a:off x="1" y="22719030"/>
          <a:ext cx="8096250" cy="383072"/>
        </a:xfrm>
        <a:prstGeom prst="rect">
          <a:avLst/>
        </a:prstGeom>
      </xdr:spPr>
    </xdr:pic>
    <xdr:clientData/>
  </xdr:twoCellAnchor>
  <xdr:twoCellAnchor editAs="oneCell">
    <xdr:from>
      <xdr:col>2</xdr:col>
      <xdr:colOff>552451</xdr:colOff>
      <xdr:row>128</xdr:row>
      <xdr:rowOff>74295</xdr:rowOff>
    </xdr:from>
    <xdr:to>
      <xdr:col>3</xdr:col>
      <xdr:colOff>667180</xdr:colOff>
      <xdr:row>131</xdr:row>
      <xdr:rowOff>97155</xdr:rowOff>
    </xdr:to>
    <xdr:pic>
      <xdr:nvPicPr>
        <xdr:cNvPr id="15" name="Imagen 14">
          <a:extLst>
            <a:ext uri="{FF2B5EF4-FFF2-40B4-BE49-F238E27FC236}">
              <a16:creationId xmlns:a16="http://schemas.microsoft.com/office/drawing/2014/main" id="{C9BC2C44-8884-4884-8889-8E6FD392B56F}"/>
            </a:ext>
          </a:extLst>
        </xdr:cNvPr>
        <xdr:cNvPicPr>
          <a:picLocks noChangeAspect="1"/>
        </xdr:cNvPicPr>
      </xdr:nvPicPr>
      <xdr:blipFill>
        <a:blip xmlns:r="http://schemas.openxmlformats.org/officeDocument/2006/relationships" r:embed="rId9"/>
        <a:stretch>
          <a:fillRect/>
        </a:stretch>
      </xdr:blipFill>
      <xdr:spPr>
        <a:xfrm>
          <a:off x="6219826" y="23829645"/>
          <a:ext cx="1183434" cy="565785"/>
        </a:xfrm>
        <a:prstGeom prst="rect">
          <a:avLst/>
        </a:prstGeom>
      </xdr:spPr>
    </xdr:pic>
    <xdr:clientData/>
  </xdr:twoCellAnchor>
  <xdr:twoCellAnchor editAs="oneCell">
    <xdr:from>
      <xdr:col>1</xdr:col>
      <xdr:colOff>323850</xdr:colOff>
      <xdr:row>133</xdr:row>
      <xdr:rowOff>19050</xdr:rowOff>
    </xdr:from>
    <xdr:to>
      <xdr:col>2</xdr:col>
      <xdr:colOff>97436</xdr:colOff>
      <xdr:row>136</xdr:row>
      <xdr:rowOff>1978</xdr:rowOff>
    </xdr:to>
    <xdr:pic>
      <xdr:nvPicPr>
        <xdr:cNvPr id="17" name="Imagen 16">
          <a:extLst>
            <a:ext uri="{FF2B5EF4-FFF2-40B4-BE49-F238E27FC236}">
              <a16:creationId xmlns:a16="http://schemas.microsoft.com/office/drawing/2014/main" id="{8776222B-59C6-4ACD-9374-B143D573BD7B}"/>
            </a:ext>
          </a:extLst>
        </xdr:cNvPr>
        <xdr:cNvPicPr>
          <a:picLocks noChangeAspect="1"/>
        </xdr:cNvPicPr>
      </xdr:nvPicPr>
      <xdr:blipFill>
        <a:blip xmlns:r="http://schemas.openxmlformats.org/officeDocument/2006/relationships" r:embed="rId10"/>
        <a:stretch>
          <a:fillRect/>
        </a:stretch>
      </xdr:blipFill>
      <xdr:spPr>
        <a:xfrm>
          <a:off x="3752850" y="24679275"/>
          <a:ext cx="2008151" cy="525853"/>
        </a:xfrm>
        <a:prstGeom prst="rect">
          <a:avLst/>
        </a:prstGeom>
      </xdr:spPr>
    </xdr:pic>
    <xdr:clientData/>
  </xdr:twoCellAnchor>
  <xdr:twoCellAnchor editAs="oneCell">
    <xdr:from>
      <xdr:col>6</xdr:col>
      <xdr:colOff>1352550</xdr:colOff>
      <xdr:row>99</xdr:row>
      <xdr:rowOff>114300</xdr:rowOff>
    </xdr:from>
    <xdr:to>
      <xdr:col>8</xdr:col>
      <xdr:colOff>2023</xdr:colOff>
      <xdr:row>108</xdr:row>
      <xdr:rowOff>129769</xdr:rowOff>
    </xdr:to>
    <xdr:pic>
      <xdr:nvPicPr>
        <xdr:cNvPr id="18" name="Imagen 17">
          <a:extLst>
            <a:ext uri="{FF2B5EF4-FFF2-40B4-BE49-F238E27FC236}">
              <a16:creationId xmlns:a16="http://schemas.microsoft.com/office/drawing/2014/main" id="{331B2A08-86D5-469F-8700-2A55E84E3B19}"/>
            </a:ext>
          </a:extLst>
        </xdr:cNvPr>
        <xdr:cNvPicPr>
          <a:picLocks noChangeAspect="1"/>
        </xdr:cNvPicPr>
      </xdr:nvPicPr>
      <xdr:blipFill>
        <a:blip xmlns:r="http://schemas.openxmlformats.org/officeDocument/2006/relationships" r:embed="rId11"/>
        <a:stretch>
          <a:fillRect/>
        </a:stretch>
      </xdr:blipFill>
      <xdr:spPr>
        <a:xfrm>
          <a:off x="12477750" y="18621375"/>
          <a:ext cx="845938" cy="1640434"/>
        </a:xfrm>
        <a:prstGeom prst="rect">
          <a:avLst/>
        </a:prstGeom>
      </xdr:spPr>
    </xdr:pic>
    <xdr:clientData/>
  </xdr:twoCellAnchor>
  <xdr:twoCellAnchor editAs="oneCell">
    <xdr:from>
      <xdr:col>9</xdr:col>
      <xdr:colOff>0</xdr:colOff>
      <xdr:row>16</xdr:row>
      <xdr:rowOff>0</xdr:rowOff>
    </xdr:from>
    <xdr:to>
      <xdr:col>12</xdr:col>
      <xdr:colOff>320040</xdr:colOff>
      <xdr:row>17</xdr:row>
      <xdr:rowOff>21201</xdr:rowOff>
    </xdr:to>
    <xdr:pic>
      <xdr:nvPicPr>
        <xdr:cNvPr id="19" name="Imagen 18">
          <a:extLst>
            <a:ext uri="{FF2B5EF4-FFF2-40B4-BE49-F238E27FC236}">
              <a16:creationId xmlns:a16="http://schemas.microsoft.com/office/drawing/2014/main" id="{191E560E-312C-4551-BCE8-1EF464168751}"/>
            </a:ext>
          </a:extLst>
        </xdr:cNvPr>
        <xdr:cNvPicPr>
          <a:picLocks noChangeAspect="1"/>
        </xdr:cNvPicPr>
      </xdr:nvPicPr>
      <xdr:blipFill>
        <a:blip xmlns:r="http://schemas.openxmlformats.org/officeDocument/2006/relationships" r:embed="rId12"/>
        <a:stretch>
          <a:fillRect/>
        </a:stretch>
      </xdr:blipFill>
      <xdr:spPr>
        <a:xfrm>
          <a:off x="14106525" y="3562350"/>
          <a:ext cx="2733675" cy="219321"/>
        </a:xfrm>
        <a:prstGeom prst="rect">
          <a:avLst/>
        </a:prstGeom>
      </xdr:spPr>
    </xdr:pic>
    <xdr:clientData/>
  </xdr:twoCellAnchor>
  <xdr:twoCellAnchor>
    <xdr:from>
      <xdr:col>12</xdr:col>
      <xdr:colOff>5715</xdr:colOff>
      <xdr:row>18</xdr:row>
      <xdr:rowOff>130492</xdr:rowOff>
    </xdr:from>
    <xdr:to>
      <xdr:col>17</xdr:col>
      <xdr:colOff>331470</xdr:colOff>
      <xdr:row>33</xdr:row>
      <xdr:rowOff>117157</xdr:rowOff>
    </xdr:to>
    <xdr:graphicFrame macro="">
      <xdr:nvGraphicFramePr>
        <xdr:cNvPr id="20" name="Gráfico 19">
          <a:extLst>
            <a:ext uri="{FF2B5EF4-FFF2-40B4-BE49-F238E27FC236}">
              <a16:creationId xmlns:a16="http://schemas.microsoft.com/office/drawing/2014/main" id="{15E029BC-EF72-48F2-A96A-5047EC386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658F-178F-458F-B962-C5EE2A43F8F9}">
  <sheetPr>
    <pageSetUpPr fitToPage="1"/>
  </sheetPr>
  <dimension ref="A6:N138"/>
  <sheetViews>
    <sheetView tabSelected="1" topLeftCell="B16" workbookViewId="0">
      <selection activeCell="J33" sqref="J33"/>
    </sheetView>
  </sheetViews>
  <sheetFormatPr baseColWidth="10" defaultColWidth="11.44140625" defaultRowHeight="14.4" x14ac:dyDescent="0.3"/>
  <cols>
    <col min="1" max="1" width="50" customWidth="1"/>
    <col min="2" max="2" width="32.6640625" customWidth="1"/>
    <col min="3" max="3" width="15.6640625" customWidth="1"/>
    <col min="4" max="4" width="20.109375" bestFit="1" customWidth="1"/>
    <col min="5" max="5" width="25.109375" customWidth="1"/>
    <col min="6" max="6" width="18.5546875" customWidth="1"/>
    <col min="7" max="7" width="20.6640625" customWidth="1"/>
    <col min="10" max="10" width="12.6640625" bestFit="1" customWidth="1"/>
    <col min="13" max="13" width="16.44140625" customWidth="1"/>
  </cols>
  <sheetData>
    <row r="6" spans="1:14" ht="15" thickBot="1" x14ac:dyDescent="0.35"/>
    <row r="7" spans="1:14" ht="29.4" customHeight="1" thickBot="1" x14ac:dyDescent="0.35">
      <c r="A7" s="1" t="s">
        <v>0</v>
      </c>
      <c r="B7" s="2">
        <v>300</v>
      </c>
      <c r="D7" s="3" t="s">
        <v>1</v>
      </c>
      <c r="E7" s="4" t="s">
        <v>2</v>
      </c>
      <c r="F7" s="4" t="s">
        <v>3</v>
      </c>
      <c r="G7" s="4" t="s">
        <v>4</v>
      </c>
      <c r="J7" s="63" t="s">
        <v>94</v>
      </c>
      <c r="K7" s="63" t="s">
        <v>95</v>
      </c>
      <c r="L7" s="63" t="s">
        <v>9</v>
      </c>
      <c r="M7" s="63" t="s">
        <v>12</v>
      </c>
      <c r="N7" s="63" t="s">
        <v>14</v>
      </c>
    </row>
    <row r="8" spans="1:14" ht="15" thickBot="1" x14ac:dyDescent="0.35">
      <c r="A8" s="5" t="s">
        <v>5</v>
      </c>
      <c r="B8" s="6">
        <v>600</v>
      </c>
      <c r="D8" s="7">
        <v>1</v>
      </c>
      <c r="E8" s="8" t="s">
        <v>6</v>
      </c>
      <c r="F8" s="9">
        <v>150000</v>
      </c>
      <c r="G8" s="9">
        <v>72250</v>
      </c>
      <c r="J8">
        <v>0</v>
      </c>
      <c r="K8" s="34">
        <f>-F8</f>
        <v>-150000</v>
      </c>
      <c r="L8" s="34">
        <f>-F9</f>
        <v>-175000</v>
      </c>
      <c r="M8" s="34">
        <f>-F10</f>
        <v>-200000</v>
      </c>
      <c r="N8" s="34">
        <f>-F11</f>
        <v>-300000</v>
      </c>
    </row>
    <row r="9" spans="1:14" ht="15" thickBot="1" x14ac:dyDescent="0.35">
      <c r="A9" s="5" t="s">
        <v>7</v>
      </c>
      <c r="B9" s="6" t="s">
        <v>8</v>
      </c>
      <c r="D9" s="7">
        <v>2</v>
      </c>
      <c r="E9" s="8" t="s">
        <v>9</v>
      </c>
      <c r="F9" s="9">
        <v>175000</v>
      </c>
      <c r="G9" s="9">
        <v>75000</v>
      </c>
      <c r="J9">
        <v>1</v>
      </c>
      <c r="K9" s="34">
        <f>$G$8</f>
        <v>72250</v>
      </c>
      <c r="L9" s="34">
        <f>$G$9</f>
        <v>75000</v>
      </c>
      <c r="M9" s="34">
        <f>$G$10</f>
        <v>79250</v>
      </c>
      <c r="N9" s="34">
        <f>$G$11</f>
        <v>81000</v>
      </c>
    </row>
    <row r="10" spans="1:14" ht="16.5" customHeight="1" thickBot="1" x14ac:dyDescent="0.35">
      <c r="A10" s="5" t="s">
        <v>10</v>
      </c>
      <c r="B10" s="6" t="s">
        <v>11</v>
      </c>
      <c r="D10" s="7">
        <v>3</v>
      </c>
      <c r="E10" s="8" t="s">
        <v>12</v>
      </c>
      <c r="F10" s="9">
        <v>200000</v>
      </c>
      <c r="G10" s="9">
        <v>79250</v>
      </c>
      <c r="J10">
        <v>2</v>
      </c>
      <c r="K10" s="34">
        <f t="shared" ref="K10:K13" si="0">$G$8</f>
        <v>72250</v>
      </c>
      <c r="L10" s="34">
        <f t="shared" ref="L10:L13" si="1">$G$9</f>
        <v>75000</v>
      </c>
      <c r="M10" s="34">
        <f t="shared" ref="M10:M13" si="2">$G$10</f>
        <v>79250</v>
      </c>
      <c r="N10" s="34">
        <f t="shared" ref="N10:N13" si="3">$G$11</f>
        <v>81000</v>
      </c>
    </row>
    <row r="11" spans="1:14" ht="15" thickBot="1" x14ac:dyDescent="0.35">
      <c r="A11" s="5" t="s">
        <v>13</v>
      </c>
      <c r="B11" s="10">
        <v>10000</v>
      </c>
      <c r="D11" s="7">
        <v>4</v>
      </c>
      <c r="E11" s="8" t="s">
        <v>14</v>
      </c>
      <c r="F11" s="9">
        <v>300000</v>
      </c>
      <c r="G11" s="9">
        <v>81000</v>
      </c>
      <c r="J11">
        <v>3</v>
      </c>
      <c r="K11" s="34">
        <f t="shared" si="0"/>
        <v>72250</v>
      </c>
      <c r="L11" s="34">
        <f t="shared" si="1"/>
        <v>75000</v>
      </c>
      <c r="M11" s="34">
        <f t="shared" si="2"/>
        <v>79250</v>
      </c>
      <c r="N11" s="34">
        <f t="shared" si="3"/>
        <v>81000</v>
      </c>
    </row>
    <row r="12" spans="1:14" ht="15" thickBot="1" x14ac:dyDescent="0.35">
      <c r="A12" s="5" t="s">
        <v>15</v>
      </c>
      <c r="B12" s="10">
        <v>5000</v>
      </c>
      <c r="D12" s="11"/>
      <c r="E12" s="12"/>
      <c r="F12" s="13"/>
      <c r="G12" s="13"/>
      <c r="J12">
        <v>4</v>
      </c>
      <c r="K12" s="34">
        <f t="shared" si="0"/>
        <v>72250</v>
      </c>
      <c r="L12" s="34">
        <f t="shared" si="1"/>
        <v>75000</v>
      </c>
      <c r="M12" s="34">
        <f t="shared" si="2"/>
        <v>79250</v>
      </c>
      <c r="N12" s="34">
        <f t="shared" si="3"/>
        <v>81000</v>
      </c>
    </row>
    <row r="13" spans="1:14" ht="43.8" thickBot="1" x14ac:dyDescent="0.35">
      <c r="A13" s="21" t="s">
        <v>16</v>
      </c>
      <c r="B13" s="22" t="s">
        <v>17</v>
      </c>
      <c r="E13" s="16" t="s">
        <v>37</v>
      </c>
      <c r="F13" s="17" t="s">
        <v>33</v>
      </c>
      <c r="G13" s="17" t="s">
        <v>34</v>
      </c>
      <c r="J13">
        <v>5</v>
      </c>
      <c r="K13" s="34">
        <f t="shared" si="0"/>
        <v>72250</v>
      </c>
      <c r="L13" s="34">
        <f t="shared" si="1"/>
        <v>75000</v>
      </c>
      <c r="M13" s="34">
        <f t="shared" si="2"/>
        <v>79250</v>
      </c>
      <c r="N13" s="34">
        <f t="shared" si="3"/>
        <v>81000</v>
      </c>
    </row>
    <row r="14" spans="1:14" ht="15" thickBot="1" x14ac:dyDescent="0.35">
      <c r="A14" s="5" t="s">
        <v>18</v>
      </c>
      <c r="B14" s="6" t="s">
        <v>19</v>
      </c>
      <c r="E14" s="30" t="s">
        <v>32</v>
      </c>
      <c r="F14" s="31">
        <v>120000</v>
      </c>
      <c r="G14" s="43">
        <f>F14/$F$17</f>
        <v>0.29706646862235425</v>
      </c>
      <c r="J14" t="s">
        <v>96</v>
      </c>
      <c r="K14" s="46">
        <f>IRR(K8:K13,5)</f>
        <v>0.38825524639144415</v>
      </c>
      <c r="L14" s="46">
        <f t="shared" ref="L14:N14" si="4">IRR(L8:L13,5)</f>
        <v>0.32272532658881592</v>
      </c>
      <c r="M14" s="46">
        <f t="shared" si="4"/>
        <v>0.28167984493873943</v>
      </c>
      <c r="N14" s="46">
        <f t="shared" si="4"/>
        <v>0.10916174523423572</v>
      </c>
    </row>
    <row r="15" spans="1:14" ht="15" thickBot="1" x14ac:dyDescent="0.35">
      <c r="A15" s="23" t="s">
        <v>20</v>
      </c>
      <c r="B15" s="15" t="s">
        <v>21</v>
      </c>
      <c r="E15" s="29" t="s">
        <v>35</v>
      </c>
      <c r="F15" s="20">
        <v>58530</v>
      </c>
      <c r="G15" s="43">
        <f t="shared" ref="G15:G16" si="5">F15/$F$17</f>
        <v>0.14489417007055327</v>
      </c>
    </row>
    <row r="16" spans="1:14" ht="15" thickBot="1" x14ac:dyDescent="0.35">
      <c r="A16" s="23" t="s">
        <v>22</v>
      </c>
      <c r="B16" s="24">
        <v>45</v>
      </c>
      <c r="E16" s="28" t="s">
        <v>36</v>
      </c>
      <c r="F16" s="20">
        <f>B21+B55+B19*2500</f>
        <v>225420</v>
      </c>
      <c r="G16" s="43">
        <f t="shared" si="5"/>
        <v>0.55803936130709242</v>
      </c>
    </row>
    <row r="17" spans="1:11" ht="15" thickBot="1" x14ac:dyDescent="0.35">
      <c r="A17" s="25" t="s">
        <v>23</v>
      </c>
      <c r="B17" s="26" t="s">
        <v>24</v>
      </c>
      <c r="E17" s="19" t="s">
        <v>43</v>
      </c>
      <c r="F17" s="42">
        <f>SUM(F14:F16)</f>
        <v>403950</v>
      </c>
      <c r="G17" s="18">
        <f>SUM(G14:G16)</f>
        <v>1</v>
      </c>
    </row>
    <row r="18" spans="1:11" ht="15" thickBot="1" x14ac:dyDescent="0.35">
      <c r="A18" s="5" t="s">
        <v>25</v>
      </c>
      <c r="B18" s="14">
        <v>0.25</v>
      </c>
      <c r="E18" s="19"/>
      <c r="F18" s="19"/>
      <c r="G18" s="19"/>
    </row>
    <row r="19" spans="1:11" ht="15" thickBot="1" x14ac:dyDescent="0.35">
      <c r="A19" s="25" t="s">
        <v>26</v>
      </c>
      <c r="B19" s="27">
        <v>28</v>
      </c>
      <c r="E19" s="19"/>
      <c r="F19" s="19"/>
      <c r="G19" s="19"/>
      <c r="J19" s="47" t="s">
        <v>97</v>
      </c>
      <c r="K19" s="47" t="s">
        <v>98</v>
      </c>
    </row>
    <row r="20" spans="1:11" ht="15" thickBot="1" x14ac:dyDescent="0.35">
      <c r="A20" s="5" t="s">
        <v>27</v>
      </c>
      <c r="B20" s="6" t="s">
        <v>28</v>
      </c>
      <c r="J20" s="32">
        <v>0</v>
      </c>
      <c r="K20" s="54">
        <f>K14</f>
        <v>0.38825524639144415</v>
      </c>
    </row>
    <row r="21" spans="1:11" ht="15" thickBot="1" x14ac:dyDescent="0.35">
      <c r="A21" s="25" t="s">
        <v>29</v>
      </c>
      <c r="B21" s="27">
        <v>125000</v>
      </c>
      <c r="J21" s="32">
        <f>F8</f>
        <v>150000</v>
      </c>
      <c r="K21" s="54">
        <f>K14</f>
        <v>0.38825524639144415</v>
      </c>
    </row>
    <row r="22" spans="1:11" ht="15" thickBot="1" x14ac:dyDescent="0.35">
      <c r="A22" s="39" t="s">
        <v>30</v>
      </c>
      <c r="B22" s="40" t="s">
        <v>31</v>
      </c>
      <c r="J22" s="32">
        <f>J21</f>
        <v>150000</v>
      </c>
      <c r="K22" s="54">
        <f>L14</f>
        <v>0.32272532658881592</v>
      </c>
    </row>
    <row r="23" spans="1:11" x14ac:dyDescent="0.3">
      <c r="J23" s="32">
        <f>J21+F9</f>
        <v>325000</v>
      </c>
      <c r="K23" s="54">
        <f>L14</f>
        <v>0.32272532658881592</v>
      </c>
    </row>
    <row r="24" spans="1:11" x14ac:dyDescent="0.3">
      <c r="J24" s="32">
        <f>J23</f>
        <v>325000</v>
      </c>
      <c r="K24" s="54">
        <f>M14</f>
        <v>0.28167984493873943</v>
      </c>
    </row>
    <row r="25" spans="1:11" x14ac:dyDescent="0.3">
      <c r="J25" s="32">
        <f>J24+F10</f>
        <v>525000</v>
      </c>
      <c r="K25" s="54">
        <f>M14</f>
        <v>0.28167984493873943</v>
      </c>
    </row>
    <row r="26" spans="1:11" x14ac:dyDescent="0.3">
      <c r="J26" s="32">
        <f>J24+F10</f>
        <v>525000</v>
      </c>
      <c r="K26" s="54">
        <f>N14</f>
        <v>0.10916174523423572</v>
      </c>
    </row>
    <row r="27" spans="1:11" x14ac:dyDescent="0.3">
      <c r="J27" s="32">
        <f>J26+F11</f>
        <v>825000</v>
      </c>
      <c r="K27" s="54">
        <f>N14</f>
        <v>0.10916174523423572</v>
      </c>
    </row>
    <row r="33" spans="1:11" x14ac:dyDescent="0.3">
      <c r="A33" t="s">
        <v>38</v>
      </c>
    </row>
    <row r="34" spans="1:11" x14ac:dyDescent="0.3">
      <c r="A34" t="s">
        <v>39</v>
      </c>
    </row>
    <row r="35" spans="1:11" x14ac:dyDescent="0.3">
      <c r="A35" t="s">
        <v>40</v>
      </c>
    </row>
    <row r="36" spans="1:11" x14ac:dyDescent="0.3">
      <c r="A36" t="s">
        <v>41</v>
      </c>
    </row>
    <row r="38" spans="1:11" x14ac:dyDescent="0.3">
      <c r="A38" t="s">
        <v>42</v>
      </c>
      <c r="B38" s="32">
        <f>B7*B8</f>
        <v>180000</v>
      </c>
      <c r="J38" t="s">
        <v>93</v>
      </c>
    </row>
    <row r="39" spans="1:11" x14ac:dyDescent="0.3">
      <c r="A39" t="s">
        <v>44</v>
      </c>
      <c r="B39" s="32"/>
      <c r="J39" s="47" t="s">
        <v>97</v>
      </c>
      <c r="K39" s="47" t="s">
        <v>98</v>
      </c>
    </row>
    <row r="40" spans="1:11" x14ac:dyDescent="0.3">
      <c r="A40" t="s">
        <v>45</v>
      </c>
      <c r="B40" s="32">
        <f>-75*600</f>
        <v>-45000</v>
      </c>
      <c r="J40" s="33">
        <v>0</v>
      </c>
      <c r="K40" s="52">
        <f>F103</f>
        <v>0.2531349424433717</v>
      </c>
    </row>
    <row r="41" spans="1:11" x14ac:dyDescent="0.3">
      <c r="A41" t="s">
        <v>46</v>
      </c>
      <c r="B41" s="32">
        <f>-50*600</f>
        <v>-30000</v>
      </c>
      <c r="J41" s="33">
        <f>D95</f>
        <v>278510.81980303436</v>
      </c>
      <c r="K41" s="52">
        <f>F103</f>
        <v>0.2531349424433717</v>
      </c>
    </row>
    <row r="42" spans="1:11" x14ac:dyDescent="0.3">
      <c r="A42" t="s">
        <v>47</v>
      </c>
      <c r="B42" s="36">
        <f>-B11</f>
        <v>-10000</v>
      </c>
      <c r="J42" s="33">
        <f>J41</f>
        <v>278510.81980303436</v>
      </c>
      <c r="K42" s="52">
        <f>F106</f>
        <v>0.26541180839212775</v>
      </c>
    </row>
    <row r="43" spans="1:11" x14ac:dyDescent="0.3">
      <c r="A43" s="35" t="s">
        <v>48</v>
      </c>
      <c r="B43" s="32">
        <f>SUM(B38:B42)</f>
        <v>95000</v>
      </c>
      <c r="J43" s="33">
        <f>J27</f>
        <v>825000</v>
      </c>
      <c r="K43" s="52">
        <f>F106</f>
        <v>0.26541180839212775</v>
      </c>
    </row>
    <row r="44" spans="1:11" x14ac:dyDescent="0.3">
      <c r="A44" t="s">
        <v>49</v>
      </c>
      <c r="B44" s="32"/>
    </row>
    <row r="45" spans="1:11" x14ac:dyDescent="0.3">
      <c r="A45" t="s">
        <v>50</v>
      </c>
      <c r="B45" s="36">
        <f>-B12</f>
        <v>-5000</v>
      </c>
    </row>
    <row r="46" spans="1:11" x14ac:dyDescent="0.3">
      <c r="A46" s="35" t="s">
        <v>51</v>
      </c>
      <c r="B46" s="32">
        <f>B43+B45</f>
        <v>90000</v>
      </c>
    </row>
    <row r="47" spans="1:11" x14ac:dyDescent="0.3">
      <c r="A47" t="s">
        <v>52</v>
      </c>
      <c r="B47" s="36">
        <f>-120000*0.1</f>
        <v>-12000</v>
      </c>
    </row>
    <row r="48" spans="1:11" x14ac:dyDescent="0.3">
      <c r="A48" s="35" t="s">
        <v>53</v>
      </c>
      <c r="B48" s="32">
        <f>B46+B47</f>
        <v>78000</v>
      </c>
    </row>
    <row r="49" spans="1:2" x14ac:dyDescent="0.3">
      <c r="A49" t="s">
        <v>54</v>
      </c>
      <c r="B49" s="32">
        <f>-B48*0.25</f>
        <v>-19500</v>
      </c>
    </row>
    <row r="50" spans="1:2" x14ac:dyDescent="0.3">
      <c r="B50" s="32"/>
    </row>
    <row r="51" spans="1:2" x14ac:dyDescent="0.3">
      <c r="A51" s="35" t="s">
        <v>55</v>
      </c>
      <c r="B51" s="37">
        <f>B48+B49</f>
        <v>58500</v>
      </c>
    </row>
    <row r="52" spans="1:2" x14ac:dyDescent="0.3">
      <c r="A52" t="s">
        <v>62</v>
      </c>
      <c r="B52" s="36">
        <f>B66</f>
        <v>-11700</v>
      </c>
    </row>
    <row r="53" spans="1:2" x14ac:dyDescent="0.3">
      <c r="A53" t="s">
        <v>63</v>
      </c>
      <c r="B53" s="41">
        <f>B51+B52</f>
        <v>46800</v>
      </c>
    </row>
    <row r="54" spans="1:2" x14ac:dyDescent="0.3">
      <c r="A54" t="s">
        <v>66</v>
      </c>
      <c r="B54" s="33">
        <f>B68</f>
        <v>-16379.999999999998</v>
      </c>
    </row>
    <row r="55" spans="1:2" x14ac:dyDescent="0.3">
      <c r="A55" s="35" t="s">
        <v>67</v>
      </c>
      <c r="B55" s="44">
        <f>SUM(B53:B54)</f>
        <v>30420</v>
      </c>
    </row>
    <row r="58" spans="1:2" x14ac:dyDescent="0.3">
      <c r="A58" t="s">
        <v>56</v>
      </c>
      <c r="B58" s="32"/>
    </row>
    <row r="59" spans="1:2" x14ac:dyDescent="0.3">
      <c r="A59" t="s">
        <v>39</v>
      </c>
      <c r="B59" s="32"/>
    </row>
    <row r="60" spans="1:2" x14ac:dyDescent="0.3">
      <c r="A60" t="s">
        <v>40</v>
      </c>
      <c r="B60" s="32"/>
    </row>
    <row r="61" spans="1:2" x14ac:dyDescent="0.3">
      <c r="A61" t="s">
        <v>41</v>
      </c>
      <c r="B61" s="32"/>
    </row>
    <row r="62" spans="1:2" x14ac:dyDescent="0.3">
      <c r="B62" s="32"/>
    </row>
    <row r="63" spans="1:2" x14ac:dyDescent="0.3">
      <c r="A63" t="s">
        <v>57</v>
      </c>
      <c r="B63" s="32">
        <f>B21</f>
        <v>125000</v>
      </c>
    </row>
    <row r="64" spans="1:2" x14ac:dyDescent="0.3">
      <c r="A64" t="s">
        <v>58</v>
      </c>
      <c r="B64" s="36">
        <f>B51</f>
        <v>58500</v>
      </c>
    </row>
    <row r="65" spans="1:2" x14ac:dyDescent="0.3">
      <c r="A65" t="s">
        <v>59</v>
      </c>
      <c r="B65" s="32">
        <f>B63+B64</f>
        <v>183500</v>
      </c>
    </row>
    <row r="66" spans="1:2" x14ac:dyDescent="0.3">
      <c r="A66" t="s">
        <v>60</v>
      </c>
      <c r="B66" s="36">
        <f>-B16*0.2*1300</f>
        <v>-11700</v>
      </c>
    </row>
    <row r="67" spans="1:2" x14ac:dyDescent="0.3">
      <c r="A67" t="s">
        <v>61</v>
      </c>
      <c r="B67" s="32">
        <f>B65+B66</f>
        <v>171800</v>
      </c>
    </row>
    <row r="68" spans="1:2" x14ac:dyDescent="0.3">
      <c r="A68" t="s">
        <v>64</v>
      </c>
      <c r="B68" s="32">
        <f>-0.35*B53</f>
        <v>-16379.999999999998</v>
      </c>
    </row>
    <row r="69" spans="1:2" x14ac:dyDescent="0.3">
      <c r="A69" t="s">
        <v>65</v>
      </c>
      <c r="B69" s="37">
        <f>SUM(B67:B68)</f>
        <v>155420</v>
      </c>
    </row>
    <row r="70" spans="1:2" x14ac:dyDescent="0.3">
      <c r="B70" s="32"/>
    </row>
    <row r="71" spans="1:2" x14ac:dyDescent="0.3">
      <c r="B71" s="32"/>
    </row>
    <row r="72" spans="1:2" x14ac:dyDescent="0.3">
      <c r="B72" s="32"/>
    </row>
    <row r="73" spans="1:2" x14ac:dyDescent="0.3">
      <c r="B73" s="32"/>
    </row>
    <row r="74" spans="1:2" x14ac:dyDescent="0.3">
      <c r="B74" s="32"/>
    </row>
    <row r="75" spans="1:2" x14ac:dyDescent="0.3">
      <c r="B75" s="32"/>
    </row>
    <row r="76" spans="1:2" x14ac:dyDescent="0.3">
      <c r="B76" s="32"/>
    </row>
    <row r="77" spans="1:2" x14ac:dyDescent="0.3">
      <c r="B77" s="32"/>
    </row>
    <row r="78" spans="1:2" x14ac:dyDescent="0.3">
      <c r="B78" s="32"/>
    </row>
    <row r="79" spans="1:2" x14ac:dyDescent="0.3">
      <c r="B79" s="32"/>
    </row>
    <row r="80" spans="1:2" x14ac:dyDescent="0.3">
      <c r="B80" s="32"/>
    </row>
    <row r="81" spans="1:4" x14ac:dyDescent="0.3">
      <c r="B81" s="32"/>
    </row>
    <row r="82" spans="1:4" x14ac:dyDescent="0.3">
      <c r="B82" s="32"/>
    </row>
    <row r="83" spans="1:4" x14ac:dyDescent="0.3">
      <c r="B83" s="32"/>
    </row>
    <row r="84" spans="1:4" x14ac:dyDescent="0.3">
      <c r="B84" s="32"/>
    </row>
    <row r="85" spans="1:4" x14ac:dyDescent="0.3">
      <c r="B85" s="32"/>
    </row>
    <row r="86" spans="1:4" x14ac:dyDescent="0.3">
      <c r="B86" s="32"/>
    </row>
    <row r="95" spans="1:4" x14ac:dyDescent="0.3">
      <c r="A95" t="s">
        <v>68</v>
      </c>
      <c r="B95" s="38">
        <f>B69</f>
        <v>155420</v>
      </c>
      <c r="D95" s="33">
        <f>B95/B96</f>
        <v>278510.81980303436</v>
      </c>
    </row>
    <row r="96" spans="1:4" x14ac:dyDescent="0.3">
      <c r="B96" s="46">
        <f>G16</f>
        <v>0.55803936130709242</v>
      </c>
    </row>
    <row r="100" spans="1:6" x14ac:dyDescent="0.3">
      <c r="A100" s="45" t="s">
        <v>69</v>
      </c>
      <c r="B100" s="45" t="s">
        <v>70</v>
      </c>
      <c r="C100" s="45" t="s">
        <v>71</v>
      </c>
      <c r="D100" s="45" t="s">
        <v>72</v>
      </c>
      <c r="E100" s="56" t="s">
        <v>92</v>
      </c>
      <c r="F100" s="56" t="s">
        <v>93</v>
      </c>
    </row>
    <row r="101" spans="1:6" x14ac:dyDescent="0.3">
      <c r="A101" t="s">
        <v>73</v>
      </c>
      <c r="B101" s="30" t="s">
        <v>32</v>
      </c>
      <c r="C101" s="58">
        <v>0.29706646862235425</v>
      </c>
      <c r="D101" s="50">
        <f>D111</f>
        <v>7.5000000000000011E-2</v>
      </c>
    </row>
    <row r="102" spans="1:6" x14ac:dyDescent="0.3">
      <c r="B102" s="29" t="s">
        <v>35</v>
      </c>
      <c r="C102" s="58">
        <v>0.14489417007055327</v>
      </c>
      <c r="D102" s="53">
        <v>0.2</v>
      </c>
    </row>
    <row r="103" spans="1:6" x14ac:dyDescent="0.3">
      <c r="A103" s="47"/>
      <c r="B103" s="48" t="s">
        <v>36</v>
      </c>
      <c r="C103" s="59">
        <v>0.55803936130709242</v>
      </c>
      <c r="D103" s="62">
        <v>0.308</v>
      </c>
      <c r="E103" s="61">
        <f>SUMPRODUCT(C101:C103,D101:D103)</f>
        <v>0.2231349424433717</v>
      </c>
      <c r="F103" s="57">
        <f>E103+3%</f>
        <v>0.2531349424433717</v>
      </c>
    </row>
    <row r="104" spans="1:6" x14ac:dyDescent="0.3">
      <c r="A104" t="s">
        <v>74</v>
      </c>
      <c r="B104" s="30" t="s">
        <v>32</v>
      </c>
      <c r="C104" s="58">
        <v>0.29706646862235425</v>
      </c>
      <c r="D104" s="54">
        <v>7.4999999999999997E-2</v>
      </c>
    </row>
    <row r="105" spans="1:6" x14ac:dyDescent="0.3">
      <c r="B105" s="29" t="s">
        <v>35</v>
      </c>
      <c r="C105" s="58">
        <v>0.14489417007055327</v>
      </c>
      <c r="D105" s="54">
        <v>0.2</v>
      </c>
    </row>
    <row r="106" spans="1:6" x14ac:dyDescent="0.3">
      <c r="A106" s="47"/>
      <c r="B106" s="48" t="s">
        <v>36</v>
      </c>
      <c r="C106" s="59">
        <v>0.55803936130709242</v>
      </c>
      <c r="D106" s="60">
        <v>0.33</v>
      </c>
      <c r="E106" s="61">
        <f>SUMPRODUCT(C104:C106,D104:D106)</f>
        <v>0.23541180839212775</v>
      </c>
      <c r="F106" s="57">
        <f>E106+3%</f>
        <v>0.26541180839212775</v>
      </c>
    </row>
    <row r="107" spans="1:6" x14ac:dyDescent="0.3">
      <c r="A107" s="49" t="s">
        <v>75</v>
      </c>
    </row>
    <row r="108" spans="1:6" x14ac:dyDescent="0.3">
      <c r="A108" t="s">
        <v>76</v>
      </c>
    </row>
    <row r="109" spans="1:6" x14ac:dyDescent="0.3">
      <c r="A109" t="s">
        <v>77</v>
      </c>
      <c r="C109" t="s">
        <v>78</v>
      </c>
    </row>
    <row r="111" spans="1:6" x14ac:dyDescent="0.3">
      <c r="C111" t="s">
        <v>79</v>
      </c>
      <c r="D111" s="50">
        <f>10%*(1-0.25)</f>
        <v>7.5000000000000011E-2</v>
      </c>
    </row>
    <row r="113" spans="1:4" x14ac:dyDescent="0.3">
      <c r="A113" s="49" t="s">
        <v>80</v>
      </c>
      <c r="B113" s="51" t="str">
        <f>B22</f>
        <v>20% sobre el precio de la acción</v>
      </c>
    </row>
    <row r="116" spans="1:4" x14ac:dyDescent="0.3">
      <c r="A116" s="49" t="s">
        <v>81</v>
      </c>
    </row>
    <row r="118" spans="1:4" x14ac:dyDescent="0.3">
      <c r="A118" t="s">
        <v>82</v>
      </c>
      <c r="B118" s="33">
        <f>B122*1.06</f>
        <v>6.9451200000000002</v>
      </c>
    </row>
    <row r="119" spans="1:4" x14ac:dyDescent="0.3">
      <c r="A119" t="s">
        <v>83</v>
      </c>
      <c r="B119" s="32">
        <f>B19</f>
        <v>28</v>
      </c>
    </row>
    <row r="120" spans="1:4" x14ac:dyDescent="0.3">
      <c r="A120" t="s">
        <v>84</v>
      </c>
      <c r="B120" s="46">
        <v>0.06</v>
      </c>
    </row>
    <row r="122" spans="1:4" x14ac:dyDescent="0.3">
      <c r="A122" t="s">
        <v>85</v>
      </c>
      <c r="B122" s="33">
        <f>-B68/2500</f>
        <v>6.5519999999999996</v>
      </c>
    </row>
    <row r="126" spans="1:4" x14ac:dyDescent="0.3">
      <c r="C126" t="s">
        <v>86</v>
      </c>
      <c r="D126" s="53">
        <f>(B118/B119)+B120</f>
        <v>0.30803999999999998</v>
      </c>
    </row>
    <row r="129" spans="1:3" x14ac:dyDescent="0.3">
      <c r="A129" s="49" t="s">
        <v>87</v>
      </c>
    </row>
    <row r="130" spans="1:3" x14ac:dyDescent="0.3">
      <c r="A130" t="s">
        <v>88</v>
      </c>
      <c r="B130" s="33">
        <f>B131-B132</f>
        <v>25.759999999999998</v>
      </c>
    </row>
    <row r="131" spans="1:3" x14ac:dyDescent="0.3">
      <c r="A131" t="s">
        <v>89</v>
      </c>
      <c r="B131" s="32">
        <f>B119</f>
        <v>28</v>
      </c>
    </row>
    <row r="132" spans="1:3" x14ac:dyDescent="0.3">
      <c r="A132" t="s">
        <v>90</v>
      </c>
      <c r="B132" s="33">
        <f>B131*0.08</f>
        <v>2.2400000000000002</v>
      </c>
    </row>
    <row r="138" spans="1:3" x14ac:dyDescent="0.3">
      <c r="B138" t="s">
        <v>91</v>
      </c>
      <c r="C138" s="55">
        <f>(B118/B130)+B120</f>
        <v>0.32960869565217393</v>
      </c>
    </row>
  </sheetData>
  <pageMargins left="0.25" right="0.25" top="0.75" bottom="0.75" header="0.3" footer="0.3"/>
  <pageSetup scale="79" orientation="landscape" r:id="rId1"/>
  <ignoredErrors>
    <ignoredError sqref="J23" 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66c9d8-24b3-4905-a1d5-62babcd3670f" xsi:nil="true"/>
    <lcf76f155ced4ddcb4097134ff3c332f xmlns="81a1f137-0dce-48de-87dc-e646186442e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10" ma:contentTypeDescription="Crear nuevo documento." ma:contentTypeScope="" ma:versionID="ee9fee176d4af82617c81644f5e4da6b">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07fdcc48e19dad7ca1fb567c5340ae51"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76b84901-0bcd-4e22-a353-cf4e8fed63a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5cf48576-7158-4643-890c-33bfb9d26a6c}" ma:internalName="TaxCatchAll" ma:showField="CatchAllData" ma:web="8166c9d8-24b3-4905-a1d5-62babcd367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8F65AE-AE7E-46C3-953B-90B20130B4B0}">
  <ds:schemaRefs>
    <ds:schemaRef ds:uri="http://schemas.microsoft.com/office/2006/metadata/properties"/>
    <ds:schemaRef ds:uri="http://schemas.microsoft.com/office/infopath/2007/PartnerControls"/>
    <ds:schemaRef ds:uri="8166c9d8-24b3-4905-a1d5-62babcd3670f"/>
    <ds:schemaRef ds:uri="81a1f137-0dce-48de-87dc-e646186442ef"/>
  </ds:schemaRefs>
</ds:datastoreItem>
</file>

<file path=customXml/itemProps2.xml><?xml version="1.0" encoding="utf-8"?>
<ds:datastoreItem xmlns:ds="http://schemas.openxmlformats.org/officeDocument/2006/customXml" ds:itemID="{FD1EBE5D-27AD-4B60-931F-F7A2014593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297ABB-7802-4EA2-956F-8B4AE32B97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ENCABEZADO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Paz</dc:creator>
  <cp:keywords/>
  <dc:description/>
  <cp:lastModifiedBy>Azurdia</cp:lastModifiedBy>
  <cp:revision/>
  <dcterms:created xsi:type="dcterms:W3CDTF">2022-04-02T01:27:58Z</dcterms:created>
  <dcterms:modified xsi:type="dcterms:W3CDTF">2022-04-02T03:06:44Z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y fmtid="{D5CDD505-2E9C-101B-9397-08002B2CF9AE}" pid="3" name="MediaServiceImageTags">
    <vt:lpwstr/>
  </property>
</Properties>
</file>