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Fabiola Castellanos\Desktop\Financiera\"/>
    </mc:Choice>
  </mc:AlternateContent>
  <xr:revisionPtr revIDLastSave="0" documentId="13_ncr:1_{9021AD5F-986E-4A01-99ED-DBD3587100A5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BG y ER" sheetId="1" r:id="rId1"/>
    <sheet name="Origen y Aplicación" sheetId="5" r:id="rId2"/>
    <sheet name="Flujo de efectivo" sheetId="4" r:id="rId3"/>
    <sheet name="Horizontal" sheetId="3" r:id="rId4"/>
    <sheet name="Vertical" sheetId="2" r:id="rId5"/>
    <sheet name="Índices" sheetId="6" r:id="rId6"/>
    <sheet name="Dupont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" i="2" l="1"/>
  <c r="R11" i="2" s="1"/>
  <c r="P12" i="2"/>
  <c r="R12" i="2" s="1"/>
  <c r="P13" i="2"/>
  <c r="R13" i="2" s="1"/>
  <c r="P15" i="2"/>
  <c r="R15" i="2" s="1"/>
  <c r="P17" i="2"/>
  <c r="R17" i="2" s="1"/>
  <c r="P10" i="2"/>
  <c r="R10" i="2" s="1"/>
  <c r="N11" i="2"/>
  <c r="N12" i="2"/>
  <c r="N13" i="2"/>
  <c r="N15" i="2"/>
  <c r="N17" i="2"/>
  <c r="N10" i="2"/>
  <c r="H15" i="6" l="1"/>
  <c r="F15" i="6"/>
  <c r="H13" i="6"/>
  <c r="F13" i="6"/>
  <c r="G29" i="1" l="1"/>
  <c r="K21" i="1" s="1"/>
  <c r="D5" i="4"/>
  <c r="H26" i="4"/>
  <c r="G29" i="5" l="1"/>
  <c r="O21" i="2" s="1"/>
  <c r="G25" i="5"/>
  <c r="D17" i="4" s="1"/>
  <c r="D18" i="4" s="1"/>
  <c r="H18" i="4" s="1"/>
  <c r="H22" i="5"/>
  <c r="F12" i="4" s="1"/>
  <c r="G21" i="5"/>
  <c r="D11" i="4" s="1"/>
  <c r="G20" i="5"/>
  <c r="D10" i="4" s="1"/>
  <c r="G14" i="5"/>
  <c r="G32" i="5" s="1"/>
  <c r="H13" i="5"/>
  <c r="F16" i="4" s="1"/>
  <c r="F18" i="4" s="1"/>
  <c r="H9" i="5"/>
  <c r="F9" i="4" s="1"/>
  <c r="H8" i="5"/>
  <c r="F8" i="4" s="1"/>
  <c r="H7" i="5"/>
  <c r="F7" i="4" s="1"/>
  <c r="F13" i="4" s="1"/>
  <c r="H6" i="5"/>
  <c r="H32" i="5" s="1"/>
  <c r="E30" i="5"/>
  <c r="D30" i="5"/>
  <c r="E23" i="5"/>
  <c r="E32" i="5" s="1"/>
  <c r="D23" i="5"/>
  <c r="E15" i="5"/>
  <c r="D15" i="5"/>
  <c r="E10" i="5"/>
  <c r="D10" i="5"/>
  <c r="P6" i="2"/>
  <c r="R6" i="2" s="1"/>
  <c r="N7" i="2"/>
  <c r="N6" i="2"/>
  <c r="G29" i="2"/>
  <c r="E21" i="2"/>
  <c r="E22" i="2"/>
  <c r="E8" i="2"/>
  <c r="E9" i="2"/>
  <c r="L11" i="3"/>
  <c r="L12" i="3"/>
  <c r="L13" i="3"/>
  <c r="L15" i="3"/>
  <c r="L17" i="3"/>
  <c r="L10" i="3"/>
  <c r="L6" i="3"/>
  <c r="L5" i="3"/>
  <c r="F29" i="3"/>
  <c r="F28" i="3"/>
  <c r="F25" i="3"/>
  <c r="F21" i="3"/>
  <c r="F22" i="3"/>
  <c r="F20" i="3"/>
  <c r="F14" i="3"/>
  <c r="F13" i="3"/>
  <c r="F7" i="3"/>
  <c r="F8" i="3"/>
  <c r="F9" i="3"/>
  <c r="F6" i="3"/>
  <c r="E30" i="3"/>
  <c r="F30" i="3" s="1"/>
  <c r="D30" i="3"/>
  <c r="E23" i="3"/>
  <c r="D23" i="3"/>
  <c r="D32" i="3" s="1"/>
  <c r="E15" i="3"/>
  <c r="F15" i="3" s="1"/>
  <c r="D15" i="3"/>
  <c r="E10" i="3"/>
  <c r="D10" i="3"/>
  <c r="D17" i="3" s="1"/>
  <c r="K7" i="3"/>
  <c r="K14" i="3" s="1"/>
  <c r="K16" i="3" s="1"/>
  <c r="K18" i="3" s="1"/>
  <c r="L18" i="3" s="1"/>
  <c r="J7" i="3"/>
  <c r="J14" i="3" s="1"/>
  <c r="J16" i="3" s="1"/>
  <c r="J18" i="3" s="1"/>
  <c r="F30" i="2"/>
  <c r="G28" i="2" s="1"/>
  <c r="D30" i="2"/>
  <c r="F23" i="2"/>
  <c r="F32" i="2" s="1"/>
  <c r="G25" i="2" s="1"/>
  <c r="D23" i="2"/>
  <c r="F15" i="2"/>
  <c r="D15" i="2"/>
  <c r="F10" i="2"/>
  <c r="F17" i="2" s="1"/>
  <c r="G15" i="2" s="1"/>
  <c r="D10" i="2"/>
  <c r="E7" i="2" s="1"/>
  <c r="O7" i="2"/>
  <c r="O14" i="2" s="1"/>
  <c r="M7" i="2"/>
  <c r="M14" i="2" s="1"/>
  <c r="I7" i="1"/>
  <c r="I14" i="1" s="1"/>
  <c r="K7" i="1"/>
  <c r="K14" i="1" s="1"/>
  <c r="E30" i="1"/>
  <c r="C30" i="1"/>
  <c r="E23" i="1"/>
  <c r="C23" i="1"/>
  <c r="E15" i="1"/>
  <c r="H17" i="6" s="1"/>
  <c r="C15" i="1"/>
  <c r="F17" i="6" s="1"/>
  <c r="E10" i="1"/>
  <c r="C10" i="1"/>
  <c r="C17" i="1" s="1"/>
  <c r="F25" i="6" l="1"/>
  <c r="I16" i="1"/>
  <c r="I18" i="1" s="1"/>
  <c r="I28" i="2"/>
  <c r="F10" i="7"/>
  <c r="H10" i="7"/>
  <c r="F19" i="6"/>
  <c r="K16" i="1"/>
  <c r="K18" i="1" s="1"/>
  <c r="H25" i="6"/>
  <c r="G9" i="2"/>
  <c r="I9" i="2" s="1"/>
  <c r="G21" i="2"/>
  <c r="I21" i="2" s="1"/>
  <c r="E17" i="5"/>
  <c r="H7" i="6"/>
  <c r="H9" i="6"/>
  <c r="E28" i="2"/>
  <c r="O16" i="2"/>
  <c r="P14" i="2"/>
  <c r="E17" i="3"/>
  <c r="F17" i="3" s="1"/>
  <c r="E32" i="3"/>
  <c r="F32" i="3" s="1"/>
  <c r="F10" i="3"/>
  <c r="G7" i="2"/>
  <c r="I7" i="2" s="1"/>
  <c r="G20" i="2"/>
  <c r="E29" i="2"/>
  <c r="I29" i="2" s="1"/>
  <c r="G23" i="2"/>
  <c r="G30" i="2"/>
  <c r="P7" i="2"/>
  <c r="R7" i="2" s="1"/>
  <c r="E32" i="1"/>
  <c r="L7" i="3"/>
  <c r="M16" i="2"/>
  <c r="N14" i="2"/>
  <c r="L16" i="3"/>
  <c r="G8" i="2"/>
  <c r="I8" i="2" s="1"/>
  <c r="E17" i="1"/>
  <c r="F23" i="6"/>
  <c r="C32" i="1"/>
  <c r="D17" i="2"/>
  <c r="E10" i="2" s="1"/>
  <c r="D32" i="2"/>
  <c r="F23" i="3"/>
  <c r="L14" i="3"/>
  <c r="E6" i="2"/>
  <c r="G6" i="2"/>
  <c r="I6" i="2" s="1"/>
  <c r="E20" i="2"/>
  <c r="G22" i="2"/>
  <c r="I22" i="2" s="1"/>
  <c r="G10" i="2"/>
  <c r="I10" i="2" s="1"/>
  <c r="D17" i="5"/>
  <c r="F7" i="6"/>
  <c r="F9" i="6"/>
  <c r="D32" i="5"/>
  <c r="F12" i="7" l="1"/>
  <c r="H12" i="7"/>
  <c r="H19" i="6"/>
  <c r="M18" i="2"/>
  <c r="N18" i="2" s="1"/>
  <c r="N16" i="2"/>
  <c r="I20" i="2"/>
  <c r="R14" i="2"/>
  <c r="E15" i="2"/>
  <c r="I15" i="2" s="1"/>
  <c r="J12" i="7"/>
  <c r="H33" i="6"/>
  <c r="H29" i="6"/>
  <c r="D12" i="7"/>
  <c r="H31" i="6"/>
  <c r="K22" i="1"/>
  <c r="F21" i="4" s="1"/>
  <c r="H22" i="4" s="1"/>
  <c r="D4" i="4"/>
  <c r="D13" i="4" s="1"/>
  <c r="H13" i="4" s="1"/>
  <c r="H24" i="4" s="1"/>
  <c r="H27" i="4" s="1"/>
  <c r="H28" i="4" s="1"/>
  <c r="E25" i="2"/>
  <c r="I25" i="2" s="1"/>
  <c r="E23" i="2"/>
  <c r="I23" i="2" s="1"/>
  <c r="E30" i="2"/>
  <c r="I30" i="2" s="1"/>
  <c r="H23" i="6"/>
  <c r="O18" i="2"/>
  <c r="P16" i="2"/>
  <c r="R16" i="2" s="1"/>
  <c r="J10" i="7"/>
  <c r="F33" i="6"/>
  <c r="F29" i="6"/>
  <c r="D10" i="7"/>
  <c r="F31" i="6"/>
  <c r="O20" i="2" l="1"/>
  <c r="P20" i="2" s="1"/>
  <c r="P18" i="2"/>
  <c r="R18" i="2" s="1"/>
  <c r="P21" i="2"/>
</calcChain>
</file>

<file path=xl/sharedStrings.xml><?xml version="1.0" encoding="utf-8"?>
<sst xmlns="http://schemas.openxmlformats.org/spreadsheetml/2006/main" count="200" uniqueCount="99">
  <si>
    <t>Balance General</t>
  </si>
  <si>
    <t>Activos corrientes</t>
  </si>
  <si>
    <t>Caja</t>
  </si>
  <si>
    <t>CxC</t>
  </si>
  <si>
    <t>Inventarios</t>
  </si>
  <si>
    <t>Seguros anticipados</t>
  </si>
  <si>
    <t>Total AC</t>
  </si>
  <si>
    <t>AFB</t>
  </si>
  <si>
    <t>Depreciación acumulada</t>
  </si>
  <si>
    <t>AF netos</t>
  </si>
  <si>
    <t>Total activos</t>
  </si>
  <si>
    <t>Pasivos</t>
  </si>
  <si>
    <t>CxP</t>
  </si>
  <si>
    <t>Pasivos acumulados</t>
  </si>
  <si>
    <t>Documentos por pagar</t>
  </si>
  <si>
    <t>Total PC</t>
  </si>
  <si>
    <t>DLP</t>
  </si>
  <si>
    <t>Capital</t>
  </si>
  <si>
    <t>Acciones comunes</t>
  </si>
  <si>
    <t>Utilidades retenidas</t>
  </si>
  <si>
    <t>Total capital</t>
  </si>
  <si>
    <t>Total P+C</t>
  </si>
  <si>
    <t>Activos fijos</t>
  </si>
  <si>
    <t>Estado de Resultados</t>
  </si>
  <si>
    <t>Ventas</t>
  </si>
  <si>
    <t>Costo de ventas</t>
  </si>
  <si>
    <t>Utilidad bruta</t>
  </si>
  <si>
    <t>Gastos</t>
  </si>
  <si>
    <t>Admon</t>
  </si>
  <si>
    <t>Operaciones</t>
  </si>
  <si>
    <t>Depreciación</t>
  </si>
  <si>
    <t>Utilidad Operativa (UAIeI)</t>
  </si>
  <si>
    <t>Intereses</t>
  </si>
  <si>
    <t>UAImpuestos</t>
  </si>
  <si>
    <t>Impuestos</t>
  </si>
  <si>
    <t>Utilidad Neta</t>
  </si>
  <si>
    <t>Variación de puntos porcentuales</t>
  </si>
  <si>
    <t>Origen</t>
  </si>
  <si>
    <t>Aplicación</t>
  </si>
  <si>
    <t xml:space="preserve">Incremento de CXC </t>
  </si>
  <si>
    <t xml:space="preserve">Incremento de inventario </t>
  </si>
  <si>
    <t xml:space="preserve">Incremento de seguros anticipados </t>
  </si>
  <si>
    <t xml:space="preserve">Incremento de CXP </t>
  </si>
  <si>
    <t xml:space="preserve">Incremento de pasivos acumulados </t>
  </si>
  <si>
    <t>Efectivo neto por operación</t>
  </si>
  <si>
    <t xml:space="preserve">Flujo por Actividades de Inversión </t>
  </si>
  <si>
    <t xml:space="preserve">Incremento de AF Bruto </t>
  </si>
  <si>
    <t xml:space="preserve">Incremento en DLP </t>
  </si>
  <si>
    <t xml:space="preserve">Efectivo neto por actividades de inversión </t>
  </si>
  <si>
    <t xml:space="preserve">Flujo por actividades de financiamiento </t>
  </si>
  <si>
    <t xml:space="preserve">Pago de dividendos </t>
  </si>
  <si>
    <t xml:space="preserve">Efectivo Neto por Financiamiento </t>
  </si>
  <si>
    <t xml:space="preserve">Flujo neto de Efectivo del período </t>
  </si>
  <si>
    <t xml:space="preserve">Efectivo al inicio del año </t>
  </si>
  <si>
    <t xml:space="preserve">Mas flujo neto del período </t>
  </si>
  <si>
    <t xml:space="preserve">Efectivo al final del año </t>
  </si>
  <si>
    <t xml:space="preserve">Flujo de efectivo </t>
  </si>
  <si>
    <t xml:space="preserve">Origen </t>
  </si>
  <si>
    <t xml:space="preserve">Aplicación </t>
  </si>
  <si>
    <t xml:space="preserve">Neto </t>
  </si>
  <si>
    <t xml:space="preserve">Utilidad neta </t>
  </si>
  <si>
    <t xml:space="preserve">Depreciación </t>
  </si>
  <si>
    <t>Reducción documentos por pagar</t>
  </si>
  <si>
    <t>Dividendos</t>
  </si>
  <si>
    <t>Indicadores de Liquidez</t>
  </si>
  <si>
    <t>Circulante</t>
  </si>
  <si>
    <t>AC/PC</t>
  </si>
  <si>
    <t>Acida</t>
  </si>
  <si>
    <t>(AC-INV)/PC</t>
  </si>
  <si>
    <t>Indicadores de Eficiencia</t>
  </si>
  <si>
    <t>Rotación de Inventarios</t>
  </si>
  <si>
    <t>Ventas/Inventarios</t>
  </si>
  <si>
    <t>Período de recuperación de Cuentas por cobrar</t>
  </si>
  <si>
    <t>CXC/Ventas diarias</t>
  </si>
  <si>
    <t>Rotación de Activos Fijos</t>
  </si>
  <si>
    <t>Ventas/AF Netos</t>
  </si>
  <si>
    <t>Rotación de Activos Totales</t>
  </si>
  <si>
    <t>Ventas/ Activos totales</t>
  </si>
  <si>
    <t>Indicadores de Deuda</t>
  </si>
  <si>
    <t>Razón de deuda</t>
  </si>
  <si>
    <t>Deuda Total/Activos Totales</t>
  </si>
  <si>
    <t>Razón de cobertura de intereses</t>
  </si>
  <si>
    <t>UAIeI/ Cargo por intereses</t>
  </si>
  <si>
    <t>Razones de Rentabilidad</t>
  </si>
  <si>
    <t>Margen sobre Ventas</t>
  </si>
  <si>
    <t>Utilidad Neta/Ventas</t>
  </si>
  <si>
    <t>Rendimiento sobre Activos Totales</t>
  </si>
  <si>
    <t>Utilidad Neta/Activos Totales</t>
  </si>
  <si>
    <t>Rendimiento sobre el capital</t>
  </si>
  <si>
    <t>Utilidad Neta/Capital Contable Comun</t>
  </si>
  <si>
    <t>Análisis Du-Pont modificado</t>
  </si>
  <si>
    <t>Indicador de Efeciencio Operativa</t>
  </si>
  <si>
    <t>Indicadore de eficiencia en uso de activos</t>
  </si>
  <si>
    <t>Indicador de Apalancamiento fianciero</t>
  </si>
  <si>
    <t>Retorno sobre el Capital</t>
  </si>
  <si>
    <t>Ventas/Activos Totales</t>
  </si>
  <si>
    <t>Activos Totales/CCC</t>
  </si>
  <si>
    <t>Utilidad Neta/CCC</t>
  </si>
  <si>
    <t>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</si>
</sst>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Q&quot;* #,##0.00_-;\-&quot;Q&quot;* #,##0.00_-;_-&quot;Q&quot;* &quot;-&quot;??_-;_-@_-"/>
    <numFmt numFmtId="165" formatCode="&quot;Q&quot;#,##0.0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CC9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5D1DD"/>
        <bgColor indexed="64"/>
      </patternFill>
    </fill>
    <fill>
      <patternFill patternType="solid">
        <fgColor rgb="FFF8C8E7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7C8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1" applyFont="1"/>
    <xf numFmtId="164" fontId="2" fillId="0" borderId="0" xfId="1" applyFont="1"/>
    <xf numFmtId="164" fontId="0" fillId="0" borderId="1" xfId="1" applyFont="1" applyBorder="1"/>
    <xf numFmtId="164" fontId="2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0" xfId="0" applyNumberFormat="1"/>
    <xf numFmtId="164" fontId="4" fillId="0" borderId="0" xfId="0" applyNumberFormat="1" applyFont="1"/>
    <xf numFmtId="0" fontId="4" fillId="0" borderId="0" xfId="0" applyFont="1"/>
    <xf numFmtId="0" fontId="3" fillId="0" borderId="0" xfId="0" applyFont="1" applyAlignment="1"/>
    <xf numFmtId="9" fontId="0" fillId="0" borderId="0" xfId="2" applyFont="1"/>
    <xf numFmtId="10" fontId="4" fillId="0" borderId="0" xfId="2" applyNumberFormat="1" applyFont="1"/>
    <xf numFmtId="10" fontId="6" fillId="0" borderId="0" xfId="2" applyNumberFormat="1" applyFont="1"/>
    <xf numFmtId="0" fontId="2" fillId="2" borderId="0" xfId="0" applyFont="1" applyFill="1"/>
    <xf numFmtId="10" fontId="0" fillId="0" borderId="0" xfId="0" applyNumberFormat="1"/>
    <xf numFmtId="0" fontId="7" fillId="0" borderId="0" xfId="0" applyFont="1"/>
    <xf numFmtId="10" fontId="5" fillId="0" borderId="0" xfId="0" applyNumberFormat="1" applyFont="1"/>
    <xf numFmtId="0" fontId="5" fillId="0" borderId="0" xfId="0" applyFont="1"/>
    <xf numFmtId="0" fontId="9" fillId="0" borderId="0" xfId="0" applyFont="1"/>
    <xf numFmtId="0" fontId="0" fillId="0" borderId="0" xfId="0" applyBorder="1"/>
    <xf numFmtId="165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0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2" fontId="7" fillId="0" borderId="0" xfId="0" applyNumberFormat="1" applyFont="1"/>
    <xf numFmtId="0" fontId="10" fillId="0" borderId="0" xfId="0" applyFont="1"/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2" fontId="7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2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166" fontId="7" fillId="0" borderId="0" xfId="0" applyNumberFormat="1" applyFont="1" applyAlignment="1">
      <alignment horizontal="center" vertical="center" wrapText="1"/>
    </xf>
    <xf numFmtId="166" fontId="7" fillId="0" borderId="0" xfId="0" applyNumberFormat="1" applyFont="1" applyAlignment="1">
      <alignment horizontal="center" wrapText="1"/>
    </xf>
    <xf numFmtId="166" fontId="7" fillId="0" borderId="0" xfId="0" applyNumberFormat="1" applyFont="1" applyAlignment="1">
      <alignment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wrapText="1"/>
    </xf>
    <xf numFmtId="166" fontId="0" fillId="4" borderId="0" xfId="0" applyNumberFormat="1" applyFill="1" applyAlignment="1">
      <alignment horizontal="center" vertical="center" wrapText="1"/>
    </xf>
    <xf numFmtId="166" fontId="0" fillId="4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 vertical="center" wrapText="1"/>
    </xf>
    <xf numFmtId="166" fontId="0" fillId="3" borderId="0" xfId="0" applyNumberFormat="1" applyFill="1" applyAlignment="1">
      <alignment horizontal="center" vertical="center"/>
    </xf>
    <xf numFmtId="166" fontId="0" fillId="3" borderId="0" xfId="0" applyNumberFormat="1" applyFill="1" applyAlignment="1">
      <alignment horizontal="center"/>
    </xf>
    <xf numFmtId="165" fontId="2" fillId="4" borderId="0" xfId="0" applyNumberFormat="1" applyFont="1" applyFill="1"/>
    <xf numFmtId="0" fontId="3" fillId="6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4" fontId="8" fillId="4" borderId="0" xfId="1" applyFont="1" applyFill="1"/>
    <xf numFmtId="164" fontId="8" fillId="4" borderId="0" xfId="0" applyNumberFormat="1" applyFont="1" applyFill="1"/>
    <xf numFmtId="0" fontId="2" fillId="8" borderId="0" xfId="0" applyFont="1" applyFill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 wrapText="1"/>
    </xf>
    <xf numFmtId="0" fontId="10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CCCCFF"/>
      <color rgb="FFFF7C80"/>
      <color rgb="FF00FFFF"/>
      <color rgb="FFF8C8E7"/>
      <color rgb="FFCC99FF"/>
      <color rgb="FFE5D1DD"/>
      <color rgb="FF00CC99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Análisis DuPont Modificado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2020</c:v>
          </c:tx>
          <c:spPr>
            <a:solidFill>
              <a:srgbClr val="CCCCFF"/>
            </a:solidFill>
            <a:ln w="9525" cap="flat" cmpd="sng" algn="ctr">
              <a:solidFill>
                <a:srgbClr val="0070C0"/>
              </a:solidFill>
              <a:round/>
            </a:ln>
            <a:effectLst/>
          </c:spPr>
          <c:invertIfNegative val="0"/>
          <c:cat>
            <c:strRef>
              <c:f>(Dupont!$D$8,Dupont!$F$8,Dupont!$H$8,Dupont!$J$8)</c:f>
              <c:strCache>
                <c:ptCount val="4"/>
                <c:pt idx="0">
                  <c:v>Utilidad Neta/Ventas</c:v>
                </c:pt>
                <c:pt idx="1">
                  <c:v>Ventas/Activos Totales</c:v>
                </c:pt>
                <c:pt idx="2">
                  <c:v>Activos Totales/CCC</c:v>
                </c:pt>
                <c:pt idx="3">
                  <c:v>Utilidad Neta/CCC</c:v>
                </c:pt>
              </c:strCache>
            </c:strRef>
          </c:cat>
          <c:val>
            <c:numRef>
              <c:f>(Dupont!$D$10,Dupont!$F$10,Dupont!$H$10,Dupont!$J$10)</c:f>
              <c:numCache>
                <c:formatCode>0.000</c:formatCode>
                <c:ptCount val="4"/>
                <c:pt idx="0">
                  <c:v>3.9651728904879231E-2</c:v>
                </c:pt>
                <c:pt idx="1">
                  <c:v>2.1119446315140782</c:v>
                </c:pt>
                <c:pt idx="2">
                  <c:v>2.098275000692523</c:v>
                </c:pt>
                <c:pt idx="3">
                  <c:v>0.17571428224732283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E-46A1-BBEA-D18FDF42056F}"/>
            </c:ext>
          </c:extLst>
        </c:ser>
        <c:ser>
          <c:idx val="1"/>
          <c:order val="1"/>
          <c:tx>
            <c:v>2021</c:v>
          </c:tx>
          <c:spPr>
            <a:solidFill>
              <a:srgbClr val="CC99FF"/>
            </a:solidFill>
            <a:ln w="9525" cap="flat" cmpd="sng" algn="ctr">
              <a:solidFill>
                <a:srgbClr val="7030A0"/>
              </a:solidFill>
              <a:round/>
            </a:ln>
            <a:effectLst/>
          </c:spPr>
          <c:invertIfNegative val="0"/>
          <c:cat>
            <c:strRef>
              <c:f>(Dupont!$D$8,Dupont!$F$8,Dupont!$H$8,Dupont!$J$8)</c:f>
              <c:strCache>
                <c:ptCount val="4"/>
                <c:pt idx="0">
                  <c:v>Utilidad Neta/Ventas</c:v>
                </c:pt>
                <c:pt idx="1">
                  <c:v>Ventas/Activos Totales</c:v>
                </c:pt>
                <c:pt idx="2">
                  <c:v>Activos Totales/CCC</c:v>
                </c:pt>
                <c:pt idx="3">
                  <c:v>Utilidad Neta/CCC</c:v>
                </c:pt>
              </c:strCache>
            </c:strRef>
          </c:cat>
          <c:val>
            <c:numRef>
              <c:f>(Dupont!$D$12,Dupont!$F$12,Dupont!$H$12,Dupont!$J$12)</c:f>
              <c:numCache>
                <c:formatCode>0.000</c:formatCode>
                <c:ptCount val="4"/>
                <c:pt idx="0">
                  <c:v>3.9185975324145944E-2</c:v>
                </c:pt>
                <c:pt idx="1">
                  <c:v>2.2142971212444302</c:v>
                </c:pt>
                <c:pt idx="2">
                  <c:v>2.6585060342774605</c:v>
                </c:pt>
                <c:pt idx="3">
                  <c:v>0.23067695316213341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E-46A1-BBEA-D18FDF42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765900272"/>
        <c:axId val="-765907888"/>
      </c:barChart>
      <c:catAx>
        <c:axId val="-76590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907888"/>
        <c:crosses val="autoZero"/>
        <c:auto val="1"/>
        <c:lblAlgn val="ctr"/>
        <c:lblOffset val="100"/>
        <c:noMultiLvlLbl val="0"/>
      </c:catAx>
      <c:valAx>
        <c:axId val="-76590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9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14</xdr:row>
      <xdr:rowOff>33337</xdr:rowOff>
    </xdr:from>
    <xdr:to>
      <xdr:col>9</xdr:col>
      <xdr:colOff>304799</xdr:colOff>
      <xdr:row>32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f&#237;a%20Palacios/Documents/2022/URL/FINANZAS/Ejercico%202%20Financiera%20yis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"/>
      <sheetName val="ER"/>
      <sheetName val="FE "/>
      <sheetName val="Análisis Horizontal 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2"/>
  <sheetViews>
    <sheetView topLeftCell="A12" workbookViewId="0">
      <selection activeCell="I25" sqref="I25"/>
    </sheetView>
  </sheetViews>
  <sheetFormatPr baseColWidth="10" defaultRowHeight="15" x14ac:dyDescent="0.25"/>
  <cols>
    <col min="2" max="2" width="22.85546875" bestFit="1" customWidth="1"/>
    <col min="3" max="5" width="14.5703125" bestFit="1" customWidth="1"/>
    <col min="7" max="7" width="12" bestFit="1" customWidth="1"/>
    <col min="8" max="8" width="24.140625" bestFit="1" customWidth="1"/>
    <col min="9" max="11" width="14.5703125" bestFit="1" customWidth="1"/>
  </cols>
  <sheetData>
    <row r="2" spans="2:11" ht="18.75" x14ac:dyDescent="0.3">
      <c r="B2" s="62" t="s">
        <v>0</v>
      </c>
      <c r="C2" s="62"/>
      <c r="D2" s="62"/>
      <c r="H2" s="62" t="s">
        <v>23</v>
      </c>
      <c r="I2" s="62"/>
      <c r="J2" s="62"/>
    </row>
    <row r="3" spans="2:11" x14ac:dyDescent="0.25">
      <c r="C3" s="1">
        <v>44926</v>
      </c>
      <c r="E3" s="1">
        <v>45291</v>
      </c>
      <c r="I3" s="1">
        <v>44196</v>
      </c>
      <c r="K3" s="1">
        <v>44561</v>
      </c>
    </row>
    <row r="5" spans="2:11" x14ac:dyDescent="0.25">
      <c r="B5" s="2" t="s">
        <v>1</v>
      </c>
      <c r="H5" s="2" t="s">
        <v>24</v>
      </c>
      <c r="I5" s="3">
        <v>5642300</v>
      </c>
      <c r="K5" s="3">
        <v>7899220</v>
      </c>
    </row>
    <row r="6" spans="2:11" ht="15.75" thickBot="1" x14ac:dyDescent="0.3">
      <c r="B6" t="s">
        <v>98</v>
      </c>
      <c r="C6" s="3">
        <v>175400</v>
      </c>
      <c r="E6" s="3">
        <v>202001</v>
      </c>
      <c r="H6" t="s">
        <v>25</v>
      </c>
      <c r="I6" s="8">
        <v>4231725</v>
      </c>
      <c r="K6" s="8">
        <v>6136001.25</v>
      </c>
    </row>
    <row r="7" spans="2:11" x14ac:dyDescent="0.25">
      <c r="B7" t="s">
        <v>3</v>
      </c>
      <c r="C7" s="3">
        <v>287500</v>
      </c>
      <c r="E7" s="3">
        <v>397260</v>
      </c>
      <c r="H7" s="2" t="s">
        <v>26</v>
      </c>
      <c r="I7" s="4">
        <f>I5-I6</f>
        <v>1410575</v>
      </c>
      <c r="K7" s="4">
        <f>K5-K6</f>
        <v>1763218.75</v>
      </c>
    </row>
    <row r="8" spans="2:11" x14ac:dyDescent="0.25">
      <c r="B8" t="s">
        <v>4</v>
      </c>
      <c r="C8" s="3">
        <v>913470</v>
      </c>
      <c r="E8" s="3">
        <v>1185300</v>
      </c>
      <c r="I8" s="3"/>
      <c r="K8" s="3"/>
    </row>
    <row r="9" spans="2:11" ht="15.75" thickBot="1" x14ac:dyDescent="0.3">
      <c r="C9" s="5"/>
      <c r="E9" s="5"/>
      <c r="H9" s="2" t="s">
        <v>27</v>
      </c>
      <c r="I9" s="3"/>
      <c r="K9" s="3"/>
    </row>
    <row r="10" spans="2:11" ht="15.75" thickTop="1" x14ac:dyDescent="0.25">
      <c r="B10" s="2" t="s">
        <v>6</v>
      </c>
      <c r="C10" s="4">
        <f>SUM(C6:C9)</f>
        <v>1376370</v>
      </c>
      <c r="E10" s="4">
        <f>SUM(E6:E9)</f>
        <v>1784561</v>
      </c>
      <c r="H10" t="s">
        <v>28</v>
      </c>
      <c r="I10" s="3">
        <v>375000</v>
      </c>
      <c r="K10" s="3">
        <v>420000</v>
      </c>
    </row>
    <row r="11" spans="2:11" x14ac:dyDescent="0.25">
      <c r="H11" t="s">
        <v>24</v>
      </c>
      <c r="I11" s="3">
        <v>297000</v>
      </c>
      <c r="K11" s="3">
        <v>356400</v>
      </c>
    </row>
    <row r="12" spans="2:11" x14ac:dyDescent="0.25">
      <c r="B12" s="2" t="s">
        <v>22</v>
      </c>
      <c r="H12" t="s">
        <v>29</v>
      </c>
      <c r="I12" s="3">
        <v>285000</v>
      </c>
      <c r="K12" s="3">
        <v>327750</v>
      </c>
    </row>
    <row r="13" spans="2:11" ht="15.75" thickBot="1" x14ac:dyDescent="0.3">
      <c r="B13" t="s">
        <v>7</v>
      </c>
      <c r="C13" s="3">
        <v>1850348</v>
      </c>
      <c r="E13" s="3">
        <v>2460962.84</v>
      </c>
      <c r="H13" t="s">
        <v>30</v>
      </c>
      <c r="I13" s="5">
        <v>92517.4</v>
      </c>
      <c r="K13" s="5">
        <v>123048.14</v>
      </c>
    </row>
    <row r="14" spans="2:11" ht="16.5" thickTop="1" thickBot="1" x14ac:dyDescent="0.3">
      <c r="B14" t="s">
        <v>8</v>
      </c>
      <c r="C14" s="5">
        <v>555104.4</v>
      </c>
      <c r="E14" s="5">
        <v>678152.54</v>
      </c>
      <c r="H14" s="2" t="s">
        <v>31</v>
      </c>
      <c r="I14" s="6">
        <f>I7-SUM(I10:I13)</f>
        <v>361057.60000000009</v>
      </c>
      <c r="K14" s="6">
        <f>K7-SUM(K10:K13)</f>
        <v>536020.6100000001</v>
      </c>
    </row>
    <row r="15" spans="2:11" ht="16.5" thickTop="1" thickBot="1" x14ac:dyDescent="0.3">
      <c r="B15" s="2" t="s">
        <v>9</v>
      </c>
      <c r="C15" s="4">
        <f>C13-C14</f>
        <v>1295243.6000000001</v>
      </c>
      <c r="E15" s="4">
        <f>E13-E14</f>
        <v>1782810.2999999998</v>
      </c>
      <c r="H15" t="s">
        <v>32</v>
      </c>
      <c r="I15" s="7">
        <v>62755</v>
      </c>
      <c r="K15" s="3">
        <v>123302.42</v>
      </c>
    </row>
    <row r="16" spans="2:11" ht="16.5" thickTop="1" thickBot="1" x14ac:dyDescent="0.3">
      <c r="H16" s="2" t="s">
        <v>33</v>
      </c>
      <c r="I16" s="6">
        <f>I14-I15</f>
        <v>298302.60000000009</v>
      </c>
      <c r="K16" s="6">
        <f>K14-K15</f>
        <v>412718.19000000012</v>
      </c>
    </row>
    <row r="17" spans="2:11" ht="16.5" thickTop="1" thickBot="1" x14ac:dyDescent="0.3">
      <c r="B17" s="2" t="s">
        <v>10</v>
      </c>
      <c r="C17" s="4">
        <f>C10+C15</f>
        <v>2671613.6</v>
      </c>
      <c r="E17" s="4">
        <f>E10+E15</f>
        <v>3567371.3</v>
      </c>
      <c r="H17" t="s">
        <v>34</v>
      </c>
      <c r="I17" s="5">
        <v>74575.649999999994</v>
      </c>
      <c r="K17" s="5">
        <v>103179.55</v>
      </c>
    </row>
    <row r="18" spans="2:11" ht="15.75" thickTop="1" x14ac:dyDescent="0.25">
      <c r="H18" s="2" t="s">
        <v>35</v>
      </c>
      <c r="I18" s="4">
        <f>I16-I17</f>
        <v>223726.9500000001</v>
      </c>
      <c r="K18" s="4">
        <f>K16-K17</f>
        <v>309538.64000000013</v>
      </c>
    </row>
    <row r="19" spans="2:11" x14ac:dyDescent="0.25">
      <c r="B19" s="2" t="s">
        <v>11</v>
      </c>
      <c r="H19" s="2"/>
    </row>
    <row r="20" spans="2:11" x14ac:dyDescent="0.25">
      <c r="B20" t="s">
        <v>12</v>
      </c>
      <c r="C20" s="3">
        <v>456100</v>
      </c>
      <c r="E20" s="3">
        <v>570125</v>
      </c>
    </row>
    <row r="21" spans="2:11" x14ac:dyDescent="0.25">
      <c r="B21" t="s">
        <v>13</v>
      </c>
      <c r="C21" s="3">
        <v>325150</v>
      </c>
      <c r="E21" s="3">
        <v>422695</v>
      </c>
      <c r="H21" s="26" t="s">
        <v>19</v>
      </c>
      <c r="K21" s="9">
        <f>G29</f>
        <v>68627.850000000035</v>
      </c>
    </row>
    <row r="22" spans="2:11" ht="15.75" thickBot="1" x14ac:dyDescent="0.3">
      <c r="B22" t="s">
        <v>14</v>
      </c>
      <c r="C22" s="5">
        <v>145000</v>
      </c>
      <c r="E22" s="5">
        <v>108750</v>
      </c>
      <c r="H22" s="26" t="s">
        <v>63</v>
      </c>
      <c r="K22" s="9">
        <f>K18-K21</f>
        <v>240910.7900000001</v>
      </c>
    </row>
    <row r="23" spans="2:11" ht="15.75" thickTop="1" x14ac:dyDescent="0.25">
      <c r="B23" s="2" t="s">
        <v>15</v>
      </c>
      <c r="C23" s="4">
        <f>SUM(C20:C22)</f>
        <v>926250</v>
      </c>
      <c r="E23" s="4">
        <f>SUM(E20:E22)</f>
        <v>1101570</v>
      </c>
    </row>
    <row r="25" spans="2:11" x14ac:dyDescent="0.25">
      <c r="B25" s="2" t="s">
        <v>16</v>
      </c>
      <c r="C25" s="3">
        <v>627550</v>
      </c>
      <c r="E25" s="3">
        <v>1370026.91</v>
      </c>
    </row>
    <row r="27" spans="2:11" x14ac:dyDescent="0.25">
      <c r="B27" s="2" t="s">
        <v>17</v>
      </c>
    </row>
    <row r="28" spans="2:11" x14ac:dyDescent="0.25">
      <c r="B28" t="s">
        <v>18</v>
      </c>
      <c r="C28" s="3">
        <v>795000</v>
      </c>
      <c r="E28" s="3">
        <v>795000</v>
      </c>
    </row>
    <row r="29" spans="2:11" ht="15.75" thickBot="1" x14ac:dyDescent="0.3">
      <c r="B29" t="s">
        <v>19</v>
      </c>
      <c r="C29" s="5">
        <v>478242.83</v>
      </c>
      <c r="E29" s="5">
        <v>546870.68000000005</v>
      </c>
      <c r="G29" s="9">
        <f>E29-C29</f>
        <v>68627.850000000035</v>
      </c>
    </row>
    <row r="30" spans="2:11" ht="15.75" thickTop="1" x14ac:dyDescent="0.25">
      <c r="B30" s="2" t="s">
        <v>20</v>
      </c>
      <c r="C30" s="4">
        <f>SUM(C28:C29)</f>
        <v>1273242.83</v>
      </c>
      <c r="E30" s="4">
        <f>SUM(E28:E29)</f>
        <v>1341870.6800000002</v>
      </c>
    </row>
    <row r="32" spans="2:11" x14ac:dyDescent="0.25">
      <c r="B32" s="2" t="s">
        <v>21</v>
      </c>
      <c r="C32" s="4">
        <f>C23+C25+C30</f>
        <v>2827042.83</v>
      </c>
      <c r="E32" s="4">
        <f>E23+E25+E30</f>
        <v>3813467.5900000003</v>
      </c>
    </row>
  </sheetData>
  <mergeCells count="2">
    <mergeCell ref="B2:D2"/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L32"/>
  <sheetViews>
    <sheetView topLeftCell="A8" zoomScale="85" zoomScaleNormal="85" workbookViewId="0">
      <selection activeCell="H29" sqref="H29"/>
    </sheetView>
  </sheetViews>
  <sheetFormatPr baseColWidth="10" defaultRowHeight="15" x14ac:dyDescent="0.25"/>
  <cols>
    <col min="3" max="3" width="22.85546875" bestFit="1" customWidth="1"/>
    <col min="4" max="5" width="14.5703125" bestFit="1" customWidth="1"/>
    <col min="6" max="6" width="11.42578125" customWidth="1"/>
    <col min="7" max="8" width="14.5703125" bestFit="1" customWidth="1"/>
    <col min="12" max="12" width="13" bestFit="1" customWidth="1"/>
  </cols>
  <sheetData>
    <row r="2" spans="3:12" ht="18.75" x14ac:dyDescent="0.3">
      <c r="C2" s="62" t="s">
        <v>0</v>
      </c>
      <c r="D2" s="62"/>
      <c r="E2" s="62"/>
    </row>
    <row r="3" spans="3:12" x14ac:dyDescent="0.25">
      <c r="D3" s="1">
        <v>44196</v>
      </c>
      <c r="E3" s="1">
        <v>44561</v>
      </c>
      <c r="G3" s="2" t="s">
        <v>37</v>
      </c>
      <c r="H3" s="2" t="s">
        <v>38</v>
      </c>
    </row>
    <row r="4" spans="3:12" x14ac:dyDescent="0.25">
      <c r="G4" s="11"/>
      <c r="H4" s="11"/>
    </row>
    <row r="5" spans="3:12" x14ac:dyDescent="0.25">
      <c r="C5" s="2" t="s">
        <v>1</v>
      </c>
      <c r="G5" s="11"/>
      <c r="H5" s="11"/>
    </row>
    <row r="6" spans="3:12" x14ac:dyDescent="0.25">
      <c r="C6" t="s">
        <v>2</v>
      </c>
      <c r="D6" s="3">
        <v>175400</v>
      </c>
      <c r="E6" s="3">
        <v>202001</v>
      </c>
      <c r="G6" s="11"/>
      <c r="H6" s="10">
        <f>E6-D6</f>
        <v>26601</v>
      </c>
    </row>
    <row r="7" spans="3:12" x14ac:dyDescent="0.25">
      <c r="C7" t="s">
        <v>3</v>
      </c>
      <c r="D7" s="3">
        <v>287500</v>
      </c>
      <c r="E7" s="3">
        <v>397260</v>
      </c>
      <c r="G7" s="11"/>
      <c r="H7" s="10">
        <f>E7-D7</f>
        <v>109760</v>
      </c>
    </row>
    <row r="8" spans="3:12" x14ac:dyDescent="0.25">
      <c r="C8" t="s">
        <v>4</v>
      </c>
      <c r="D8" s="3">
        <v>913470</v>
      </c>
      <c r="E8" s="3">
        <v>1185300</v>
      </c>
      <c r="G8" s="11"/>
      <c r="H8" s="10">
        <f>E8-D8</f>
        <v>271830</v>
      </c>
    </row>
    <row r="9" spans="3:12" ht="15.75" thickBot="1" x14ac:dyDescent="0.3">
      <c r="C9" t="s">
        <v>5</v>
      </c>
      <c r="D9" s="5">
        <v>155429.23000000001</v>
      </c>
      <c r="E9" s="5">
        <v>246096.28</v>
      </c>
      <c r="G9" s="11"/>
      <c r="H9" s="10">
        <f>E9-D9</f>
        <v>90667.049999999988</v>
      </c>
    </row>
    <row r="10" spans="3:12" ht="15.75" thickTop="1" x14ac:dyDescent="0.25">
      <c r="C10" s="2" t="s">
        <v>6</v>
      </c>
      <c r="D10" s="4">
        <f>SUM(D6:D9)</f>
        <v>1531799.23</v>
      </c>
      <c r="E10" s="4">
        <f>SUM(E6:E9)</f>
        <v>2030657.28</v>
      </c>
      <c r="G10" s="11"/>
      <c r="H10" s="11"/>
      <c r="L10" s="9"/>
    </row>
    <row r="11" spans="3:12" x14ac:dyDescent="0.25">
      <c r="G11" s="11"/>
      <c r="H11" s="11"/>
    </row>
    <row r="12" spans="3:12" x14ac:dyDescent="0.25">
      <c r="C12" s="2" t="s">
        <v>22</v>
      </c>
      <c r="G12" s="11"/>
      <c r="H12" s="11"/>
    </row>
    <row r="13" spans="3:12" x14ac:dyDescent="0.25">
      <c r="C13" t="s">
        <v>7</v>
      </c>
      <c r="D13" s="3">
        <v>1850348</v>
      </c>
      <c r="E13" s="3">
        <v>2460962.84</v>
      </c>
      <c r="G13" s="11"/>
      <c r="H13" s="10">
        <f>E13-D13</f>
        <v>610614.83999999985</v>
      </c>
    </row>
    <row r="14" spans="3:12" ht="15.75" thickBot="1" x14ac:dyDescent="0.3">
      <c r="C14" t="s">
        <v>8</v>
      </c>
      <c r="D14" s="5">
        <v>555104.4</v>
      </c>
      <c r="E14" s="5">
        <v>678152.54</v>
      </c>
      <c r="G14" s="10">
        <f>E14-D14</f>
        <v>123048.14000000001</v>
      </c>
      <c r="H14" s="11"/>
    </row>
    <row r="15" spans="3:12" ht="15.75" thickTop="1" x14ac:dyDescent="0.25">
      <c r="C15" s="2" t="s">
        <v>9</v>
      </c>
      <c r="D15" s="4">
        <f>D13-D14</f>
        <v>1295243.6000000001</v>
      </c>
      <c r="E15" s="4">
        <f>E13-E14</f>
        <v>1782810.2999999998</v>
      </c>
      <c r="G15" s="11"/>
      <c r="H15" s="11"/>
      <c r="L15" s="9"/>
    </row>
    <row r="16" spans="3:12" x14ac:dyDescent="0.25">
      <c r="G16" s="11"/>
      <c r="H16" s="11"/>
    </row>
    <row r="17" spans="3:8" x14ac:dyDescent="0.25">
      <c r="C17" s="2" t="s">
        <v>10</v>
      </c>
      <c r="D17" s="4">
        <f>D10+D15</f>
        <v>2827042.83</v>
      </c>
      <c r="E17" s="4">
        <f>E10+E15</f>
        <v>3813467.58</v>
      </c>
      <c r="G17" s="11"/>
      <c r="H17" s="11"/>
    </row>
    <row r="18" spans="3:8" x14ac:dyDescent="0.25">
      <c r="G18" s="11"/>
      <c r="H18" s="11"/>
    </row>
    <row r="19" spans="3:8" x14ac:dyDescent="0.25">
      <c r="C19" s="2" t="s">
        <v>11</v>
      </c>
      <c r="G19" s="11"/>
      <c r="H19" s="11"/>
    </row>
    <row r="20" spans="3:8" x14ac:dyDescent="0.25">
      <c r="C20" t="s">
        <v>12</v>
      </c>
      <c r="D20" s="3">
        <v>456100</v>
      </c>
      <c r="E20" s="3">
        <v>570125</v>
      </c>
      <c r="G20" s="10">
        <f>E20-D20</f>
        <v>114025</v>
      </c>
      <c r="H20" s="11"/>
    </row>
    <row r="21" spans="3:8" x14ac:dyDescent="0.25">
      <c r="C21" t="s">
        <v>13</v>
      </c>
      <c r="D21" s="3">
        <v>325150</v>
      </c>
      <c r="E21" s="3">
        <v>422695</v>
      </c>
      <c r="G21" s="10">
        <f>E21-D21</f>
        <v>97545</v>
      </c>
      <c r="H21" s="11"/>
    </row>
    <row r="22" spans="3:8" ht="15.75" thickBot="1" x14ac:dyDescent="0.3">
      <c r="C22" t="s">
        <v>14</v>
      </c>
      <c r="D22" s="5">
        <v>145000</v>
      </c>
      <c r="E22" s="5">
        <v>108750</v>
      </c>
      <c r="G22" s="11"/>
      <c r="H22" s="10">
        <f>D22-E22</f>
        <v>36250</v>
      </c>
    </row>
    <row r="23" spans="3:8" ht="15.75" thickTop="1" x14ac:dyDescent="0.25">
      <c r="C23" s="2" t="s">
        <v>15</v>
      </c>
      <c r="D23" s="4">
        <f>SUM(D20:D22)</f>
        <v>926250</v>
      </c>
      <c r="E23" s="4">
        <f>SUM(E20:E22)</f>
        <v>1101570</v>
      </c>
      <c r="G23" s="11"/>
      <c r="H23" s="11"/>
    </row>
    <row r="24" spans="3:8" x14ac:dyDescent="0.25">
      <c r="G24" s="11"/>
      <c r="H24" s="11"/>
    </row>
    <row r="25" spans="3:8" x14ac:dyDescent="0.25">
      <c r="C25" s="2" t="s">
        <v>16</v>
      </c>
      <c r="D25" s="3">
        <v>627550</v>
      </c>
      <c r="E25" s="3">
        <v>1370026.91</v>
      </c>
      <c r="G25" s="10">
        <f>E25-D25</f>
        <v>742476.90999999992</v>
      </c>
      <c r="H25" s="11"/>
    </row>
    <row r="26" spans="3:8" x14ac:dyDescent="0.25">
      <c r="G26" s="11"/>
      <c r="H26" s="11"/>
    </row>
    <row r="27" spans="3:8" x14ac:dyDescent="0.25">
      <c r="C27" s="2" t="s">
        <v>17</v>
      </c>
      <c r="G27" s="11"/>
      <c r="H27" s="11"/>
    </row>
    <row r="28" spans="3:8" x14ac:dyDescent="0.25">
      <c r="C28" t="s">
        <v>18</v>
      </c>
      <c r="D28" s="3">
        <v>795000</v>
      </c>
      <c r="E28" s="3">
        <v>795000</v>
      </c>
      <c r="G28" s="11"/>
      <c r="H28" s="11"/>
    </row>
    <row r="29" spans="3:8" ht="15.75" thickBot="1" x14ac:dyDescent="0.3">
      <c r="C29" t="s">
        <v>19</v>
      </c>
      <c r="D29" s="5">
        <v>478242.83</v>
      </c>
      <c r="E29" s="5">
        <v>546870.68000000005</v>
      </c>
      <c r="G29" s="10">
        <f>E29-D29</f>
        <v>68627.850000000035</v>
      </c>
      <c r="H29" s="11"/>
    </row>
    <row r="30" spans="3:8" ht="15.75" thickTop="1" x14ac:dyDescent="0.25">
      <c r="C30" s="2" t="s">
        <v>20</v>
      </c>
      <c r="D30" s="4">
        <f>SUM(D28:D29)</f>
        <v>1273242.83</v>
      </c>
      <c r="E30" s="4">
        <f>SUM(E28:E29)</f>
        <v>1341870.6800000002</v>
      </c>
    </row>
    <row r="32" spans="3:8" x14ac:dyDescent="0.25">
      <c r="C32" s="2" t="s">
        <v>21</v>
      </c>
      <c r="D32" s="4">
        <f>D23+D25+D30</f>
        <v>2827042.83</v>
      </c>
      <c r="E32" s="4">
        <f>E23+E25+E30</f>
        <v>3813467.5900000003</v>
      </c>
      <c r="G32" s="64">
        <f>SUM(G6:G29)</f>
        <v>1145722.8999999999</v>
      </c>
      <c r="H32" s="65">
        <f>SUM(H6:H29)</f>
        <v>1145722.8899999999</v>
      </c>
    </row>
  </sheetData>
  <mergeCells count="1">
    <mergeCell ref="C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33"/>
  <sheetViews>
    <sheetView workbookViewId="0">
      <selection activeCell="I8" sqref="I8"/>
    </sheetView>
  </sheetViews>
  <sheetFormatPr baseColWidth="10" defaultRowHeight="15" x14ac:dyDescent="0.25"/>
  <cols>
    <col min="2" max="2" width="41.140625" bestFit="1" customWidth="1"/>
    <col min="3" max="3" width="4.140625" customWidth="1"/>
    <col min="4" max="6" width="13" bestFit="1" customWidth="1"/>
    <col min="8" max="8" width="12.28515625" bestFit="1" customWidth="1"/>
  </cols>
  <sheetData>
    <row r="2" spans="2:8" ht="18.75" x14ac:dyDescent="0.3">
      <c r="B2" s="63" t="s">
        <v>56</v>
      </c>
      <c r="C2" s="12"/>
      <c r="D2" s="12"/>
      <c r="E2" s="12"/>
      <c r="F2" s="12"/>
      <c r="G2" s="12"/>
      <c r="H2" s="12"/>
    </row>
    <row r="3" spans="2:8" x14ac:dyDescent="0.25">
      <c r="D3" s="66" t="s">
        <v>57</v>
      </c>
      <c r="E3" s="66"/>
      <c r="F3" s="66" t="s">
        <v>58</v>
      </c>
      <c r="G3" s="66"/>
      <c r="H3" s="66" t="s">
        <v>59</v>
      </c>
    </row>
    <row r="4" spans="2:8" x14ac:dyDescent="0.25">
      <c r="B4" t="s">
        <v>60</v>
      </c>
      <c r="D4" s="23">
        <f>'BG y ER'!K18</f>
        <v>309538.64000000013</v>
      </c>
      <c r="E4" s="23"/>
      <c r="F4" s="23"/>
      <c r="G4" s="23"/>
      <c r="H4" s="23"/>
    </row>
    <row r="5" spans="2:8" x14ac:dyDescent="0.25">
      <c r="B5" t="s">
        <v>61</v>
      </c>
      <c r="D5" s="23">
        <f>'BG y ER'!K13</f>
        <v>123048.14</v>
      </c>
      <c r="E5" s="23"/>
      <c r="F5" s="23"/>
      <c r="G5" s="23"/>
      <c r="H5" s="23"/>
    </row>
    <row r="6" spans="2:8" x14ac:dyDescent="0.25">
      <c r="D6" s="23"/>
      <c r="E6" s="23"/>
      <c r="F6" s="23"/>
      <c r="G6" s="23"/>
      <c r="H6" s="23"/>
    </row>
    <row r="7" spans="2:8" x14ac:dyDescent="0.25">
      <c r="B7" t="s">
        <v>39</v>
      </c>
      <c r="D7" s="23"/>
      <c r="E7" s="23"/>
      <c r="F7" s="23">
        <f>'Origen y Aplicación'!H7</f>
        <v>109760</v>
      </c>
      <c r="G7" s="23"/>
      <c r="H7" s="23"/>
    </row>
    <row r="8" spans="2:8" x14ac:dyDescent="0.25">
      <c r="B8" t="s">
        <v>40</v>
      </c>
      <c r="D8" s="23"/>
      <c r="E8" s="23"/>
      <c r="F8" s="23">
        <f>'Origen y Aplicación'!H8</f>
        <v>271830</v>
      </c>
      <c r="G8" s="23"/>
      <c r="H8" s="23"/>
    </row>
    <row r="9" spans="2:8" x14ac:dyDescent="0.25">
      <c r="B9" t="s">
        <v>41</v>
      </c>
      <c r="D9" s="23"/>
      <c r="E9" s="23"/>
      <c r="F9" s="23">
        <f>'Origen y Aplicación'!H9</f>
        <v>90667.049999999988</v>
      </c>
      <c r="G9" s="23"/>
      <c r="H9" s="23"/>
    </row>
    <row r="10" spans="2:8" x14ac:dyDescent="0.25">
      <c r="B10" t="s">
        <v>42</v>
      </c>
      <c r="D10" s="23">
        <f>'Origen y Aplicación'!G20</f>
        <v>114025</v>
      </c>
      <c r="E10" s="23"/>
      <c r="F10" s="23"/>
      <c r="G10" s="23"/>
      <c r="H10" s="23"/>
    </row>
    <row r="11" spans="2:8" x14ac:dyDescent="0.25">
      <c r="B11" t="s">
        <v>43</v>
      </c>
      <c r="D11" s="23">
        <f>'Origen y Aplicación'!G21</f>
        <v>97545</v>
      </c>
      <c r="E11" s="23"/>
      <c r="F11" s="23"/>
      <c r="G11" s="23"/>
      <c r="H11" s="23"/>
    </row>
    <row r="12" spans="2:8" x14ac:dyDescent="0.25">
      <c r="B12" t="s">
        <v>62</v>
      </c>
      <c r="D12" s="23"/>
      <c r="E12" s="23"/>
      <c r="F12" s="23">
        <f>'Origen y Aplicación'!H22</f>
        <v>36250</v>
      </c>
      <c r="G12" s="23"/>
      <c r="H12" s="23"/>
    </row>
    <row r="13" spans="2:8" x14ac:dyDescent="0.25">
      <c r="B13" s="24" t="s">
        <v>44</v>
      </c>
      <c r="D13" s="23">
        <f>SUM(D2:D12)</f>
        <v>644156.78000000014</v>
      </c>
      <c r="E13" s="23"/>
      <c r="F13" s="23">
        <f>SUM(F2:F12)</f>
        <v>508507.05</v>
      </c>
      <c r="G13" s="23"/>
      <c r="H13" s="25">
        <f>D13-F13</f>
        <v>135649.73000000016</v>
      </c>
    </row>
    <row r="14" spans="2:8" x14ac:dyDescent="0.25">
      <c r="D14" s="23"/>
      <c r="E14" s="23"/>
      <c r="F14" s="23"/>
      <c r="G14" s="23"/>
      <c r="H14" s="23"/>
    </row>
    <row r="15" spans="2:8" x14ac:dyDescent="0.25">
      <c r="B15" s="2" t="s">
        <v>45</v>
      </c>
      <c r="D15" s="23"/>
      <c r="E15" s="23"/>
      <c r="F15" s="23"/>
      <c r="G15" s="23"/>
      <c r="H15" s="23"/>
    </row>
    <row r="16" spans="2:8" x14ac:dyDescent="0.25">
      <c r="B16" t="s">
        <v>46</v>
      </c>
      <c r="D16" s="23"/>
      <c r="E16" s="23"/>
      <c r="F16" s="23">
        <f>'Origen y Aplicación'!H13</f>
        <v>610614.83999999985</v>
      </c>
      <c r="G16" s="23"/>
      <c r="H16" s="23"/>
    </row>
    <row r="17" spans="2:8" x14ac:dyDescent="0.25">
      <c r="B17" t="s">
        <v>47</v>
      </c>
      <c r="D17" s="23">
        <f>'Origen y Aplicación'!G25</f>
        <v>742476.90999999992</v>
      </c>
      <c r="E17" s="23"/>
      <c r="F17" s="23"/>
      <c r="G17" s="23"/>
      <c r="H17" s="23"/>
    </row>
    <row r="18" spans="2:8" x14ac:dyDescent="0.25">
      <c r="B18" s="24" t="s">
        <v>48</v>
      </c>
      <c r="D18" s="23">
        <f>SUM(D16:D17)</f>
        <v>742476.90999999992</v>
      </c>
      <c r="E18" s="23"/>
      <c r="F18" s="23">
        <f t="shared" ref="F18" si="0">SUM(F16:F17)</f>
        <v>610614.83999999985</v>
      </c>
      <c r="G18" s="23"/>
      <c r="H18" s="25">
        <f>D18-F18</f>
        <v>131862.07000000007</v>
      </c>
    </row>
    <row r="19" spans="2:8" x14ac:dyDescent="0.25">
      <c r="D19" s="23"/>
      <c r="E19" s="23"/>
      <c r="F19" s="23"/>
      <c r="G19" s="23"/>
      <c r="H19" s="23"/>
    </row>
    <row r="20" spans="2:8" x14ac:dyDescent="0.25">
      <c r="B20" s="2" t="s">
        <v>49</v>
      </c>
      <c r="D20" s="23"/>
      <c r="E20" s="23"/>
      <c r="F20" s="23"/>
      <c r="G20" s="23"/>
      <c r="H20" s="23"/>
    </row>
    <row r="21" spans="2:8" x14ac:dyDescent="0.25">
      <c r="B21" t="s">
        <v>50</v>
      </c>
      <c r="D21" s="23"/>
      <c r="E21" s="23"/>
      <c r="F21" s="23">
        <f>'BG y ER'!K22</f>
        <v>240910.7900000001</v>
      </c>
      <c r="G21" s="23"/>
      <c r="H21" s="23"/>
    </row>
    <row r="22" spans="2:8" x14ac:dyDescent="0.25">
      <c r="B22" s="24" t="s">
        <v>51</v>
      </c>
      <c r="D22" s="23"/>
      <c r="E22" s="23"/>
      <c r="F22" s="23"/>
      <c r="G22" s="23"/>
      <c r="H22" s="25">
        <f>-F21</f>
        <v>-240910.7900000001</v>
      </c>
    </row>
    <row r="23" spans="2:8" x14ac:dyDescent="0.25">
      <c r="D23" s="23"/>
      <c r="E23" s="23"/>
      <c r="F23" s="23"/>
      <c r="G23" s="23"/>
      <c r="H23" s="23"/>
    </row>
    <row r="24" spans="2:8" x14ac:dyDescent="0.25">
      <c r="B24" s="2" t="s">
        <v>52</v>
      </c>
      <c r="D24" s="23"/>
      <c r="E24" s="23"/>
      <c r="F24" s="23"/>
      <c r="G24" s="23"/>
      <c r="H24" s="25">
        <f>SUM(H2:H23)</f>
        <v>26601.010000000126</v>
      </c>
    </row>
    <row r="25" spans="2:8" x14ac:dyDescent="0.25">
      <c r="D25" s="23"/>
      <c r="E25" s="23"/>
      <c r="F25" s="23"/>
      <c r="G25" s="23"/>
      <c r="H25" s="23"/>
    </row>
    <row r="26" spans="2:8" x14ac:dyDescent="0.25">
      <c r="B26" t="s">
        <v>53</v>
      </c>
      <c r="D26" s="23"/>
      <c r="E26" s="23"/>
      <c r="F26" s="23"/>
      <c r="G26" s="23"/>
      <c r="H26" s="23">
        <f>[1]BG!D2</f>
        <v>0</v>
      </c>
    </row>
    <row r="27" spans="2:8" x14ac:dyDescent="0.25">
      <c r="B27" t="s">
        <v>54</v>
      </c>
      <c r="D27" s="23"/>
      <c r="E27" s="23"/>
      <c r="F27" s="23"/>
      <c r="G27" s="23"/>
      <c r="H27" s="23">
        <f>H24</f>
        <v>26601.010000000126</v>
      </c>
    </row>
    <row r="28" spans="2:8" x14ac:dyDescent="0.25">
      <c r="B28" s="24" t="s">
        <v>55</v>
      </c>
      <c r="D28" s="23"/>
      <c r="E28" s="23"/>
      <c r="F28" s="23"/>
      <c r="G28" s="23"/>
      <c r="H28" s="59">
        <f>H26+H27</f>
        <v>26601.010000000126</v>
      </c>
    </row>
    <row r="29" spans="2:8" x14ac:dyDescent="0.25">
      <c r="E29" s="22"/>
      <c r="F29" s="22"/>
      <c r="G29" s="22"/>
    </row>
    <row r="30" spans="2:8" x14ac:dyDescent="0.25">
      <c r="B30" s="2"/>
      <c r="F30" s="9"/>
    </row>
    <row r="32" spans="2:8" x14ac:dyDescent="0.25">
      <c r="F32" s="9"/>
    </row>
    <row r="33" spans="2:6" x14ac:dyDescent="0.25">
      <c r="B33" s="2"/>
      <c r="F3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N32"/>
  <sheetViews>
    <sheetView workbookViewId="0">
      <selection activeCell="G20" sqref="G20"/>
    </sheetView>
  </sheetViews>
  <sheetFormatPr baseColWidth="10" defaultRowHeight="15" x14ac:dyDescent="0.25"/>
  <cols>
    <col min="3" max="3" width="22.85546875" bestFit="1" customWidth="1"/>
    <col min="4" max="6" width="14.5703125" bestFit="1" customWidth="1"/>
    <col min="9" max="9" width="24.42578125" bestFit="1" customWidth="1"/>
    <col min="10" max="12" width="14.5703125" bestFit="1" customWidth="1"/>
  </cols>
  <sheetData>
    <row r="2" spans="3:14" ht="18.75" x14ac:dyDescent="0.3">
      <c r="C2" s="62" t="s">
        <v>0</v>
      </c>
      <c r="D2" s="62"/>
      <c r="E2" s="62"/>
      <c r="I2" s="62" t="s">
        <v>23</v>
      </c>
      <c r="J2" s="62"/>
      <c r="K2" s="62"/>
    </row>
    <row r="3" spans="3:14" x14ac:dyDescent="0.25">
      <c r="D3" s="1">
        <v>44196</v>
      </c>
      <c r="E3" s="1">
        <v>44561</v>
      </c>
      <c r="J3" s="1">
        <v>44196</v>
      </c>
      <c r="K3" s="1">
        <v>44561</v>
      </c>
    </row>
    <row r="5" spans="3:14" x14ac:dyDescent="0.25">
      <c r="C5" s="2" t="s">
        <v>1</v>
      </c>
      <c r="I5" s="2" t="s">
        <v>24</v>
      </c>
      <c r="J5" s="3">
        <v>5642300</v>
      </c>
      <c r="K5" s="3">
        <v>7899220</v>
      </c>
      <c r="L5" s="10">
        <f>K5-J5</f>
        <v>2256920</v>
      </c>
      <c r="N5" s="13"/>
    </row>
    <row r="6" spans="3:14" ht="15.75" thickBot="1" x14ac:dyDescent="0.3">
      <c r="C6" t="s">
        <v>2</v>
      </c>
      <c r="D6" s="3">
        <v>175400</v>
      </c>
      <c r="E6" s="3">
        <v>202001</v>
      </c>
      <c r="F6" s="10">
        <f>E6-D6</f>
        <v>26601</v>
      </c>
      <c r="I6" t="s">
        <v>25</v>
      </c>
      <c r="J6" s="8">
        <v>4231725</v>
      </c>
      <c r="K6" s="8">
        <v>6136001.25</v>
      </c>
      <c r="L6" s="10">
        <f t="shared" ref="L6:L7" si="0">K6-J6</f>
        <v>1904276.25</v>
      </c>
    </row>
    <row r="7" spans="3:14" x14ac:dyDescent="0.25">
      <c r="C7" t="s">
        <v>3</v>
      </c>
      <c r="D7" s="3">
        <v>287500</v>
      </c>
      <c r="E7" s="3">
        <v>397260</v>
      </c>
      <c r="F7" s="10">
        <f t="shared" ref="F7:F10" si="1">E7-D7</f>
        <v>109760</v>
      </c>
      <c r="I7" s="2" t="s">
        <v>26</v>
      </c>
      <c r="J7" s="4">
        <f>J5-J6</f>
        <v>1410575</v>
      </c>
      <c r="K7" s="4">
        <f>K5-K6</f>
        <v>1763218.75</v>
      </c>
      <c r="L7" s="10">
        <f t="shared" si="0"/>
        <v>352643.75</v>
      </c>
    </row>
    <row r="8" spans="3:14" x14ac:dyDescent="0.25">
      <c r="C8" t="s">
        <v>4</v>
      </c>
      <c r="D8" s="3">
        <v>913470</v>
      </c>
      <c r="E8" s="3">
        <v>1185300</v>
      </c>
      <c r="F8" s="10">
        <f t="shared" si="1"/>
        <v>271830</v>
      </c>
      <c r="J8" s="3"/>
      <c r="K8" s="3"/>
    </row>
    <row r="9" spans="3:14" ht="15.75" thickBot="1" x14ac:dyDescent="0.3">
      <c r="C9" t="s">
        <v>5</v>
      </c>
      <c r="D9" s="5">
        <v>155429.23000000001</v>
      </c>
      <c r="E9" s="5">
        <v>246096.28</v>
      </c>
      <c r="F9" s="10">
        <f t="shared" si="1"/>
        <v>90667.049999999988</v>
      </c>
      <c r="I9" s="2" t="s">
        <v>27</v>
      </c>
      <c r="J9" s="3"/>
      <c r="K9" s="3"/>
    </row>
    <row r="10" spans="3:14" ht="15.75" thickTop="1" x14ac:dyDescent="0.25">
      <c r="C10" s="2" t="s">
        <v>6</v>
      </c>
      <c r="D10" s="4">
        <f>SUM(D6:D9)</f>
        <v>1531799.23</v>
      </c>
      <c r="E10" s="4">
        <f>SUM(E6:E9)</f>
        <v>2030657.28</v>
      </c>
      <c r="F10" s="10">
        <f t="shared" si="1"/>
        <v>498858.05000000005</v>
      </c>
      <c r="I10" t="s">
        <v>28</v>
      </c>
      <c r="J10" s="3">
        <v>375000</v>
      </c>
      <c r="K10" s="3">
        <v>420000</v>
      </c>
      <c r="L10" s="10">
        <f>K10-J10</f>
        <v>45000</v>
      </c>
    </row>
    <row r="11" spans="3:14" x14ac:dyDescent="0.25">
      <c r="F11" s="11"/>
      <c r="I11" t="s">
        <v>24</v>
      </c>
      <c r="J11" s="3">
        <v>297000</v>
      </c>
      <c r="K11" s="3">
        <v>356400</v>
      </c>
      <c r="L11" s="10">
        <f t="shared" ref="L11:L18" si="2">K11-J11</f>
        <v>59400</v>
      </c>
    </row>
    <row r="12" spans="3:14" x14ac:dyDescent="0.25">
      <c r="C12" s="2" t="s">
        <v>22</v>
      </c>
      <c r="F12" s="11"/>
      <c r="I12" t="s">
        <v>29</v>
      </c>
      <c r="J12" s="3">
        <v>285000</v>
      </c>
      <c r="K12" s="3">
        <v>327750</v>
      </c>
      <c r="L12" s="10">
        <f t="shared" si="2"/>
        <v>42750</v>
      </c>
    </row>
    <row r="13" spans="3:14" ht="15.75" thickBot="1" x14ac:dyDescent="0.3">
      <c r="C13" t="s">
        <v>7</v>
      </c>
      <c r="D13" s="3">
        <v>1850348</v>
      </c>
      <c r="E13" s="3">
        <v>2460962.84</v>
      </c>
      <c r="F13" s="10">
        <f>E13-D13</f>
        <v>610614.83999999985</v>
      </c>
      <c r="I13" t="s">
        <v>30</v>
      </c>
      <c r="J13" s="5">
        <v>92517.4</v>
      </c>
      <c r="K13" s="5">
        <v>123048.14</v>
      </c>
      <c r="L13" s="10">
        <f t="shared" si="2"/>
        <v>30530.740000000005</v>
      </c>
    </row>
    <row r="14" spans="3:14" ht="16.5" thickTop="1" thickBot="1" x14ac:dyDescent="0.3">
      <c r="C14" t="s">
        <v>8</v>
      </c>
      <c r="D14" s="5">
        <v>555104.4</v>
      </c>
      <c r="E14" s="5">
        <v>678152.54</v>
      </c>
      <c r="F14" s="10">
        <f t="shared" ref="F14:F15" si="3">E14-D14</f>
        <v>123048.14000000001</v>
      </c>
      <c r="I14" s="2" t="s">
        <v>31</v>
      </c>
      <c r="J14" s="6">
        <f>J7-SUM(J10:J13)</f>
        <v>361057.60000000009</v>
      </c>
      <c r="K14" s="6">
        <f>K7-SUM(K10:K13)</f>
        <v>536020.6100000001</v>
      </c>
      <c r="L14" s="10">
        <f t="shared" si="2"/>
        <v>174963.01</v>
      </c>
    </row>
    <row r="15" spans="3:14" ht="16.5" thickTop="1" thickBot="1" x14ac:dyDescent="0.3">
      <c r="C15" s="2" t="s">
        <v>9</v>
      </c>
      <c r="D15" s="4">
        <f>D13-D14</f>
        <v>1295243.6000000001</v>
      </c>
      <c r="E15" s="4">
        <f>E13-E14</f>
        <v>1782810.2999999998</v>
      </c>
      <c r="F15" s="10">
        <f t="shared" si="3"/>
        <v>487566.69999999972</v>
      </c>
      <c r="I15" t="s">
        <v>32</v>
      </c>
      <c r="J15" s="7">
        <v>62755</v>
      </c>
      <c r="K15" s="3">
        <v>123302.42</v>
      </c>
      <c r="L15" s="10">
        <f t="shared" si="2"/>
        <v>60547.42</v>
      </c>
    </row>
    <row r="16" spans="3:14" ht="16.5" thickTop="1" thickBot="1" x14ac:dyDescent="0.3">
      <c r="F16" s="11"/>
      <c r="I16" s="2" t="s">
        <v>33</v>
      </c>
      <c r="J16" s="6">
        <f>J14-J15</f>
        <v>298302.60000000009</v>
      </c>
      <c r="K16" s="6">
        <f>K14-K15</f>
        <v>412718.19000000012</v>
      </c>
      <c r="L16" s="10">
        <f t="shared" si="2"/>
        <v>114415.59000000003</v>
      </c>
    </row>
    <row r="17" spans="3:12" ht="16.5" thickTop="1" thickBot="1" x14ac:dyDescent="0.3">
      <c r="C17" s="2" t="s">
        <v>10</v>
      </c>
      <c r="D17" s="4">
        <f>D10+D15</f>
        <v>2827042.83</v>
      </c>
      <c r="E17" s="4">
        <f>E10+E15</f>
        <v>3813467.58</v>
      </c>
      <c r="F17" s="10">
        <f>E17-D17</f>
        <v>986424.75</v>
      </c>
      <c r="I17" t="s">
        <v>34</v>
      </c>
      <c r="J17" s="5">
        <v>74575.649999999994</v>
      </c>
      <c r="K17" s="5">
        <v>103179.55</v>
      </c>
      <c r="L17" s="10">
        <f t="shared" si="2"/>
        <v>28603.900000000009</v>
      </c>
    </row>
    <row r="18" spans="3:12" ht="15.75" thickTop="1" x14ac:dyDescent="0.25">
      <c r="F18" s="11"/>
      <c r="I18" s="2" t="s">
        <v>35</v>
      </c>
      <c r="J18" s="4">
        <f>J16-J17</f>
        <v>223726.9500000001</v>
      </c>
      <c r="K18" s="4">
        <f>K16-K17</f>
        <v>309538.64000000013</v>
      </c>
      <c r="L18" s="10">
        <f t="shared" si="2"/>
        <v>85811.690000000031</v>
      </c>
    </row>
    <row r="19" spans="3:12" x14ac:dyDescent="0.25">
      <c r="C19" s="2" t="s">
        <v>11</v>
      </c>
      <c r="F19" s="11"/>
      <c r="I19" s="2"/>
    </row>
    <row r="20" spans="3:12" x14ac:dyDescent="0.25">
      <c r="C20" t="s">
        <v>12</v>
      </c>
      <c r="D20" s="3">
        <v>456100</v>
      </c>
      <c r="E20" s="3">
        <v>570125</v>
      </c>
      <c r="F20" s="10">
        <f>E20-D20</f>
        <v>114025</v>
      </c>
    </row>
    <row r="21" spans="3:12" x14ac:dyDescent="0.25">
      <c r="C21" t="s">
        <v>13</v>
      </c>
      <c r="D21" s="3">
        <v>325150</v>
      </c>
      <c r="E21" s="3">
        <v>422695</v>
      </c>
      <c r="F21" s="10">
        <f t="shared" ref="F21:F23" si="4">E21-D21</f>
        <v>97545</v>
      </c>
    </row>
    <row r="22" spans="3:12" ht="15.75" thickBot="1" x14ac:dyDescent="0.3">
      <c r="C22" t="s">
        <v>14</v>
      </c>
      <c r="D22" s="5">
        <v>145000</v>
      </c>
      <c r="E22" s="5">
        <v>108750</v>
      </c>
      <c r="F22" s="10">
        <f t="shared" si="4"/>
        <v>-36250</v>
      </c>
    </row>
    <row r="23" spans="3:12" ht="15.75" thickTop="1" x14ac:dyDescent="0.25">
      <c r="C23" s="2" t="s">
        <v>15</v>
      </c>
      <c r="D23" s="4">
        <f>SUM(D20:D22)</f>
        <v>926250</v>
      </c>
      <c r="E23" s="4">
        <f>SUM(E20:E22)</f>
        <v>1101570</v>
      </c>
      <c r="F23" s="10">
        <f t="shared" si="4"/>
        <v>175320</v>
      </c>
    </row>
    <row r="24" spans="3:12" x14ac:dyDescent="0.25">
      <c r="F24" s="11"/>
    </row>
    <row r="25" spans="3:12" x14ac:dyDescent="0.25">
      <c r="C25" s="2" t="s">
        <v>16</v>
      </c>
      <c r="D25" s="3">
        <v>627550</v>
      </c>
      <c r="E25" s="3">
        <v>1370026.91</v>
      </c>
      <c r="F25" s="10">
        <f>E25-D25</f>
        <v>742476.90999999992</v>
      </c>
    </row>
    <row r="26" spans="3:12" x14ac:dyDescent="0.25">
      <c r="F26" s="11"/>
    </row>
    <row r="27" spans="3:12" x14ac:dyDescent="0.25">
      <c r="C27" s="2" t="s">
        <v>17</v>
      </c>
      <c r="F27" s="11"/>
    </row>
    <row r="28" spans="3:12" x14ac:dyDescent="0.25">
      <c r="C28" t="s">
        <v>18</v>
      </c>
      <c r="D28" s="3">
        <v>795000</v>
      </c>
      <c r="E28" s="3">
        <v>795000</v>
      </c>
      <c r="F28" s="10">
        <f>E28-D28</f>
        <v>0</v>
      </c>
    </row>
    <row r="29" spans="3:12" ht="15.75" thickBot="1" x14ac:dyDescent="0.3">
      <c r="C29" t="s">
        <v>19</v>
      </c>
      <c r="D29" s="5">
        <v>478242.83</v>
      </c>
      <c r="E29" s="5">
        <v>546870.68000000005</v>
      </c>
      <c r="F29" s="10">
        <f t="shared" ref="F29:F30" si="5">E29-D29</f>
        <v>68627.850000000035</v>
      </c>
    </row>
    <row r="30" spans="3:12" ht="15.75" thickTop="1" x14ac:dyDescent="0.25">
      <c r="C30" s="2" t="s">
        <v>20</v>
      </c>
      <c r="D30" s="4">
        <f>SUM(D28:D29)</f>
        <v>1273242.83</v>
      </c>
      <c r="E30" s="4">
        <f>SUM(E28:E29)</f>
        <v>1341870.6800000002</v>
      </c>
      <c r="F30" s="10">
        <f t="shared" si="5"/>
        <v>68627.850000000093</v>
      </c>
    </row>
    <row r="31" spans="3:12" x14ac:dyDescent="0.25">
      <c r="F31" s="11"/>
    </row>
    <row r="32" spans="3:12" x14ac:dyDescent="0.25">
      <c r="C32" s="2" t="s">
        <v>21</v>
      </c>
      <c r="D32" s="4">
        <f>D23+D25+D30</f>
        <v>2827042.83</v>
      </c>
      <c r="E32" s="4">
        <f>E23+E25+E30</f>
        <v>3813467.5900000003</v>
      </c>
      <c r="F32" s="10">
        <f>E32-D32</f>
        <v>986424.76000000024</v>
      </c>
    </row>
  </sheetData>
  <mergeCells count="2">
    <mergeCell ref="C2:E2"/>
    <mergeCell ref="I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R32"/>
  <sheetViews>
    <sheetView topLeftCell="H1" workbookViewId="0">
      <selection activeCell="L2" sqref="L2:N2"/>
    </sheetView>
  </sheetViews>
  <sheetFormatPr baseColWidth="10" defaultRowHeight="15" x14ac:dyDescent="0.25"/>
  <cols>
    <col min="3" max="3" width="22.85546875" bestFit="1" customWidth="1"/>
    <col min="4" max="4" width="14.5703125" bestFit="1" customWidth="1"/>
    <col min="6" max="6" width="14.5703125" bestFit="1" customWidth="1"/>
    <col min="9" max="9" width="19.28515625" bestFit="1" customWidth="1"/>
    <col min="10" max="10" width="11.42578125" customWidth="1"/>
    <col min="12" max="12" width="25.7109375" bestFit="1" customWidth="1"/>
    <col min="13" max="13" width="14.5703125" bestFit="1" customWidth="1"/>
    <col min="14" max="14" width="11.42578125" customWidth="1"/>
    <col min="15" max="15" width="14.5703125" bestFit="1" customWidth="1"/>
    <col min="18" max="18" width="19.28515625" bestFit="1" customWidth="1"/>
  </cols>
  <sheetData>
    <row r="2" spans="3:18" ht="18.75" x14ac:dyDescent="0.3">
      <c r="C2" s="60" t="s">
        <v>0</v>
      </c>
      <c r="D2" s="60"/>
      <c r="E2" s="60"/>
      <c r="I2" s="61" t="s">
        <v>36</v>
      </c>
      <c r="L2" s="62" t="s">
        <v>23</v>
      </c>
      <c r="M2" s="62"/>
      <c r="N2" s="62"/>
      <c r="R2" s="61" t="s">
        <v>36</v>
      </c>
    </row>
    <row r="3" spans="3:18" x14ac:dyDescent="0.25">
      <c r="D3" s="1">
        <v>44196</v>
      </c>
      <c r="F3" s="1">
        <v>44561</v>
      </c>
      <c r="I3" s="61"/>
      <c r="M3" s="1">
        <v>44196</v>
      </c>
      <c r="O3" s="1">
        <v>44561</v>
      </c>
      <c r="R3" s="61"/>
    </row>
    <row r="5" spans="3:18" x14ac:dyDescent="0.25">
      <c r="C5" s="2" t="s">
        <v>1</v>
      </c>
      <c r="L5" s="2" t="s">
        <v>24</v>
      </c>
      <c r="M5" s="3">
        <v>5642300</v>
      </c>
      <c r="O5" s="3">
        <v>7899220</v>
      </c>
    </row>
    <row r="6" spans="3:18" ht="15.75" thickBot="1" x14ac:dyDescent="0.3">
      <c r="C6" t="s">
        <v>2</v>
      </c>
      <c r="D6" s="3">
        <v>175400</v>
      </c>
      <c r="E6" s="14">
        <f>D6/$D$10</f>
        <v>0.11450586771740315</v>
      </c>
      <c r="F6" s="3">
        <v>202001</v>
      </c>
      <c r="G6" s="14">
        <f>F6/$F$10</f>
        <v>9.9475673216506522E-2</v>
      </c>
      <c r="I6" s="19">
        <f>G6-E6</f>
        <v>-1.5030194500896626E-2</v>
      </c>
      <c r="L6" t="s">
        <v>25</v>
      </c>
      <c r="M6" s="8">
        <v>4231725</v>
      </c>
      <c r="N6" s="14">
        <f>M6/M5</f>
        <v>0.75</v>
      </c>
      <c r="O6" s="8">
        <v>6136001.25</v>
      </c>
      <c r="P6" s="14">
        <f>O6/O5</f>
        <v>0.7767857142857143</v>
      </c>
      <c r="R6" s="19">
        <f>P6-N6</f>
        <v>2.6785714285714302E-2</v>
      </c>
    </row>
    <row r="7" spans="3:18" x14ac:dyDescent="0.25">
      <c r="C7" t="s">
        <v>3</v>
      </c>
      <c r="D7" s="3">
        <v>287500</v>
      </c>
      <c r="E7" s="14">
        <f t="shared" ref="E7:E9" si="0">D7/$D$10</f>
        <v>0.18768778203394187</v>
      </c>
      <c r="F7" s="3">
        <v>397260</v>
      </c>
      <c r="G7" s="14">
        <f t="shared" ref="G7:G9" si="1">F7/$F$10</f>
        <v>0.19563123916212979</v>
      </c>
      <c r="I7" s="19">
        <f t="shared" ref="I7:I10" si="2">G7-E7</f>
        <v>7.9434571281879196E-3</v>
      </c>
      <c r="L7" s="2" t="s">
        <v>26</v>
      </c>
      <c r="M7" s="4">
        <f>M5-M6</f>
        <v>1410575</v>
      </c>
      <c r="N7" s="14">
        <f>M7/M5</f>
        <v>0.25</v>
      </c>
      <c r="O7" s="4">
        <f>O5-O6</f>
        <v>1763218.75</v>
      </c>
      <c r="P7" s="14">
        <f>O7/O5</f>
        <v>0.22321428571428573</v>
      </c>
      <c r="R7" s="19">
        <f>P7-N7</f>
        <v>-2.6785714285714274E-2</v>
      </c>
    </row>
    <row r="8" spans="3:18" x14ac:dyDescent="0.25">
      <c r="C8" t="s">
        <v>4</v>
      </c>
      <c r="D8" s="3">
        <v>913470</v>
      </c>
      <c r="E8" s="14">
        <f t="shared" si="0"/>
        <v>0.59633794175493871</v>
      </c>
      <c r="F8" s="3">
        <v>1185300</v>
      </c>
      <c r="G8" s="14">
        <f t="shared" si="1"/>
        <v>0.58370263247966692</v>
      </c>
      <c r="I8" s="19">
        <f t="shared" si="2"/>
        <v>-1.2635309275271789E-2</v>
      </c>
      <c r="M8" s="3"/>
      <c r="O8" s="3"/>
    </row>
    <row r="9" spans="3:18" ht="15.75" thickBot="1" x14ac:dyDescent="0.3">
      <c r="C9" t="s">
        <v>5</v>
      </c>
      <c r="D9" s="5">
        <v>155429.23000000001</v>
      </c>
      <c r="E9" s="14">
        <f t="shared" si="0"/>
        <v>0.10146840849371624</v>
      </c>
      <c r="F9" s="5">
        <v>246096.28</v>
      </c>
      <c r="G9" s="14">
        <f t="shared" si="1"/>
        <v>0.12119045514169678</v>
      </c>
      <c r="I9" s="19">
        <f t="shared" si="2"/>
        <v>1.9722046647980537E-2</v>
      </c>
      <c r="L9" s="2" t="s">
        <v>27</v>
      </c>
      <c r="M9" s="3"/>
      <c r="O9" s="3"/>
    </row>
    <row r="10" spans="3:18" ht="15.75" thickTop="1" x14ac:dyDescent="0.25">
      <c r="C10" s="2" t="s">
        <v>6</v>
      </c>
      <c r="D10" s="4">
        <f>SUM(D6:D9)</f>
        <v>1531799.23</v>
      </c>
      <c r="E10" s="15">
        <f>D10/D17</f>
        <v>0.54183799896657381</v>
      </c>
      <c r="F10" s="4">
        <f>SUM(F6:F9)</f>
        <v>2030657.28</v>
      </c>
      <c r="G10" s="15">
        <f>F10/F17</f>
        <v>0.53249627468971428</v>
      </c>
      <c r="I10" s="19">
        <f t="shared" si="2"/>
        <v>-9.341724276859531E-3</v>
      </c>
      <c r="L10" t="s">
        <v>28</v>
      </c>
      <c r="M10" s="3">
        <v>375000</v>
      </c>
      <c r="N10" s="14">
        <f>M10/$M$5</f>
        <v>6.6462258298920648E-2</v>
      </c>
      <c r="O10" s="3">
        <v>420000</v>
      </c>
      <c r="P10" s="14">
        <f>O10/$O$5</f>
        <v>5.3169806639136521E-2</v>
      </c>
      <c r="R10" s="19">
        <f>P10-N10</f>
        <v>-1.3292451659784127E-2</v>
      </c>
    </row>
    <row r="11" spans="3:18" x14ac:dyDescent="0.25">
      <c r="I11" s="20"/>
      <c r="L11" t="s">
        <v>24</v>
      </c>
      <c r="M11" s="3">
        <v>297000</v>
      </c>
      <c r="N11" s="14">
        <f t="shared" ref="N11:N18" si="3">M11/$M$5</f>
        <v>5.263810857274516E-2</v>
      </c>
      <c r="O11" s="3">
        <v>356400</v>
      </c>
      <c r="P11" s="14">
        <f t="shared" ref="P11:P18" si="4">O11/$O$5</f>
        <v>4.5118378776638705E-2</v>
      </c>
      <c r="R11" s="19">
        <f t="shared" ref="R11:R18" si="5">P11-N11</f>
        <v>-7.5197297961064544E-3</v>
      </c>
    </row>
    <row r="12" spans="3:18" x14ac:dyDescent="0.25">
      <c r="C12" s="2" t="s">
        <v>22</v>
      </c>
      <c r="I12" s="20"/>
      <c r="L12" t="s">
        <v>29</v>
      </c>
      <c r="M12" s="3">
        <v>285000</v>
      </c>
      <c r="N12" s="14">
        <f t="shared" si="3"/>
        <v>5.0511316307179699E-2</v>
      </c>
      <c r="O12" s="3">
        <v>327750</v>
      </c>
      <c r="P12" s="14">
        <f t="shared" si="4"/>
        <v>4.1491438395183322E-2</v>
      </c>
      <c r="R12" s="19">
        <f t="shared" si="5"/>
        <v>-9.0198779119963768E-3</v>
      </c>
    </row>
    <row r="13" spans="3:18" ht="15.75" thickBot="1" x14ac:dyDescent="0.3">
      <c r="C13" t="s">
        <v>7</v>
      </c>
      <c r="D13" s="3">
        <v>1850348</v>
      </c>
      <c r="E13" s="9"/>
      <c r="F13" s="3">
        <v>2460962.84</v>
      </c>
      <c r="I13" s="20"/>
      <c r="L13" t="s">
        <v>30</v>
      </c>
      <c r="M13" s="5">
        <v>92517.4</v>
      </c>
      <c r="N13" s="14">
        <f t="shared" si="3"/>
        <v>1.6397107562518831E-2</v>
      </c>
      <c r="O13" s="5">
        <v>123048.14</v>
      </c>
      <c r="P13" s="14">
        <f t="shared" si="4"/>
        <v>1.5577251931203333E-2</v>
      </c>
      <c r="R13" s="19">
        <f t="shared" si="5"/>
        <v>-8.1985563131549768E-4</v>
      </c>
    </row>
    <row r="14" spans="3:18" ht="16.5" thickTop="1" thickBot="1" x14ac:dyDescent="0.3">
      <c r="C14" t="s">
        <v>8</v>
      </c>
      <c r="D14" s="5">
        <v>555104.4</v>
      </c>
      <c r="F14" s="5">
        <v>678152.54</v>
      </c>
      <c r="I14" s="20"/>
      <c r="L14" s="2" t="s">
        <v>31</v>
      </c>
      <c r="M14" s="6">
        <f>M7-SUM(M10:M13)</f>
        <v>361057.60000000009</v>
      </c>
      <c r="N14" s="14">
        <f t="shared" si="3"/>
        <v>6.3991209258635676E-2</v>
      </c>
      <c r="O14" s="6">
        <f>O7-SUM(O10:O13)</f>
        <v>536020.6100000001</v>
      </c>
      <c r="P14" s="14">
        <f t="shared" si="4"/>
        <v>6.7857409972123847E-2</v>
      </c>
      <c r="R14" s="19">
        <f t="shared" si="5"/>
        <v>3.8662007134881715E-3</v>
      </c>
    </row>
    <row r="15" spans="3:18" ht="16.5" thickTop="1" thickBot="1" x14ac:dyDescent="0.3">
      <c r="C15" s="2" t="s">
        <v>9</v>
      </c>
      <c r="D15" s="4">
        <f>D13-D14</f>
        <v>1295243.6000000001</v>
      </c>
      <c r="E15" s="15">
        <f>D15/D17</f>
        <v>0.45816200103342619</v>
      </c>
      <c r="F15" s="4">
        <f>F13-F14</f>
        <v>1782810.2999999998</v>
      </c>
      <c r="G15" s="15">
        <f>F15/F17</f>
        <v>0.46750372531028567</v>
      </c>
      <c r="I15" s="19">
        <f>G15-E15</f>
        <v>9.3417242768594755E-3</v>
      </c>
      <c r="L15" t="s">
        <v>32</v>
      </c>
      <c r="M15" s="7">
        <v>62755</v>
      </c>
      <c r="N15" s="14">
        <f t="shared" si="3"/>
        <v>1.1122237385463375E-2</v>
      </c>
      <c r="O15" s="3">
        <v>123302.42</v>
      </c>
      <c r="P15" s="14">
        <f t="shared" si="4"/>
        <v>1.5609442451279999E-2</v>
      </c>
      <c r="R15" s="19">
        <f t="shared" si="5"/>
        <v>4.487205065816624E-3</v>
      </c>
    </row>
    <row r="16" spans="3:18" ht="16.5" thickTop="1" thickBot="1" x14ac:dyDescent="0.3">
      <c r="I16" s="20"/>
      <c r="L16" s="2" t="s">
        <v>33</v>
      </c>
      <c r="M16" s="6">
        <f>M14-M15</f>
        <v>298302.60000000009</v>
      </c>
      <c r="N16" s="14">
        <f t="shared" si="3"/>
        <v>5.2868971873172306E-2</v>
      </c>
      <c r="O16" s="6">
        <f>O14-O15</f>
        <v>412718.19000000012</v>
      </c>
      <c r="P16" s="14">
        <f t="shared" si="4"/>
        <v>5.2247967520843847E-2</v>
      </c>
      <c r="R16" s="19">
        <f t="shared" si="5"/>
        <v>-6.2100435232845946E-4</v>
      </c>
    </row>
    <row r="17" spans="3:18" ht="16.5" thickTop="1" thickBot="1" x14ac:dyDescent="0.3">
      <c r="C17" s="16" t="s">
        <v>10</v>
      </c>
      <c r="D17" s="4">
        <f>D10+D15</f>
        <v>2827042.83</v>
      </c>
      <c r="F17" s="4">
        <f>F10+F15</f>
        <v>3813467.58</v>
      </c>
      <c r="I17" s="20"/>
      <c r="L17" t="s">
        <v>34</v>
      </c>
      <c r="M17" s="5">
        <v>74575.649999999994</v>
      </c>
      <c r="N17" s="14">
        <f t="shared" si="3"/>
        <v>1.3217242968293071E-2</v>
      </c>
      <c r="O17" s="5">
        <v>103179.55</v>
      </c>
      <c r="P17" s="14">
        <f t="shared" si="4"/>
        <v>1.3061992196697902E-2</v>
      </c>
      <c r="R17" s="19">
        <f t="shared" si="5"/>
        <v>-1.5525077159516884E-4</v>
      </c>
    </row>
    <row r="18" spans="3:18" ht="15.75" thickTop="1" x14ac:dyDescent="0.25">
      <c r="I18" s="20"/>
      <c r="L18" s="2" t="s">
        <v>35</v>
      </c>
      <c r="M18" s="4">
        <f>M16-M17</f>
        <v>223726.9500000001</v>
      </c>
      <c r="N18" s="14">
        <f t="shared" si="3"/>
        <v>3.9651728904879231E-2</v>
      </c>
      <c r="O18" s="4">
        <f>O16-O17</f>
        <v>309538.64000000013</v>
      </c>
      <c r="P18" s="14">
        <f t="shared" si="4"/>
        <v>3.9185975324145944E-2</v>
      </c>
      <c r="R18" s="19">
        <f t="shared" si="5"/>
        <v>-4.6575358073328715E-4</v>
      </c>
    </row>
    <row r="19" spans="3:18" x14ac:dyDescent="0.25">
      <c r="C19" s="2" t="s">
        <v>11</v>
      </c>
      <c r="I19" s="21"/>
      <c r="N19" s="17"/>
    </row>
    <row r="20" spans="3:18" x14ac:dyDescent="0.25">
      <c r="C20" t="s">
        <v>12</v>
      </c>
      <c r="D20" s="3">
        <v>456100</v>
      </c>
      <c r="E20" s="14">
        <f>D20/$D$23</f>
        <v>0.49241565452091768</v>
      </c>
      <c r="F20" s="3">
        <v>570125</v>
      </c>
      <c r="G20" s="14">
        <f>F20/$F$23</f>
        <v>0.51755675989723759</v>
      </c>
      <c r="I20" s="19">
        <f>G20-E20</f>
        <v>2.5141105376319917E-2</v>
      </c>
      <c r="L20" s="26" t="s">
        <v>19</v>
      </c>
      <c r="O20" s="9">
        <f>O18-O21</f>
        <v>240910.7900000001</v>
      </c>
      <c r="P20" s="14">
        <f>O20/O18</f>
        <v>0.77828987683088613</v>
      </c>
    </row>
    <row r="21" spans="3:18" x14ac:dyDescent="0.25">
      <c r="C21" t="s">
        <v>13</v>
      </c>
      <c r="D21" s="3">
        <v>325150</v>
      </c>
      <c r="E21" s="14">
        <f t="shared" ref="E21:E22" si="6">D21/$D$23</f>
        <v>0.35103913630229422</v>
      </c>
      <c r="F21" s="3">
        <v>422695</v>
      </c>
      <c r="G21" s="14">
        <f t="shared" ref="G21:G22" si="7">F21/$F$23</f>
        <v>0.38372050800221502</v>
      </c>
      <c r="I21" s="19">
        <f t="shared" ref="I21:I23" si="8">G21-E21</f>
        <v>3.2681371699920803E-2</v>
      </c>
      <c r="L21" s="26" t="s">
        <v>63</v>
      </c>
      <c r="O21" s="9">
        <f>'Origen y Aplicación'!G29</f>
        <v>68627.850000000035</v>
      </c>
      <c r="P21" s="14">
        <f>O21/O18</f>
        <v>0.2217101231691139</v>
      </c>
    </row>
    <row r="22" spans="3:18" ht="15.75" thickBot="1" x14ac:dyDescent="0.3">
      <c r="C22" t="s">
        <v>14</v>
      </c>
      <c r="D22" s="5">
        <v>145000</v>
      </c>
      <c r="E22" s="14">
        <f t="shared" si="6"/>
        <v>0.15654520917678813</v>
      </c>
      <c r="F22" s="5">
        <v>108750</v>
      </c>
      <c r="G22" s="14">
        <f t="shared" si="7"/>
        <v>9.8722732100547397E-2</v>
      </c>
      <c r="I22" s="19">
        <f t="shared" si="8"/>
        <v>-5.7822477076240733E-2</v>
      </c>
    </row>
    <row r="23" spans="3:18" ht="15.75" thickTop="1" x14ac:dyDescent="0.25">
      <c r="C23" s="2" t="s">
        <v>15</v>
      </c>
      <c r="D23" s="4">
        <f>SUM(D20:D22)</f>
        <v>926250</v>
      </c>
      <c r="E23" s="15">
        <f>D23/D32</f>
        <v>0.32763918189382363</v>
      </c>
      <c r="F23" s="4">
        <f>SUM(F20:F22)</f>
        <v>1101570</v>
      </c>
      <c r="G23" s="15">
        <f>F23/F32</f>
        <v>0.28886308169725389</v>
      </c>
      <c r="I23" s="19">
        <f t="shared" si="8"/>
        <v>-3.877610019656974E-2</v>
      </c>
    </row>
    <row r="24" spans="3:18" x14ac:dyDescent="0.25">
      <c r="I24" s="20"/>
    </row>
    <row r="25" spans="3:18" x14ac:dyDescent="0.25">
      <c r="C25" s="2" t="s">
        <v>16</v>
      </c>
      <c r="D25" s="3">
        <v>627550</v>
      </c>
      <c r="E25" s="15">
        <f>D25/D32</f>
        <v>0.22198107270981812</v>
      </c>
      <c r="F25" s="3">
        <v>1370026.91</v>
      </c>
      <c r="G25" s="15">
        <f>F25/F32</f>
        <v>0.35926014255178179</v>
      </c>
      <c r="I25" s="19">
        <f>G25-E25</f>
        <v>0.13727906984196367</v>
      </c>
    </row>
    <row r="26" spans="3:18" x14ac:dyDescent="0.25">
      <c r="I26" s="20"/>
    </row>
    <row r="27" spans="3:18" x14ac:dyDescent="0.25">
      <c r="C27" s="2" t="s">
        <v>17</v>
      </c>
      <c r="I27" s="20"/>
    </row>
    <row r="28" spans="3:18" x14ac:dyDescent="0.25">
      <c r="C28" t="s">
        <v>18</v>
      </c>
      <c r="D28" s="3">
        <v>795000</v>
      </c>
      <c r="E28" s="14">
        <f>D28/$D$30</f>
        <v>0.62438992882449607</v>
      </c>
      <c r="F28" s="3">
        <v>795000</v>
      </c>
      <c r="G28" s="14">
        <f>F28/$F$30</f>
        <v>0.59245649513707233</v>
      </c>
      <c r="I28" s="19">
        <f>G28-E28</f>
        <v>-3.193343368742374E-2</v>
      </c>
    </row>
    <row r="29" spans="3:18" ht="15.75" thickBot="1" x14ac:dyDescent="0.3">
      <c r="C29" t="s">
        <v>19</v>
      </c>
      <c r="D29" s="5">
        <v>478242.83</v>
      </c>
      <c r="E29" s="14">
        <f>D29/$D$30</f>
        <v>0.37561007117550388</v>
      </c>
      <c r="F29" s="5">
        <v>546870.68000000005</v>
      </c>
      <c r="G29" s="14">
        <f>F29/$F$30</f>
        <v>0.40754350486292762</v>
      </c>
      <c r="I29" s="19">
        <f t="shared" ref="I29:I30" si="9">G29-E29</f>
        <v>3.193343368742374E-2</v>
      </c>
    </row>
    <row r="30" spans="3:18" ht="15.75" thickTop="1" x14ac:dyDescent="0.25">
      <c r="C30" s="2" t="s">
        <v>20</v>
      </c>
      <c r="D30" s="4">
        <f>SUM(D28:D29)</f>
        <v>1273242.83</v>
      </c>
      <c r="E30" s="15">
        <f>D30/D32</f>
        <v>0.45037974539635822</v>
      </c>
      <c r="F30" s="4">
        <f>SUM(F28:F29)</f>
        <v>1341870.6800000002</v>
      </c>
      <c r="G30" s="15">
        <f>F30/F32</f>
        <v>0.35187677575096427</v>
      </c>
      <c r="I30" s="19">
        <f t="shared" si="9"/>
        <v>-9.8502969645393956E-2</v>
      </c>
    </row>
    <row r="32" spans="3:18" x14ac:dyDescent="0.25">
      <c r="C32" s="16" t="s">
        <v>21</v>
      </c>
      <c r="D32" s="4">
        <f>D23+D25+D30</f>
        <v>2827042.83</v>
      </c>
      <c r="F32" s="4">
        <f>F23+F25+F30</f>
        <v>3813467.5900000003</v>
      </c>
    </row>
  </sheetData>
  <mergeCells count="4">
    <mergeCell ref="C2:E2"/>
    <mergeCell ref="I2:I3"/>
    <mergeCell ref="R2:R3"/>
    <mergeCell ref="L2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H33"/>
  <sheetViews>
    <sheetView tabSelected="1" topLeftCell="A25" workbookViewId="0">
      <selection activeCell="K32" sqref="K32"/>
    </sheetView>
  </sheetViews>
  <sheetFormatPr baseColWidth="10" defaultRowHeight="15" x14ac:dyDescent="0.25"/>
  <cols>
    <col min="4" max="4" width="18.140625" bestFit="1" customWidth="1"/>
  </cols>
  <sheetData>
    <row r="4" spans="3:8" x14ac:dyDescent="0.25">
      <c r="C4" s="18"/>
      <c r="D4" s="18"/>
      <c r="E4" s="18"/>
      <c r="F4" s="27">
        <v>2020</v>
      </c>
      <c r="G4" s="18"/>
      <c r="H4" s="27">
        <v>2021</v>
      </c>
    </row>
    <row r="5" spans="3:8" x14ac:dyDescent="0.25">
      <c r="C5" s="67" t="s">
        <v>64</v>
      </c>
      <c r="D5" s="67"/>
      <c r="E5" s="67"/>
      <c r="F5" s="67"/>
      <c r="G5" s="67"/>
      <c r="H5" s="67"/>
    </row>
    <row r="6" spans="3:8" x14ac:dyDescent="0.25">
      <c r="C6" s="18"/>
      <c r="D6" s="18"/>
      <c r="E6" s="18"/>
      <c r="F6" s="28"/>
      <c r="G6" s="18"/>
      <c r="H6" s="28"/>
    </row>
    <row r="7" spans="3:8" x14ac:dyDescent="0.25">
      <c r="C7" s="69" t="s">
        <v>65</v>
      </c>
      <c r="D7" s="28" t="s">
        <v>66</v>
      </c>
      <c r="E7" s="18"/>
      <c r="F7" s="29">
        <f>'Origen y Aplicación'!D10/'Origen y Aplicación'!D23</f>
        <v>1.6537643508771929</v>
      </c>
      <c r="G7" s="18"/>
      <c r="H7" s="29">
        <f>'Origen y Aplicación'!E10/'Origen y Aplicación'!E23</f>
        <v>1.843421008197391</v>
      </c>
    </row>
    <row r="8" spans="3:8" x14ac:dyDescent="0.25">
      <c r="C8" s="30"/>
      <c r="D8" s="18"/>
      <c r="E8" s="18"/>
      <c r="F8" s="28"/>
      <c r="G8" s="18"/>
      <c r="H8" s="28"/>
    </row>
    <row r="9" spans="3:8" x14ac:dyDescent="0.25">
      <c r="C9" s="69" t="s">
        <v>67</v>
      </c>
      <c r="D9" s="28" t="s">
        <v>68</v>
      </c>
      <c r="E9" s="18"/>
      <c r="F9" s="29">
        <f>('Origen y Aplicación'!D10-'Origen y Aplicación'!D8)/'Origen y Aplicación'!D23</f>
        <v>0.66756192172739537</v>
      </c>
      <c r="G9" s="29"/>
      <c r="H9" s="29">
        <f>('Origen y Aplicación'!E10-'Origen y Aplicación'!E8)/'Origen y Aplicación'!E23</f>
        <v>0.76741131294425236</v>
      </c>
    </row>
    <row r="10" spans="3:8" x14ac:dyDescent="0.25">
      <c r="C10" s="18"/>
      <c r="D10" s="18"/>
      <c r="E10" s="18"/>
      <c r="F10" s="28"/>
      <c r="G10" s="18"/>
      <c r="H10" s="28"/>
    </row>
    <row r="11" spans="3:8" x14ac:dyDescent="0.25">
      <c r="C11" s="18"/>
      <c r="D11" s="18"/>
      <c r="E11" s="18"/>
      <c r="F11" s="27"/>
      <c r="G11" s="18"/>
      <c r="H11" s="27"/>
    </row>
    <row r="12" spans="3:8" x14ac:dyDescent="0.25">
      <c r="C12" s="67" t="s">
        <v>69</v>
      </c>
      <c r="D12" s="67"/>
      <c r="E12" s="67"/>
      <c r="F12" s="67"/>
      <c r="G12" s="67"/>
      <c r="H12" s="67"/>
    </row>
    <row r="13" spans="3:8" ht="45" x14ac:dyDescent="0.25">
      <c r="C13" s="70" t="s">
        <v>70</v>
      </c>
      <c r="D13" s="34" t="s">
        <v>71</v>
      </c>
      <c r="E13" s="18"/>
      <c r="F13" s="40">
        <f>'BG y ER'!I5/'BG y ER'!C8</f>
        <v>6.1767764677548254</v>
      </c>
      <c r="G13" s="32"/>
      <c r="H13" s="35">
        <f>'BG y ER'!K5/'BG y ER'!E8</f>
        <v>6.6643212688770772</v>
      </c>
    </row>
    <row r="14" spans="3:8" x14ac:dyDescent="0.25">
      <c r="C14" s="33"/>
      <c r="D14" s="34"/>
      <c r="E14" s="18"/>
      <c r="F14" s="29"/>
      <c r="G14" s="32"/>
      <c r="H14" s="29"/>
    </row>
    <row r="15" spans="3:8" ht="75" x14ac:dyDescent="0.25">
      <c r="C15" s="70" t="s">
        <v>72</v>
      </c>
      <c r="D15" s="31" t="s">
        <v>73</v>
      </c>
      <c r="E15" s="34"/>
      <c r="F15" s="35">
        <f>'BG y ER'!C7/('BG y ER'!I5/360)</f>
        <v>18.343583290502099</v>
      </c>
      <c r="G15" s="35"/>
      <c r="H15" s="35">
        <f>'BG y ER'!E7/('BG y ER'!K5/360)</f>
        <v>18.104774901825749</v>
      </c>
    </row>
    <row r="16" spans="3:8" x14ac:dyDescent="0.25">
      <c r="C16" s="33"/>
      <c r="D16" s="34"/>
      <c r="E16" s="18"/>
      <c r="F16" s="28"/>
      <c r="G16" s="18"/>
      <c r="H16" s="28"/>
    </row>
    <row r="17" spans="3:8" ht="45" x14ac:dyDescent="0.25">
      <c r="C17" s="71" t="s">
        <v>74</v>
      </c>
      <c r="D17" s="31" t="s">
        <v>75</v>
      </c>
      <c r="E17" s="36"/>
      <c r="F17" s="37">
        <f>'BG y ER'!I5/'BG y ER'!C15</f>
        <v>4.3561689862818076</v>
      </c>
      <c r="G17" s="38"/>
      <c r="H17" s="37">
        <f>'BG y ER'!K5/'BG y ER'!E15</f>
        <v>4.4307686577758725</v>
      </c>
    </row>
    <row r="18" spans="3:8" x14ac:dyDescent="0.25">
      <c r="C18" s="39"/>
      <c r="D18" s="31"/>
      <c r="E18" s="36"/>
      <c r="F18" s="37"/>
      <c r="G18" s="38"/>
      <c r="H18" s="37"/>
    </row>
    <row r="19" spans="3:8" ht="45" x14ac:dyDescent="0.25">
      <c r="C19" s="70" t="s">
        <v>76</v>
      </c>
      <c r="D19" s="31" t="s">
        <v>77</v>
      </c>
      <c r="E19" s="31"/>
      <c r="F19" s="40">
        <f>'BG y ER'!I5/'BG y ER'!C17</f>
        <v>2.1119446315140782</v>
      </c>
      <c r="G19" s="40"/>
      <c r="H19" s="40">
        <f>'BG y ER'!K5/'BG y ER'!E17</f>
        <v>2.2142971212444302</v>
      </c>
    </row>
    <row r="20" spans="3:8" x14ac:dyDescent="0.25">
      <c r="C20" s="36"/>
      <c r="D20" s="36"/>
      <c r="E20" s="36"/>
      <c r="F20" s="41"/>
      <c r="G20" s="36"/>
      <c r="H20" s="41"/>
    </row>
    <row r="21" spans="3:8" x14ac:dyDescent="0.25">
      <c r="C21" s="68" t="s">
        <v>78</v>
      </c>
      <c r="D21" s="68"/>
      <c r="E21" s="68"/>
      <c r="F21" s="68"/>
      <c r="G21" s="68"/>
      <c r="H21" s="68"/>
    </row>
    <row r="22" spans="3:8" x14ac:dyDescent="0.25">
      <c r="C22" s="36"/>
      <c r="D22" s="36"/>
      <c r="E22" s="36"/>
      <c r="F22" s="41"/>
      <c r="G22" s="36"/>
      <c r="H22" s="41"/>
    </row>
    <row r="23" spans="3:8" ht="45" x14ac:dyDescent="0.25">
      <c r="C23" s="70" t="s">
        <v>79</v>
      </c>
      <c r="D23" s="31" t="s">
        <v>80</v>
      </c>
      <c r="E23" s="31"/>
      <c r="F23" s="40">
        <f>('BG y ER'!C23+'BG y ER'!C25)/'BG y ER'!C17</f>
        <v>0.58159608110993299</v>
      </c>
      <c r="G23" s="40"/>
      <c r="H23" s="40">
        <f>('BG y ER'!E23+'BG y ER'!E25)/'BG y ER'!E17</f>
        <v>0.69283421941528778</v>
      </c>
    </row>
    <row r="24" spans="3:8" x14ac:dyDescent="0.25">
      <c r="C24" s="39"/>
      <c r="D24" s="36"/>
      <c r="E24" s="36"/>
      <c r="F24" s="37"/>
      <c r="G24" s="38"/>
      <c r="H24" s="37"/>
    </row>
    <row r="25" spans="3:8" ht="60" x14ac:dyDescent="0.25">
      <c r="C25" s="70" t="s">
        <v>81</v>
      </c>
      <c r="D25" s="31" t="s">
        <v>82</v>
      </c>
      <c r="E25" s="31"/>
      <c r="F25" s="40">
        <f>'BG y ER'!I14/'BG y ER'!I15</f>
        <v>5.7534475340610323</v>
      </c>
      <c r="G25" s="40"/>
      <c r="H25" s="40">
        <f>'BG y ER'!K14/'BG y ER'!K15</f>
        <v>4.3472026745298278</v>
      </c>
    </row>
    <row r="26" spans="3:8" x14ac:dyDescent="0.25">
      <c r="C26" s="36"/>
      <c r="D26" s="36"/>
      <c r="E26" s="36"/>
      <c r="F26" s="41"/>
      <c r="G26" s="36"/>
      <c r="H26" s="41"/>
    </row>
    <row r="27" spans="3:8" x14ac:dyDescent="0.25">
      <c r="C27" s="36"/>
      <c r="D27" s="36"/>
      <c r="E27" s="36"/>
      <c r="F27" s="27">
        <v>2020</v>
      </c>
      <c r="G27" s="18"/>
      <c r="H27" s="27">
        <v>2021</v>
      </c>
    </row>
    <row r="28" spans="3:8" x14ac:dyDescent="0.25">
      <c r="C28" s="68" t="s">
        <v>83</v>
      </c>
      <c r="D28" s="68"/>
      <c r="E28" s="68"/>
      <c r="F28" s="68"/>
      <c r="G28" s="68"/>
      <c r="H28" s="68"/>
    </row>
    <row r="29" spans="3:8" ht="45" x14ac:dyDescent="0.25">
      <c r="C29" s="70" t="s">
        <v>84</v>
      </c>
      <c r="D29" s="31" t="s">
        <v>85</v>
      </c>
      <c r="E29" s="31"/>
      <c r="F29" s="42">
        <f>'BG y ER'!I18/'BG y ER'!I5</f>
        <v>3.9651728904879231E-2</v>
      </c>
      <c r="G29" s="42"/>
      <c r="H29" s="42">
        <f>'BG y ER'!K18/'BG y ER'!K5</f>
        <v>3.9185975324145944E-2</v>
      </c>
    </row>
    <row r="30" spans="3:8" x14ac:dyDescent="0.25">
      <c r="C30" s="39"/>
      <c r="D30" s="36"/>
      <c r="E30" s="36"/>
      <c r="F30" s="43"/>
      <c r="G30" s="44"/>
      <c r="H30" s="43"/>
    </row>
    <row r="31" spans="3:8" ht="60" x14ac:dyDescent="0.25">
      <c r="C31" s="70" t="s">
        <v>86</v>
      </c>
      <c r="D31" s="31" t="s">
        <v>87</v>
      </c>
      <c r="E31" s="31"/>
      <c r="F31" s="42">
        <f>'BG y ER'!I18/'BG y ER'!C17</f>
        <v>8.3742255990911299E-2</v>
      </c>
      <c r="G31" s="42"/>
      <c r="H31" s="42">
        <f>'BG y ER'!K18/'BG y ER'!E17</f>
        <v>8.6769392353411648E-2</v>
      </c>
    </row>
    <row r="32" spans="3:8" x14ac:dyDescent="0.25">
      <c r="C32" s="45"/>
      <c r="D32" s="31"/>
      <c r="E32" s="31"/>
      <c r="F32" s="42"/>
      <c r="G32" s="42"/>
      <c r="H32" s="42"/>
    </row>
    <row r="33" spans="3:8" ht="45" x14ac:dyDescent="0.25">
      <c r="C33" s="70" t="s">
        <v>88</v>
      </c>
      <c r="D33" s="31" t="s">
        <v>89</v>
      </c>
      <c r="E33" s="31"/>
      <c r="F33" s="42">
        <f>'BG y ER'!I18/'BG y ER'!C30</f>
        <v>0.17571428224732283</v>
      </c>
      <c r="G33" s="42"/>
      <c r="H33" s="42">
        <f>'BG y ER'!K18/'BG y ER'!E30</f>
        <v>0.23067695316213341</v>
      </c>
    </row>
  </sheetData>
  <mergeCells count="4">
    <mergeCell ref="C5:H5"/>
    <mergeCell ref="C12:H12"/>
    <mergeCell ref="C21:H21"/>
    <mergeCell ref="C28:H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J12"/>
  <sheetViews>
    <sheetView topLeftCell="A2" workbookViewId="0">
      <selection activeCell="K8" sqref="K8"/>
    </sheetView>
  </sheetViews>
  <sheetFormatPr baseColWidth="10" defaultRowHeight="15" x14ac:dyDescent="0.25"/>
  <cols>
    <col min="4" max="4" width="16.28515625" customWidth="1"/>
    <col min="6" max="6" width="16.42578125" customWidth="1"/>
    <col min="8" max="8" width="16" customWidth="1"/>
  </cols>
  <sheetData>
    <row r="3" spans="3:10" ht="18.75" x14ac:dyDescent="0.3">
      <c r="D3" s="60" t="s">
        <v>90</v>
      </c>
      <c r="E3" s="60"/>
      <c r="F3" s="60"/>
      <c r="G3" s="60"/>
      <c r="H3" s="60"/>
      <c r="I3" s="60"/>
      <c r="J3" s="60"/>
    </row>
    <row r="6" spans="3:10" ht="75" x14ac:dyDescent="0.25">
      <c r="D6" s="51" t="s">
        <v>91</v>
      </c>
      <c r="E6" s="46"/>
      <c r="F6" s="51" t="s">
        <v>92</v>
      </c>
      <c r="G6" s="46"/>
      <c r="H6" s="51" t="s">
        <v>93</v>
      </c>
      <c r="J6" s="51" t="s">
        <v>94</v>
      </c>
    </row>
    <row r="7" spans="3:10" x14ac:dyDescent="0.25">
      <c r="D7" s="47"/>
      <c r="E7" s="47"/>
      <c r="F7" s="47"/>
      <c r="G7" s="47"/>
    </row>
    <row r="8" spans="3:10" ht="30" x14ac:dyDescent="0.25">
      <c r="D8" s="51" t="s">
        <v>85</v>
      </c>
      <c r="E8" s="47"/>
      <c r="F8" s="52" t="s">
        <v>95</v>
      </c>
      <c r="G8" s="47"/>
      <c r="H8" s="52" t="s">
        <v>96</v>
      </c>
      <c r="J8" s="51" t="s">
        <v>97</v>
      </c>
    </row>
    <row r="9" spans="3:10" x14ac:dyDescent="0.25">
      <c r="D9" s="47"/>
      <c r="E9" s="47"/>
      <c r="F9" s="47"/>
      <c r="G9" s="47"/>
    </row>
    <row r="10" spans="3:10" ht="18.75" x14ac:dyDescent="0.25">
      <c r="C10" s="48">
        <v>2020</v>
      </c>
      <c r="D10" s="56">
        <f>'BG y ER'!I18/'BG y ER'!I5</f>
        <v>3.9651728904879231E-2</v>
      </c>
      <c r="E10" s="49"/>
      <c r="F10" s="56">
        <f>'BG y ER'!I5/'BG y ER'!C17</f>
        <v>2.1119446315140782</v>
      </c>
      <c r="G10" s="49"/>
      <c r="H10" s="57">
        <f>'BG y ER'!C17/'BG y ER'!C30</f>
        <v>2.098275000692523</v>
      </c>
      <c r="J10" s="58">
        <f>'BG y ER'!I18/'BG y ER'!C30</f>
        <v>0.17571428224732283</v>
      </c>
    </row>
    <row r="11" spans="3:10" ht="18.75" x14ac:dyDescent="0.25">
      <c r="C11" s="48"/>
      <c r="D11" s="46"/>
      <c r="E11" s="46"/>
      <c r="F11" s="46"/>
      <c r="G11" s="46"/>
      <c r="H11" s="50"/>
    </row>
    <row r="12" spans="3:10" ht="18.75" x14ac:dyDescent="0.25">
      <c r="C12" s="48">
        <v>2021</v>
      </c>
      <c r="D12" s="53">
        <f>'BG y ER'!K18/'BG y ER'!K5</f>
        <v>3.9185975324145944E-2</v>
      </c>
      <c r="E12" s="49"/>
      <c r="F12" s="53">
        <f>'BG y ER'!K5/'BG y ER'!E17</f>
        <v>2.2142971212444302</v>
      </c>
      <c r="G12" s="49"/>
      <c r="H12" s="54">
        <f>'BG y ER'!E17/'BG y ER'!E30</f>
        <v>2.6585060342774605</v>
      </c>
      <c r="J12" s="55">
        <f>'BG y ER'!K18/'BG y ER'!E30</f>
        <v>0.23067695316213341</v>
      </c>
    </row>
  </sheetData>
  <mergeCells count="1">
    <mergeCell ref="D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BG y ER</vt:lpstr>
      <vt:lpstr>Origen y Aplicación</vt:lpstr>
      <vt:lpstr>Flujo de efectivo</vt:lpstr>
      <vt:lpstr>Horizontal</vt:lpstr>
      <vt:lpstr>Vertical</vt:lpstr>
      <vt:lpstr>Índices</vt:lpstr>
      <vt:lpstr>Dupont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Sofía Palacios</dc:creator>
  <cp:lastModifiedBy>Usuario de Windows</cp:lastModifiedBy>
  <dcterms:created xsi:type="dcterms:W3CDTF">2022-02-08T23:02:00Z</dcterms:created>
  <dcterms:modified xsi:type="dcterms:W3CDTF">2022-04-26T22:33:58Z</dcterms:modified>
</cp:coreProperties>
</file>