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fd6aa2526cc7ae/Documentos/Trabajos de la U/Primer ciclo 2022/Fundamentos de administración y análisis financiero/finales y estudio/"/>
    </mc:Choice>
  </mc:AlternateContent>
  <xr:revisionPtr revIDLastSave="2" documentId="13_ncr:1_{B635B665-C7BF-4291-A8C1-BC4D86021879}" xr6:coauthVersionLast="47" xr6:coauthVersionMax="47" xr10:uidLastSave="{1985FA59-D9D6-4EAF-89EA-6BCF0FC1EB3D}"/>
  <bookViews>
    <workbookView minimized="1" xWindow="10950" yWindow="2250" windowWidth="8955" windowHeight="7875" activeTab="3" xr2:uid="{2032168B-4C43-4BD7-AED5-7C5007E1A352}"/>
  </bookViews>
  <sheets>
    <sheet name="Carátula" sheetId="1" r:id="rId1"/>
    <sheet name="Problema 1" sheetId="2" r:id="rId2"/>
    <sheet name="Problema 2" sheetId="3" r:id="rId3"/>
    <sheet name="Problema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" i="2" l="1"/>
  <c r="F29" i="2"/>
  <c r="F28" i="2"/>
  <c r="C63" i="3"/>
  <c r="C62" i="3"/>
  <c r="C64" i="3" l="1"/>
  <c r="C32" i="2" l="1"/>
  <c r="N29" i="4"/>
  <c r="N28" i="4"/>
  <c r="N27" i="4"/>
  <c r="M28" i="4"/>
  <c r="M29" i="4"/>
  <c r="M27" i="4"/>
  <c r="L28" i="4"/>
  <c r="L29" i="4"/>
  <c r="L27" i="4"/>
  <c r="K28" i="4"/>
  <c r="K29" i="4"/>
  <c r="K27" i="4"/>
  <c r="J29" i="4"/>
  <c r="J28" i="4"/>
  <c r="J27" i="4"/>
  <c r="I29" i="4"/>
  <c r="I28" i="4"/>
  <c r="I27" i="4"/>
  <c r="H29" i="4"/>
  <c r="H28" i="4"/>
  <c r="H27" i="4"/>
  <c r="G29" i="4" l="1"/>
  <c r="G28" i="4"/>
  <c r="G27" i="4"/>
  <c r="F29" i="4"/>
  <c r="F28" i="4"/>
  <c r="D26" i="3" l="1"/>
  <c r="E26" i="3"/>
  <c r="F26" i="3"/>
  <c r="F19" i="2"/>
  <c r="C22" i="4"/>
  <c r="C49" i="3"/>
  <c r="E34" i="3"/>
  <c r="D27" i="3"/>
  <c r="F27" i="3" s="1"/>
  <c r="F34" i="3"/>
  <c r="D34" i="3"/>
  <c r="F28" i="3" l="1"/>
  <c r="F29" i="3" s="1"/>
  <c r="F30" i="3" s="1"/>
  <c r="F32" i="3" s="1"/>
  <c r="F33" i="3" s="1"/>
  <c r="D28" i="3"/>
  <c r="D29" i="3" s="1"/>
  <c r="D30" i="3" s="1"/>
  <c r="D32" i="3" s="1"/>
  <c r="D33" i="3" s="1"/>
  <c r="E27" i="3"/>
  <c r="E28" i="3" s="1"/>
  <c r="C50" i="3"/>
  <c r="C51" i="3" s="1"/>
  <c r="E29" i="3" l="1"/>
  <c r="E30" i="3" s="1"/>
  <c r="E32" i="3" s="1"/>
  <c r="E33" i="3" s="1"/>
  <c r="E27" i="4" l="1"/>
  <c r="F27" i="4" s="1"/>
  <c r="E29" i="4"/>
  <c r="E28" i="4"/>
</calcChain>
</file>

<file path=xl/sharedStrings.xml><?xml version="1.0" encoding="utf-8"?>
<sst xmlns="http://schemas.openxmlformats.org/spreadsheetml/2006/main" count="110" uniqueCount="82">
  <si>
    <t>Universidad Rafael Landívar</t>
  </si>
  <si>
    <t>Facultad de ingeniería</t>
  </si>
  <si>
    <t>Fundamentos de administración y análisis financiero</t>
  </si>
  <si>
    <t>Catedrático: Ing. José Estuardo Padilla</t>
  </si>
  <si>
    <t xml:space="preserve">Ruth Amado </t>
  </si>
  <si>
    <t>Examen Final</t>
  </si>
  <si>
    <t>DPA =</t>
  </si>
  <si>
    <t>Acciones preferentes</t>
  </si>
  <si>
    <t>Dp</t>
  </si>
  <si>
    <t>Np</t>
  </si>
  <si>
    <t>VN =</t>
  </si>
  <si>
    <t>Año</t>
  </si>
  <si>
    <t>Deuda a largo plazo =</t>
  </si>
  <si>
    <t>tasa interés =</t>
  </si>
  <si>
    <t>Expansión =</t>
  </si>
  <si>
    <t>Deuda adicional</t>
  </si>
  <si>
    <t>Acciones comunes</t>
  </si>
  <si>
    <t>P =</t>
  </si>
  <si>
    <t># Acciones =</t>
  </si>
  <si>
    <t>T =</t>
  </si>
  <si>
    <t>a)</t>
  </si>
  <si>
    <t>UO =</t>
  </si>
  <si>
    <t>EBIT</t>
  </si>
  <si>
    <t>Intereses</t>
  </si>
  <si>
    <t>UAI</t>
  </si>
  <si>
    <t>Impuestos</t>
  </si>
  <si>
    <t>UN</t>
  </si>
  <si>
    <t xml:space="preserve">DP </t>
  </si>
  <si>
    <t>UDAC</t>
  </si>
  <si>
    <t>UPA</t>
  </si>
  <si>
    <t># acc comunes</t>
  </si>
  <si>
    <t>GAF =</t>
  </si>
  <si>
    <t>=</t>
  </si>
  <si>
    <t>EBIT - I - (DP/1-T)</t>
  </si>
  <si>
    <t>I =</t>
  </si>
  <si>
    <t>DP =</t>
  </si>
  <si>
    <t>Dividendos preferentes</t>
  </si>
  <si>
    <t>Tasa de impuestos</t>
  </si>
  <si>
    <t>*en este problema no hay DP</t>
  </si>
  <si>
    <t>Activos =</t>
  </si>
  <si>
    <t>Acc. Comunes =</t>
  </si>
  <si>
    <t>IE</t>
  </si>
  <si>
    <t>Tasa interés</t>
  </si>
  <si>
    <t>ks</t>
  </si>
  <si>
    <t>Ventas =</t>
  </si>
  <si>
    <t>FE</t>
  </si>
  <si>
    <t>Deuda =</t>
  </si>
  <si>
    <t># acciones =</t>
  </si>
  <si>
    <t>costo flotación =</t>
  </si>
  <si>
    <t>PASO 1</t>
  </si>
  <si>
    <t xml:space="preserve">g = </t>
  </si>
  <si>
    <t>EBIT =</t>
  </si>
  <si>
    <t>#acc =</t>
  </si>
  <si>
    <t>expansion</t>
  </si>
  <si>
    <t>precio</t>
  </si>
  <si>
    <t>kp =</t>
  </si>
  <si>
    <t>ki = kd (1-T)</t>
  </si>
  <si>
    <t>kd =</t>
  </si>
  <si>
    <t>ki =</t>
  </si>
  <si>
    <t>Deuda</t>
  </si>
  <si>
    <t>Capital</t>
  </si>
  <si>
    <t>#acciones</t>
  </si>
  <si>
    <t>UN/UDAC</t>
  </si>
  <si>
    <t>P0</t>
  </si>
  <si>
    <t>wacc</t>
  </si>
  <si>
    <t>kd</t>
  </si>
  <si>
    <t>A un nivel de EBIT de $600,000 recomienda la estructura de capital que tiene un indice de endeudamiento del 20%</t>
  </si>
  <si>
    <t>b)</t>
  </si>
  <si>
    <t>c)</t>
  </si>
  <si>
    <t>FET =</t>
  </si>
  <si>
    <t>ks =</t>
  </si>
  <si>
    <t>Deuda a largo plazo</t>
  </si>
  <si>
    <t>valor a la par =</t>
  </si>
  <si>
    <t>Vida (n) =</t>
  </si>
  <si>
    <t>años</t>
  </si>
  <si>
    <t>Nd =</t>
  </si>
  <si>
    <t>tasa dividendo anual =</t>
  </si>
  <si>
    <r>
      <rPr>
        <sz val="11"/>
        <color rgb="FFFF0000"/>
        <rFont val="Calibri"/>
        <family val="2"/>
        <scheme val="minor"/>
      </rPr>
      <t>Precio</t>
    </r>
    <r>
      <rPr>
        <sz val="11"/>
        <color theme="1"/>
        <rFont val="Calibri"/>
        <family val="2"/>
        <scheme val="minor"/>
      </rPr>
      <t xml:space="preserve"> (Np) =</t>
    </r>
  </si>
  <si>
    <t>intereses</t>
  </si>
  <si>
    <t>dp =</t>
  </si>
  <si>
    <t>nm =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</si>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</sst>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$-540A]* #,##0.00_ ;_-[$$-540A]* \-#,##0.00\ ;_-[$$-540A]* &quot;-&quot;??_ ;_-@_ "/>
    <numFmt numFmtId="165" formatCode="0.0000%"/>
  </numFmts>
  <fonts count="5" x14ac:knownFonts="1">
    <font>
      <sz val="11"/>
      <color theme="1"/>
      <name val="Calibri"/>
      <family val="2"/>
      <scheme val="minor"/>
    </font>
    <font>
      <b/>
      <sz val="22"/>
      <color rgb="FFFF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8">
    <xf numFmtId="0" fontId="0" fillId="0" borderId="0" xfId="0"/>
    <xf numFmtId="43" fontId="0" fillId="0" borderId="0" xfId="1" applyFont="1"/>
    <xf numFmtId="9" fontId="0" fillId="0" borderId="0" xfId="0" applyNumberFormat="1"/>
    <xf numFmtId="9" fontId="0" fillId="0" borderId="0" xfId="1" applyNumberFormat="1" applyFont="1"/>
    <xf numFmtId="0" fontId="4" fillId="0" borderId="0" xfId="0" applyFont="1"/>
    <xf numFmtId="43" fontId="0" fillId="0" borderId="2" xfId="0" applyNumberFormat="1" applyFill="1" applyBorder="1" applyAlignment="1">
      <alignment horizontal="center"/>
    </xf>
    <xf numFmtId="0" fontId="0" fillId="0" borderId="0" xfId="0"/>
    <xf numFmtId="0" fontId="4" fillId="2" borderId="0" xfId="0" applyFont="1" applyFill="1"/>
    <xf numFmtId="0" fontId="0" fillId="0" borderId="2" xfId="0" applyBorder="1"/>
    <xf numFmtId="43" fontId="0" fillId="0" borderId="0" xfId="3" applyFont="1"/>
    <xf numFmtId="43" fontId="0" fillId="0" borderId="0" xfId="0" applyNumberFormat="1"/>
    <xf numFmtId="43" fontId="0" fillId="0" borderId="2" xfId="0" applyNumberFormat="1" applyBorder="1"/>
    <xf numFmtId="43" fontId="2" fillId="0" borderId="2" xfId="3" applyFont="1" applyBorder="1"/>
    <xf numFmtId="43" fontId="0" fillId="0" borderId="0" xfId="0" applyNumberForma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2" borderId="0" xfId="0" applyFont="1" applyFill="1"/>
    <xf numFmtId="0" fontId="4" fillId="0" borderId="0" xfId="0" applyFont="1"/>
    <xf numFmtId="0" fontId="0" fillId="0" borderId="2" xfId="0" applyBorder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  <xf numFmtId="2" fontId="4" fillId="2" borderId="0" xfId="0" applyNumberFormat="1" applyFont="1" applyFill="1"/>
    <xf numFmtId="9" fontId="0" fillId="0" borderId="1" xfId="0" applyNumberFormat="1" applyBorder="1"/>
    <xf numFmtId="10" fontId="0" fillId="0" borderId="1" xfId="0" applyNumberFormat="1" applyBorder="1"/>
    <xf numFmtId="0" fontId="4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43" fontId="0" fillId="0" borderId="0" xfId="0" applyNumberFormat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43" fontId="0" fillId="0" borderId="1" xfId="0" applyNumberFormat="1" applyBorder="1"/>
    <xf numFmtId="43" fontId="0" fillId="0" borderId="1" xfId="1" applyFont="1" applyBorder="1"/>
    <xf numFmtId="43" fontId="4" fillId="2" borderId="1" xfId="1" applyFont="1" applyFill="1" applyBorder="1"/>
    <xf numFmtId="10" fontId="4" fillId="2" borderId="1" xfId="2" applyNumberFormat="1" applyFont="1" applyFill="1" applyBorder="1"/>
    <xf numFmtId="164" fontId="0" fillId="0" borderId="0" xfId="0" applyNumberFormat="1"/>
    <xf numFmtId="10" fontId="4" fillId="2" borderId="0" xfId="2" applyNumberFormat="1" applyFont="1" applyFill="1"/>
    <xf numFmtId="43" fontId="0" fillId="0" borderId="2" xfId="0" applyNumberFormat="1" applyBorder="1" applyAlignment="1">
      <alignment horizontal="center"/>
    </xf>
    <xf numFmtId="43" fontId="0" fillId="0" borderId="0" xfId="0" applyNumberFormat="1" applyAlignment="1">
      <alignment horizontal="center"/>
    </xf>
    <xf numFmtId="0" fontId="4" fillId="2" borderId="0" xfId="0" applyFont="1" applyFill="1" applyAlignment="1">
      <alignment horizontal="left"/>
    </xf>
    <xf numFmtId="10" fontId="4" fillId="2" borderId="0" xfId="0" applyNumberFormat="1" applyFont="1" applyFill="1"/>
    <xf numFmtId="0" fontId="0" fillId="0" borderId="0" xfId="0" applyFont="1"/>
    <xf numFmtId="165" fontId="4" fillId="2" borderId="0" xfId="2" applyNumberFormat="1" applyFont="1" applyFill="1"/>
    <xf numFmtId="0" fontId="1" fillId="0" borderId="0" xfId="0" applyFont="1" applyAlignment="1">
      <alignment horizontal="center"/>
    </xf>
  </cellXfs>
  <cellStyles count="4">
    <cellStyle name="Millares" xfId="1" builtinId="3"/>
    <cellStyle name="Millares 2" xfId="3" xr:uid="{4694A9DF-3C74-4FC3-B4A7-0825365C27FA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P0 vs</a:t>
            </a:r>
            <a:r>
              <a:rPr lang="es-GT" baseline="0"/>
              <a:t> IE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'Problema 3'!$B$27:$B$29</c:f>
              <c:numCache>
                <c:formatCode>0%</c:formatCode>
                <c:ptCount val="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</c:numCache>
            </c:numRef>
          </c:xVal>
          <c:yVal>
            <c:numRef>
              <c:f>'Problema 3'!$M$27:$M$29</c:f>
              <c:numCache>
                <c:formatCode>_(* #,##0.00_);_(* \(#,##0.00\);_(* "-"??_);_(@_)</c:formatCode>
                <c:ptCount val="3"/>
                <c:pt idx="0">
                  <c:v>14.181818181818182</c:v>
                </c:pt>
                <c:pt idx="1">
                  <c:v>13.714285714285714</c:v>
                </c:pt>
                <c:pt idx="2">
                  <c:v>11.17241379310345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B-4AB8-B871-43EA91CAD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81424"/>
        <c:axId val="269468944"/>
      </c:scatterChart>
      <c:valAx>
        <c:axId val="26948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9468944"/>
        <c:crosses val="autoZero"/>
        <c:crossBetween val="midCat"/>
      </c:valAx>
      <c:valAx>
        <c:axId val="2694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948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426720</xdr:colOff>
      <xdr:row>11</xdr:row>
      <xdr:rowOff>140269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1A9288-DC63-191E-6965-F4B204EDA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53400" cy="2151949"/>
        </a:xfrm>
        <a:prstGeom prst="rect">
          <a:avLst/>
        </a:prstGeom>
      </xdr:spPr>
    </xdr:pic>
    <xdr:clientData/>
  </xdr:twoCellAnchor>
  <xdr:oneCellAnchor>
    <xdr:from>
      <xdr:col>4</xdr:col>
      <xdr:colOff>777240</xdr:colOff>
      <xdr:row>31</xdr:row>
      <xdr:rowOff>158115</xdr:rowOff>
    </xdr:from>
    <xdr:ext cx="1333500" cy="5707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A8CD395-A770-4375-8F56-79CE56AB07C8}"/>
                </a:ext>
              </a:extLst>
            </xdr:cNvPr>
            <xdr:cNvSpPr txBox="1"/>
          </xdr:nvSpPr>
          <xdr:spPr>
            <a:xfrm>
              <a:off x="5212080" y="5827395"/>
              <a:ext cx="1333500" cy="570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G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G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G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𝑉𝑁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 −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𝑁𝑑</m:t>
                            </m:r>
                          </m:num>
                          <m:den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num>
                      <m:den>
                        <m:f>
                          <m:fPr>
                            <m:ctrlPr>
                              <a:rPr lang="es-G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𝑁𝑑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𝑉𝑁</m:t>
                            </m:r>
                          </m:num>
                          <m:den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A8CD395-A770-4375-8F56-79CE56AB07C8}"/>
                </a:ext>
              </a:extLst>
            </xdr:cNvPr>
            <xdr:cNvSpPr txBox="1"/>
          </xdr:nvSpPr>
          <xdr:spPr>
            <a:xfrm>
              <a:off x="5212080" y="5827395"/>
              <a:ext cx="1333500" cy="570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𝑘_𝑑=(𝐼+(𝑉𝑁 −𝑁𝑑)/𝑛)/((𝑁𝑑+𝑉𝑁)/2)</a:t>
              </a:r>
              <a:endParaRPr lang="es-GT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83820</xdr:rowOff>
    </xdr:from>
    <xdr:to>
      <xdr:col>8</xdr:col>
      <xdr:colOff>495301</xdr:colOff>
      <xdr:row>11</xdr:row>
      <xdr:rowOff>155178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C6B4B9-EEC1-F566-1750-9651F4A33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1" y="83820"/>
          <a:ext cx="7749540" cy="2083038"/>
        </a:xfrm>
        <a:prstGeom prst="rect">
          <a:avLst/>
        </a:prstGeom>
      </xdr:spPr>
    </xdr:pic>
    <xdr:clientData/>
  </xdr:twoCellAnchor>
  <xdr:oneCellAnchor>
    <xdr:from>
      <xdr:col>8</xdr:col>
      <xdr:colOff>525780</xdr:colOff>
      <xdr:row>24</xdr:row>
      <xdr:rowOff>156210</xdr:rowOff>
    </xdr:from>
    <xdr:ext cx="1333500" cy="5707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415FEE1-6A94-43B9-B03A-D679B80E043C}"/>
                </a:ext>
              </a:extLst>
            </xdr:cNvPr>
            <xdr:cNvSpPr txBox="1"/>
          </xdr:nvSpPr>
          <xdr:spPr>
            <a:xfrm>
              <a:off x="7871460" y="4545330"/>
              <a:ext cx="1333500" cy="570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G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G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G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𝑉𝑁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 −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𝑁𝑑</m:t>
                            </m:r>
                          </m:num>
                          <m:den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num>
                      <m:den>
                        <m:f>
                          <m:fPr>
                            <m:ctrlPr>
                              <a:rPr lang="es-G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𝑁𝑑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𝑉𝑁</m:t>
                            </m:r>
                          </m:num>
                          <m:den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415FEE1-6A94-43B9-B03A-D679B80E043C}"/>
                </a:ext>
              </a:extLst>
            </xdr:cNvPr>
            <xdr:cNvSpPr txBox="1"/>
          </xdr:nvSpPr>
          <xdr:spPr>
            <a:xfrm>
              <a:off x="7871460" y="4545330"/>
              <a:ext cx="1333500" cy="570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𝑘_𝑑=(𝐼+(𝑉𝑁 −𝑁𝑑)/𝑛)/((𝑁𝑑+𝑉𝑁)/2)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3</xdr:col>
      <xdr:colOff>708660</xdr:colOff>
      <xdr:row>54</xdr:row>
      <xdr:rowOff>83820</xdr:rowOff>
    </xdr:from>
    <xdr:ext cx="1333500" cy="5707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2A0A732-3AC3-4A8B-A269-EC56886E323F}"/>
                </a:ext>
              </a:extLst>
            </xdr:cNvPr>
            <xdr:cNvSpPr txBox="1"/>
          </xdr:nvSpPr>
          <xdr:spPr>
            <a:xfrm>
              <a:off x="3840480" y="9959340"/>
              <a:ext cx="1333500" cy="570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G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G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G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G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𝑉𝑁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 −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𝑁𝑑</m:t>
                            </m:r>
                          </m:num>
                          <m:den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num>
                      <m:den>
                        <m:f>
                          <m:fPr>
                            <m:ctrlPr>
                              <a:rPr lang="es-G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𝑁𝑑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𝑉𝑁</m:t>
                            </m:r>
                          </m:num>
                          <m:den>
                            <m:r>
                              <a:rPr lang="es-G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2A0A732-3AC3-4A8B-A269-EC56886E323F}"/>
                </a:ext>
              </a:extLst>
            </xdr:cNvPr>
            <xdr:cNvSpPr txBox="1"/>
          </xdr:nvSpPr>
          <xdr:spPr>
            <a:xfrm>
              <a:off x="3840480" y="9959340"/>
              <a:ext cx="1333500" cy="570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𝑘_𝑑=(𝐼+(𝑉𝑁 −𝑁𝑑)/𝑛)/((𝑁𝑑+𝑉𝑁)/2)</a:t>
              </a:r>
              <a:endParaRPr lang="es-GT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121921</xdr:colOff>
      <xdr:row>0</xdr:row>
      <xdr:rowOff>68581</xdr:rowOff>
    </xdr:from>
    <xdr:to>
      <xdr:col>8</xdr:col>
      <xdr:colOff>283846</xdr:colOff>
      <xdr:row>16</xdr:row>
      <xdr:rowOff>116977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222CD6-43AB-35D0-79C3-C820D6A78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1" y="68581"/>
          <a:ext cx="7216140" cy="2974476"/>
        </a:xfrm>
        <a:prstGeom prst="rect">
          <a:avLst/>
        </a:prstGeom>
      </xdr:spPr>
    </xdr:pic>
    <xdr:clientData/>
  </xdr:twoCellAnchor>
  <xdr:twoCellAnchor>
    <xdr:from>
      <xdr:col>6</xdr:col>
      <xdr:colOff>45720</xdr:colOff>
      <xdr:row>32</xdr:row>
      <xdr:rowOff>179070</xdr:rowOff>
    </xdr:from>
    <xdr:to>
      <xdr:col>11</xdr:col>
      <xdr:colOff>655320</xdr:colOff>
      <xdr:row>47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395D42-0868-057F-7645-BD10EA0D4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5A06-CFB0-43C8-8DAF-5D1B03883D8E}">
  <dimension ref="A2:H16"/>
  <sheetViews>
    <sheetView workbookViewId="0">
      <selection activeCell="L12" sqref="L12"/>
    </sheetView>
  </sheetViews>
  <sheetFormatPr baseColWidth="10" defaultRowHeight="15" x14ac:dyDescent="0.25"/>
  <sheetData>
    <row r="2" spans="1:8" x14ac:dyDescent="0.25">
      <c r="A2" t="s">
        <v>0</v>
      </c>
    </row>
    <row r="3" spans="1:8" x14ac:dyDescent="0.25">
      <c r="A3" t="s">
        <v>1</v>
      </c>
    </row>
    <row r="4" spans="1:8" x14ac:dyDescent="0.25">
      <c r="A4" t="s">
        <v>2</v>
      </c>
    </row>
    <row r="5" spans="1:8" x14ac:dyDescent="0.25">
      <c r="A5" t="s">
        <v>3</v>
      </c>
    </row>
    <row r="10" spans="1:8" x14ac:dyDescent="0.25">
      <c r="C10" s="47" t="s">
        <v>5</v>
      </c>
      <c r="D10" s="47"/>
      <c r="E10" s="47"/>
    </row>
    <row r="11" spans="1:8" x14ac:dyDescent="0.25">
      <c r="C11" s="47"/>
      <c r="D11" s="47"/>
      <c r="E11" s="47"/>
    </row>
    <row r="16" spans="1:8" x14ac:dyDescent="0.25">
      <c r="G16" t="s">
        <v>4</v>
      </c>
      <c r="H16">
        <v>1057218</v>
      </c>
    </row>
  </sheetData>
  <mergeCells count="1">
    <mergeCell ref="C10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61545-5DFC-426D-A2F4-6643A358666B}">
  <dimension ref="A14:I52"/>
  <sheetViews>
    <sheetView workbookViewId="0">
      <selection activeCell="H55" sqref="H55"/>
    </sheetView>
  </sheetViews>
  <sheetFormatPr baseColWidth="10" defaultRowHeight="15" x14ac:dyDescent="0.25"/>
  <cols>
    <col min="2" max="2" width="20.7109375" customWidth="1"/>
    <col min="3" max="3" width="16.7109375" customWidth="1"/>
    <col min="4" max="4" width="15.7109375" customWidth="1"/>
    <col min="5" max="5" width="19.7109375" customWidth="1"/>
    <col min="6" max="6" width="16.7109375" customWidth="1"/>
  </cols>
  <sheetData>
    <row r="14" spans="2:6" x14ac:dyDescent="0.25">
      <c r="B14" t="s">
        <v>6</v>
      </c>
      <c r="C14" s="1">
        <v>3</v>
      </c>
      <c r="E14" t="s">
        <v>50</v>
      </c>
      <c r="F14" s="2">
        <v>0.05</v>
      </c>
    </row>
    <row r="15" spans="2:6" x14ac:dyDescent="0.25">
      <c r="B15" t="s">
        <v>10</v>
      </c>
      <c r="C15" s="1">
        <v>600000</v>
      </c>
      <c r="E15" t="s">
        <v>46</v>
      </c>
      <c r="F15" s="1">
        <v>200000</v>
      </c>
    </row>
    <row r="16" spans="2:6" x14ac:dyDescent="0.25">
      <c r="E16" t="s">
        <v>13</v>
      </c>
      <c r="F16" s="16">
        <v>0.12</v>
      </c>
    </row>
    <row r="17" spans="1:7" x14ac:dyDescent="0.25">
      <c r="E17" t="s">
        <v>47</v>
      </c>
      <c r="F17" s="1">
        <v>20000</v>
      </c>
    </row>
    <row r="18" spans="1:7" x14ac:dyDescent="0.25">
      <c r="E18" t="s">
        <v>10</v>
      </c>
      <c r="F18" s="1">
        <v>200000</v>
      </c>
    </row>
    <row r="19" spans="1:7" x14ac:dyDescent="0.25">
      <c r="B19" s="33" t="s">
        <v>11</v>
      </c>
      <c r="C19" s="33" t="s">
        <v>45</v>
      </c>
      <c r="E19" t="s">
        <v>48</v>
      </c>
      <c r="F19" s="32">
        <f>15%*C15</f>
        <v>90000</v>
      </c>
    </row>
    <row r="20" spans="1:7" x14ac:dyDescent="0.25">
      <c r="B20" s="30">
        <v>0</v>
      </c>
      <c r="C20" s="31">
        <v>600000</v>
      </c>
    </row>
    <row r="21" spans="1:7" x14ac:dyDescent="0.25">
      <c r="B21" s="17">
        <v>1</v>
      </c>
      <c r="C21" s="31">
        <v>90000</v>
      </c>
    </row>
    <row r="22" spans="1:7" x14ac:dyDescent="0.25">
      <c r="B22" s="17">
        <v>2</v>
      </c>
      <c r="C22" s="31">
        <v>90000</v>
      </c>
      <c r="E22" s="14"/>
      <c r="F22" s="14"/>
      <c r="G22" s="14"/>
    </row>
    <row r="23" spans="1:7" x14ac:dyDescent="0.25">
      <c r="B23" s="17">
        <v>3</v>
      </c>
      <c r="C23" s="31">
        <v>90000</v>
      </c>
      <c r="E23" s="20" t="s">
        <v>71</v>
      </c>
      <c r="F23" s="14"/>
      <c r="G23" s="14"/>
    </row>
    <row r="24" spans="1:7" x14ac:dyDescent="0.25">
      <c r="B24" s="17">
        <v>4</v>
      </c>
      <c r="C24" s="31">
        <v>90000</v>
      </c>
      <c r="E24" s="14"/>
      <c r="F24" s="14"/>
      <c r="G24" s="14"/>
    </row>
    <row r="25" spans="1:7" x14ac:dyDescent="0.25">
      <c r="B25" s="17">
        <v>5</v>
      </c>
      <c r="C25" s="31">
        <v>90000</v>
      </c>
      <c r="E25" s="14" t="s">
        <v>72</v>
      </c>
      <c r="F25" s="1">
        <v>200000</v>
      </c>
      <c r="G25" s="14"/>
    </row>
    <row r="26" spans="1:7" x14ac:dyDescent="0.25">
      <c r="B26" s="17">
        <v>6</v>
      </c>
      <c r="C26" s="31">
        <v>90000</v>
      </c>
      <c r="E26" s="14" t="s">
        <v>78</v>
      </c>
      <c r="F26" s="16">
        <v>0.12</v>
      </c>
      <c r="G26" s="14"/>
    </row>
    <row r="27" spans="1:7" x14ac:dyDescent="0.25">
      <c r="B27" s="17">
        <v>7</v>
      </c>
      <c r="C27" s="31">
        <v>90000</v>
      </c>
      <c r="E27" s="14" t="s">
        <v>73</v>
      </c>
      <c r="F27" s="14">
        <v>10</v>
      </c>
      <c r="G27" s="14" t="s">
        <v>74</v>
      </c>
    </row>
    <row r="28" spans="1:7" x14ac:dyDescent="0.25">
      <c r="B28" s="17">
        <v>8</v>
      </c>
      <c r="C28" s="31">
        <v>90000</v>
      </c>
      <c r="E28" s="34" t="s">
        <v>34</v>
      </c>
      <c r="F28" s="32">
        <f>F26*F25</f>
        <v>24000</v>
      </c>
      <c r="G28" s="14"/>
    </row>
    <row r="29" spans="1:7" x14ac:dyDescent="0.25">
      <c r="B29" s="17">
        <v>9</v>
      </c>
      <c r="C29" s="31">
        <v>90000</v>
      </c>
      <c r="E29" s="14" t="s">
        <v>75</v>
      </c>
      <c r="F29" s="32">
        <f>F25</f>
        <v>200000</v>
      </c>
      <c r="G29" s="14"/>
    </row>
    <row r="30" spans="1:7" x14ac:dyDescent="0.25">
      <c r="B30" s="17">
        <v>10</v>
      </c>
      <c r="C30" s="31">
        <v>90000</v>
      </c>
      <c r="E30" s="14" t="s">
        <v>19</v>
      </c>
      <c r="F30" s="16">
        <v>0.25</v>
      </c>
      <c r="G30" s="14"/>
    </row>
    <row r="31" spans="1:7" x14ac:dyDescent="0.25">
      <c r="E31" s="14"/>
      <c r="F31" s="16"/>
      <c r="G31" s="14"/>
    </row>
    <row r="32" spans="1:7" x14ac:dyDescent="0.25">
      <c r="A32" t="s">
        <v>49</v>
      </c>
      <c r="B32" t="s">
        <v>69</v>
      </c>
      <c r="C32" s="39">
        <f>C30*(1+F14)</f>
        <v>94500</v>
      </c>
      <c r="E32" s="20" t="s">
        <v>56</v>
      </c>
      <c r="F32" s="14"/>
      <c r="G32" s="14"/>
    </row>
    <row r="33" spans="5:9" x14ac:dyDescent="0.25">
      <c r="E33" s="14"/>
      <c r="F33" s="14"/>
      <c r="G33" s="14"/>
    </row>
    <row r="34" spans="5:9" x14ac:dyDescent="0.25">
      <c r="E34" s="14"/>
      <c r="F34" s="14"/>
      <c r="G34" s="14"/>
    </row>
    <row r="35" spans="5:9" x14ac:dyDescent="0.25">
      <c r="E35" s="14"/>
      <c r="F35" s="14"/>
      <c r="G35" s="14"/>
    </row>
    <row r="36" spans="5:9" x14ac:dyDescent="0.25">
      <c r="E36" s="14"/>
      <c r="F36" s="14"/>
      <c r="G36" s="14"/>
    </row>
    <row r="37" spans="5:9" x14ac:dyDescent="0.25">
      <c r="E37" s="14" t="s">
        <v>57</v>
      </c>
      <c r="F37" s="16">
        <v>0.12</v>
      </c>
      <c r="G37" s="14"/>
    </row>
    <row r="38" spans="5:9" x14ac:dyDescent="0.25">
      <c r="E38" s="19" t="s">
        <v>58</v>
      </c>
      <c r="F38" s="44">
        <f>F37*(1-F30)</f>
        <v>0.09</v>
      </c>
      <c r="G38" s="14"/>
    </row>
    <row r="39" spans="5:9" x14ac:dyDescent="0.25">
      <c r="E39" s="14"/>
      <c r="F39" s="14"/>
      <c r="G39" s="14"/>
    </row>
    <row r="40" spans="5:9" x14ac:dyDescent="0.25">
      <c r="E40" s="14"/>
      <c r="F40" s="14"/>
      <c r="G40" s="14"/>
    </row>
    <row r="41" spans="5:9" x14ac:dyDescent="0.25">
      <c r="E41" s="14"/>
      <c r="F41" s="14"/>
      <c r="G41" s="14"/>
    </row>
    <row r="42" spans="5:9" x14ac:dyDescent="0.25">
      <c r="E42" s="20" t="s">
        <v>7</v>
      </c>
      <c r="F42" s="14"/>
    </row>
    <row r="43" spans="5:9" x14ac:dyDescent="0.25">
      <c r="E43" s="14"/>
      <c r="F43" s="14"/>
    </row>
    <row r="44" spans="5:9" x14ac:dyDescent="0.25">
      <c r="E44" s="14" t="s">
        <v>79</v>
      </c>
      <c r="F44" s="1">
        <v>3</v>
      </c>
    </row>
    <row r="45" spans="5:9" x14ac:dyDescent="0.25">
      <c r="E45" s="14" t="s">
        <v>80</v>
      </c>
      <c r="F45" s="1">
        <v>8.5</v>
      </c>
    </row>
    <row r="46" spans="5:9" x14ac:dyDescent="0.25">
      <c r="E46" s="45" t="s">
        <v>81</v>
      </c>
      <c r="F46" s="1">
        <v>200000</v>
      </c>
    </row>
    <row r="47" spans="5:9" x14ac:dyDescent="0.25">
      <c r="E47" s="14"/>
      <c r="F47" s="14"/>
      <c r="G47" s="14"/>
      <c r="H47" s="14"/>
      <c r="I47" s="14"/>
    </row>
    <row r="48" spans="5:9" x14ac:dyDescent="0.25">
      <c r="E48" s="14"/>
      <c r="F48" s="14"/>
      <c r="G48" s="14"/>
      <c r="H48" s="34"/>
      <c r="I48" s="18"/>
    </row>
    <row r="49" spans="5:6" x14ac:dyDescent="0.25">
      <c r="E49" s="34"/>
      <c r="F49" s="15"/>
    </row>
    <row r="50" spans="5:6" x14ac:dyDescent="0.25">
      <c r="E50" s="34" t="s">
        <v>55</v>
      </c>
      <c r="F50" s="41">
        <v>200000</v>
      </c>
    </row>
    <row r="51" spans="5:6" x14ac:dyDescent="0.25">
      <c r="E51" s="14"/>
      <c r="F51" s="42">
        <v>3</v>
      </c>
    </row>
    <row r="52" spans="5:6" x14ac:dyDescent="0.25">
      <c r="E52" s="43" t="s">
        <v>55</v>
      </c>
      <c r="F52" s="4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4374-FE4E-4B12-A44D-EC926893D34A}">
  <dimension ref="A14:J90"/>
  <sheetViews>
    <sheetView workbookViewId="0">
      <selection activeCell="F62" sqref="F62"/>
    </sheetView>
  </sheetViews>
  <sheetFormatPr baseColWidth="10" defaultRowHeight="15" x14ac:dyDescent="0.25"/>
  <cols>
    <col min="2" max="2" width="18.85546875" customWidth="1"/>
    <col min="3" max="3" width="15.28515625" customWidth="1"/>
    <col min="4" max="6" width="12.7109375" bestFit="1" customWidth="1"/>
  </cols>
  <sheetData>
    <row r="14" spans="2:10" x14ac:dyDescent="0.25">
      <c r="B14" t="s">
        <v>12</v>
      </c>
      <c r="C14" s="1">
        <v>3000000</v>
      </c>
      <c r="E14" t="s">
        <v>18</v>
      </c>
      <c r="F14" s="1">
        <v>800000</v>
      </c>
      <c r="I14" t="s">
        <v>52</v>
      </c>
      <c r="J14" s="21" t="s">
        <v>53</v>
      </c>
    </row>
    <row r="15" spans="2:10" x14ac:dyDescent="0.25">
      <c r="B15" t="s">
        <v>13</v>
      </c>
      <c r="C15" s="3">
        <v>0.12</v>
      </c>
      <c r="E15" t="s">
        <v>19</v>
      </c>
      <c r="F15" s="2">
        <v>0.4</v>
      </c>
      <c r="J15" t="s">
        <v>54</v>
      </c>
    </row>
    <row r="16" spans="2:10" x14ac:dyDescent="0.25">
      <c r="B16" t="s">
        <v>14</v>
      </c>
      <c r="C16" s="1">
        <v>4000000</v>
      </c>
    </row>
    <row r="20" spans="1:10" x14ac:dyDescent="0.25">
      <c r="B20" s="4" t="s">
        <v>15</v>
      </c>
      <c r="C20" s="2"/>
      <c r="E20" s="4" t="s">
        <v>7</v>
      </c>
      <c r="H20" s="20" t="s">
        <v>16</v>
      </c>
    </row>
    <row r="21" spans="1:10" x14ac:dyDescent="0.25">
      <c r="B21" t="s">
        <v>13</v>
      </c>
      <c r="C21" s="2">
        <v>0.14000000000000001</v>
      </c>
      <c r="E21" t="s">
        <v>70</v>
      </c>
      <c r="F21" s="16">
        <v>0.12</v>
      </c>
      <c r="H21" t="s">
        <v>17</v>
      </c>
      <c r="I21" s="1">
        <v>16</v>
      </c>
    </row>
    <row r="24" spans="1:10" x14ac:dyDescent="0.25">
      <c r="A24" t="s">
        <v>20</v>
      </c>
      <c r="B24" t="s">
        <v>21</v>
      </c>
      <c r="C24" s="1">
        <v>1500000</v>
      </c>
    </row>
    <row r="26" spans="1:10" x14ac:dyDescent="0.25">
      <c r="B26" s="6" t="s">
        <v>22</v>
      </c>
      <c r="C26" s="6"/>
      <c r="D26" s="9">
        <f>C24</f>
        <v>1500000</v>
      </c>
      <c r="E26" s="9">
        <f>C24</f>
        <v>1500000</v>
      </c>
      <c r="F26" s="9">
        <f>C24</f>
        <v>1500000</v>
      </c>
    </row>
    <row r="27" spans="1:10" x14ac:dyDescent="0.25">
      <c r="B27" s="6" t="s">
        <v>23</v>
      </c>
      <c r="C27" s="6"/>
      <c r="D27" s="12">
        <f>C14*C15</f>
        <v>360000</v>
      </c>
      <c r="E27" s="12">
        <f>D27</f>
        <v>360000</v>
      </c>
      <c r="F27" s="12">
        <f>D27</f>
        <v>360000</v>
      </c>
    </row>
    <row r="28" spans="1:10" x14ac:dyDescent="0.25">
      <c r="B28" s="6" t="s">
        <v>24</v>
      </c>
      <c r="C28" s="6"/>
      <c r="D28" s="10">
        <f>D26-D27</f>
        <v>1140000</v>
      </c>
      <c r="E28" s="10">
        <f>E26-E27</f>
        <v>1140000</v>
      </c>
      <c r="F28" s="10">
        <f>F26-F27</f>
        <v>1140000</v>
      </c>
    </row>
    <row r="29" spans="1:10" x14ac:dyDescent="0.25">
      <c r="B29" s="6" t="s">
        <v>25</v>
      </c>
      <c r="C29" s="6"/>
      <c r="D29" s="11">
        <f>F15*D28</f>
        <v>456000</v>
      </c>
      <c r="E29" s="11">
        <f>E28*F15</f>
        <v>456000</v>
      </c>
      <c r="F29" s="11">
        <f>F28*F15</f>
        <v>456000</v>
      </c>
    </row>
    <row r="30" spans="1:10" x14ac:dyDescent="0.25">
      <c r="B30" s="6" t="s">
        <v>26</v>
      </c>
      <c r="C30" s="6"/>
      <c r="D30" s="10">
        <f>D28-D29</f>
        <v>684000</v>
      </c>
      <c r="E30" s="10">
        <f t="shared" ref="E30:F30" si="0">E28-E29</f>
        <v>684000</v>
      </c>
      <c r="F30" s="10">
        <f t="shared" si="0"/>
        <v>684000</v>
      </c>
    </row>
    <row r="31" spans="1:10" x14ac:dyDescent="0.25">
      <c r="B31" s="6" t="s">
        <v>27</v>
      </c>
      <c r="C31" s="6"/>
      <c r="D31" s="8">
        <v>0</v>
      </c>
      <c r="E31" s="8">
        <v>0</v>
      </c>
      <c r="F31" s="8">
        <v>0</v>
      </c>
    </row>
    <row r="32" spans="1:10" x14ac:dyDescent="0.25">
      <c r="B32" s="6" t="s">
        <v>28</v>
      </c>
      <c r="C32" s="6"/>
      <c r="D32" s="10">
        <f>D30-D31</f>
        <v>684000</v>
      </c>
      <c r="E32" s="10">
        <f t="shared" ref="E32:F32" si="1">E30-E31</f>
        <v>684000</v>
      </c>
      <c r="F32" s="10">
        <f t="shared" si="1"/>
        <v>684000</v>
      </c>
      <c r="H32" s="14"/>
      <c r="I32" s="14"/>
      <c r="J32" s="14"/>
    </row>
    <row r="33" spans="1:10" x14ac:dyDescent="0.25">
      <c r="B33" s="6" t="s">
        <v>29</v>
      </c>
      <c r="C33" s="6"/>
      <c r="D33" s="7">
        <f>D32/D34</f>
        <v>0.85499999999999998</v>
      </c>
      <c r="E33" s="7">
        <f>E32/E34</f>
        <v>0.85499999999999998</v>
      </c>
      <c r="F33" s="7">
        <f>F32/F34</f>
        <v>0.85499999999999998</v>
      </c>
      <c r="H33" s="14"/>
      <c r="I33" s="14"/>
      <c r="J33" s="14"/>
    </row>
    <row r="34" spans="1:10" x14ac:dyDescent="0.25">
      <c r="B34" s="6" t="s">
        <v>30</v>
      </c>
      <c r="C34" s="6"/>
      <c r="D34" s="9">
        <f>F14</f>
        <v>800000</v>
      </c>
      <c r="E34" s="9">
        <f>F14</f>
        <v>800000</v>
      </c>
      <c r="F34" s="9">
        <f>F14</f>
        <v>800000</v>
      </c>
      <c r="H34" s="14"/>
      <c r="I34" s="14"/>
      <c r="J34" s="14"/>
    </row>
    <row r="35" spans="1:10" x14ac:dyDescent="0.25">
      <c r="D35" s="9">
        <v>0</v>
      </c>
      <c r="H35" s="14"/>
      <c r="I35" s="14"/>
      <c r="J35" s="14"/>
    </row>
    <row r="36" spans="1:10" x14ac:dyDescent="0.25">
      <c r="H36" s="14"/>
      <c r="I36" s="14"/>
      <c r="J36" s="14"/>
    </row>
    <row r="37" spans="1:10" x14ac:dyDescent="0.25">
      <c r="A37" s="6" t="s">
        <v>20</v>
      </c>
      <c r="B37" s="22" t="s">
        <v>31</v>
      </c>
      <c r="C37" s="23" t="s">
        <v>22</v>
      </c>
      <c r="D37" s="14" t="s">
        <v>32</v>
      </c>
      <c r="H37" s="14"/>
      <c r="I37" s="14"/>
      <c r="J37" s="14"/>
    </row>
    <row r="38" spans="1:10" x14ac:dyDescent="0.25">
      <c r="B38" s="22"/>
      <c r="C38" s="24" t="s">
        <v>33</v>
      </c>
      <c r="D38" s="14"/>
      <c r="H38" s="14"/>
      <c r="I38" s="14"/>
      <c r="J38" s="14"/>
    </row>
    <row r="40" spans="1:10" x14ac:dyDescent="0.25">
      <c r="B40" s="14" t="s">
        <v>34</v>
      </c>
      <c r="C40" s="14" t="s">
        <v>23</v>
      </c>
      <c r="D40" s="14"/>
    </row>
    <row r="41" spans="1:10" x14ac:dyDescent="0.25">
      <c r="B41" s="14" t="s">
        <v>35</v>
      </c>
      <c r="C41" s="14" t="s">
        <v>36</v>
      </c>
      <c r="D41" s="14"/>
    </row>
    <row r="42" spans="1:10" x14ac:dyDescent="0.25">
      <c r="B42" s="14" t="s">
        <v>19</v>
      </c>
      <c r="C42" s="14" t="s">
        <v>37</v>
      </c>
      <c r="D42" s="14"/>
    </row>
    <row r="44" spans="1:10" x14ac:dyDescent="0.25">
      <c r="B44" s="14" t="s">
        <v>38</v>
      </c>
      <c r="C44" s="14"/>
      <c r="D44" s="14"/>
    </row>
    <row r="47" spans="1:10" x14ac:dyDescent="0.25">
      <c r="B47" s="20" t="s">
        <v>15</v>
      </c>
      <c r="E47" s="20" t="s">
        <v>7</v>
      </c>
    </row>
    <row r="49" spans="2:4" x14ac:dyDescent="0.25">
      <c r="B49" s="25" t="s">
        <v>31</v>
      </c>
      <c r="C49" s="5">
        <f>C24</f>
        <v>1500000</v>
      </c>
    </row>
    <row r="50" spans="2:4" x14ac:dyDescent="0.25">
      <c r="B50" s="25"/>
      <c r="C50" s="13">
        <f>D26-D27</f>
        <v>1140000</v>
      </c>
    </row>
    <row r="51" spans="2:4" x14ac:dyDescent="0.25">
      <c r="B51" s="19" t="s">
        <v>31</v>
      </c>
      <c r="C51" s="26">
        <f>C49/C50</f>
        <v>1.3157894736842106</v>
      </c>
    </row>
    <row r="54" spans="2:4" x14ac:dyDescent="0.25">
      <c r="B54" s="20" t="s">
        <v>7</v>
      </c>
      <c r="C54" s="14"/>
      <c r="D54" s="14"/>
    </row>
    <row r="55" spans="2:4" x14ac:dyDescent="0.25">
      <c r="B55" s="14"/>
      <c r="C55" s="14"/>
      <c r="D55" s="14"/>
    </row>
    <row r="56" spans="2:4" x14ac:dyDescent="0.25">
      <c r="B56" s="14" t="s">
        <v>72</v>
      </c>
      <c r="C56" s="1">
        <v>70</v>
      </c>
      <c r="D56" s="14"/>
    </row>
    <row r="57" spans="2:4" x14ac:dyDescent="0.25">
      <c r="B57" s="14" t="s">
        <v>76</v>
      </c>
      <c r="C57" s="16">
        <v>0.14000000000000001</v>
      </c>
      <c r="D57" s="14"/>
    </row>
    <row r="58" spans="2:4" x14ac:dyDescent="0.25">
      <c r="B58" s="14" t="s">
        <v>77</v>
      </c>
      <c r="C58" s="1">
        <v>65</v>
      </c>
      <c r="D58" s="14"/>
    </row>
    <row r="59" spans="2:4" x14ac:dyDescent="0.25">
      <c r="B59" s="14"/>
      <c r="C59" s="14"/>
      <c r="D59" s="14"/>
    </row>
    <row r="60" spans="2:4" x14ac:dyDescent="0.25">
      <c r="B60" s="34" t="s">
        <v>55</v>
      </c>
      <c r="C60" s="18" t="s">
        <v>8</v>
      </c>
      <c r="D60" s="14"/>
    </row>
    <row r="61" spans="2:4" x14ac:dyDescent="0.25">
      <c r="B61" s="34"/>
      <c r="C61" s="15" t="s">
        <v>9</v>
      </c>
      <c r="D61" s="14"/>
    </row>
    <row r="62" spans="2:4" x14ac:dyDescent="0.25">
      <c r="B62" s="34" t="s">
        <v>55</v>
      </c>
      <c r="C62" s="41">
        <f>C57*C56</f>
        <v>9.8000000000000007</v>
      </c>
      <c r="D62" s="14"/>
    </row>
    <row r="63" spans="2:4" x14ac:dyDescent="0.25">
      <c r="B63" s="14"/>
      <c r="C63" s="42">
        <f>C58</f>
        <v>65</v>
      </c>
      <c r="D63" s="14"/>
    </row>
    <row r="64" spans="2:4" x14ac:dyDescent="0.25">
      <c r="B64" s="43" t="s">
        <v>55</v>
      </c>
      <c r="C64" s="40">
        <f>C62/C63</f>
        <v>0.15076923076923077</v>
      </c>
      <c r="D64" s="14"/>
    </row>
    <row r="65" spans="2:4" x14ac:dyDescent="0.25">
      <c r="B65" s="14"/>
      <c r="C65" s="14"/>
      <c r="D65" s="14"/>
    </row>
    <row r="90" spans="2:4" x14ac:dyDescent="0.25">
      <c r="B90" s="14"/>
      <c r="C90" s="14"/>
      <c r="D90" s="1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3459-9A11-4E2E-9CB2-AAC147AD8CAE}">
  <dimension ref="B19:N39"/>
  <sheetViews>
    <sheetView tabSelected="1" workbookViewId="0">
      <selection activeCell="N27" sqref="N27"/>
    </sheetView>
  </sheetViews>
  <sheetFormatPr baseColWidth="10" defaultRowHeight="15" x14ac:dyDescent="0.25"/>
  <cols>
    <col min="2" max="2" width="14.5703125" customWidth="1"/>
    <col min="3" max="3" width="12.7109375" bestFit="1" customWidth="1"/>
    <col min="5" max="5" width="14.85546875" customWidth="1"/>
    <col min="6" max="6" width="14.42578125" customWidth="1"/>
  </cols>
  <sheetData>
    <row r="19" spans="2:14" x14ac:dyDescent="0.25">
      <c r="B19" t="s">
        <v>39</v>
      </c>
      <c r="C19" s="1">
        <v>5000000</v>
      </c>
      <c r="F19" s="29" t="s">
        <v>41</v>
      </c>
      <c r="G19" s="29" t="s">
        <v>42</v>
      </c>
      <c r="H19" s="29" t="s">
        <v>43</v>
      </c>
    </row>
    <row r="20" spans="2:14" x14ac:dyDescent="0.25">
      <c r="B20" t="s">
        <v>40</v>
      </c>
      <c r="C20" s="1">
        <v>20</v>
      </c>
      <c r="F20" s="27">
        <v>0.2</v>
      </c>
      <c r="G20" s="27">
        <v>0.08</v>
      </c>
      <c r="H20" s="27">
        <v>0.11</v>
      </c>
    </row>
    <row r="21" spans="2:14" x14ac:dyDescent="0.25">
      <c r="B21" t="s">
        <v>19</v>
      </c>
      <c r="C21" s="16">
        <v>0.4</v>
      </c>
      <c r="F21" s="27">
        <v>0.4</v>
      </c>
      <c r="G21" s="28">
        <v>0.09</v>
      </c>
      <c r="H21" s="28">
        <v>0.1225</v>
      </c>
    </row>
    <row r="22" spans="2:14" x14ac:dyDescent="0.25">
      <c r="B22" t="s">
        <v>51</v>
      </c>
      <c r="C22" s="1">
        <f>1000000*60%</f>
        <v>600000</v>
      </c>
      <c r="F22" s="27">
        <v>0.6</v>
      </c>
      <c r="G22" s="28">
        <v>0.11</v>
      </c>
      <c r="H22" s="28">
        <v>0.14499999999999999</v>
      </c>
    </row>
    <row r="23" spans="2:14" x14ac:dyDescent="0.25">
      <c r="B23" t="s">
        <v>44</v>
      </c>
      <c r="C23" s="1">
        <v>1000000</v>
      </c>
    </row>
    <row r="25" spans="2:14" x14ac:dyDescent="0.25">
      <c r="L25" t="s">
        <v>20</v>
      </c>
      <c r="M25" t="s">
        <v>67</v>
      </c>
      <c r="N25" t="s">
        <v>68</v>
      </c>
    </row>
    <row r="26" spans="2:14" x14ac:dyDescent="0.25">
      <c r="B26" s="29" t="s">
        <v>41</v>
      </c>
      <c r="C26" s="29" t="s">
        <v>65</v>
      </c>
      <c r="D26" s="29" t="s">
        <v>43</v>
      </c>
      <c r="E26" s="29" t="s">
        <v>59</v>
      </c>
      <c r="F26" s="29" t="s">
        <v>60</v>
      </c>
      <c r="G26" s="29" t="s">
        <v>61</v>
      </c>
      <c r="H26" s="29" t="s">
        <v>23</v>
      </c>
      <c r="I26" s="29" t="s">
        <v>24</v>
      </c>
      <c r="J26" s="29" t="s">
        <v>25</v>
      </c>
      <c r="K26" s="29" t="s">
        <v>62</v>
      </c>
      <c r="L26" s="29" t="s">
        <v>29</v>
      </c>
      <c r="M26" s="29" t="s">
        <v>63</v>
      </c>
      <c r="N26" s="29" t="s">
        <v>64</v>
      </c>
    </row>
    <row r="27" spans="2:14" x14ac:dyDescent="0.25">
      <c r="B27" s="27">
        <v>0.2</v>
      </c>
      <c r="C27" s="27">
        <v>0.08</v>
      </c>
      <c r="D27" s="27">
        <v>0.11</v>
      </c>
      <c r="E27" s="35">
        <f>B27*C19</f>
        <v>1000000</v>
      </c>
      <c r="F27" s="35">
        <f>C19-E27</f>
        <v>4000000</v>
      </c>
      <c r="G27" s="36">
        <f>F27/C20</f>
        <v>200000</v>
      </c>
      <c r="H27" s="36">
        <f>E27*C27</f>
        <v>80000</v>
      </c>
      <c r="I27" s="36">
        <f>C22-H27</f>
        <v>520000</v>
      </c>
      <c r="J27" s="36">
        <f>I27*C21</f>
        <v>208000</v>
      </c>
      <c r="K27" s="36">
        <f>I27-J27</f>
        <v>312000</v>
      </c>
      <c r="L27" s="37">
        <f>K27/G27</f>
        <v>1.56</v>
      </c>
      <c r="M27" s="37">
        <f>L27/D27</f>
        <v>14.181818181818182</v>
      </c>
      <c r="N27" s="38">
        <f>B27*C27*(1-C21)</f>
        <v>9.5999999999999992E-3</v>
      </c>
    </row>
    <row r="28" spans="2:14" x14ac:dyDescent="0.25">
      <c r="B28" s="27">
        <v>0.4</v>
      </c>
      <c r="C28" s="28">
        <v>0.09</v>
      </c>
      <c r="D28" s="28">
        <v>0.1225</v>
      </c>
      <c r="E28" s="35">
        <f>B28*C19</f>
        <v>2000000</v>
      </c>
      <c r="F28" s="35">
        <f>C19-E28</f>
        <v>3000000</v>
      </c>
      <c r="G28" s="36">
        <f>F28/C20</f>
        <v>150000</v>
      </c>
      <c r="H28" s="36">
        <f>E28*C28</f>
        <v>180000</v>
      </c>
      <c r="I28" s="36">
        <f>C22-H28</f>
        <v>420000</v>
      </c>
      <c r="J28" s="36">
        <f>I28*C21</f>
        <v>168000</v>
      </c>
      <c r="K28" s="36">
        <f t="shared" ref="K28:K29" si="0">I28-J28</f>
        <v>252000</v>
      </c>
      <c r="L28" s="37">
        <f t="shared" ref="L28:L29" si="1">K28/G28</f>
        <v>1.68</v>
      </c>
      <c r="M28" s="37">
        <f t="shared" ref="M28:M29" si="2">L28/D28</f>
        <v>13.714285714285714</v>
      </c>
      <c r="N28" s="38">
        <f>B28*C28*(1-C21)</f>
        <v>2.1599999999999998E-2</v>
      </c>
    </row>
    <row r="29" spans="2:14" x14ac:dyDescent="0.25">
      <c r="B29" s="27">
        <v>0.6</v>
      </c>
      <c r="C29" s="28">
        <v>0.11</v>
      </c>
      <c r="D29" s="28">
        <v>0.14499999999999999</v>
      </c>
      <c r="E29" s="35">
        <f>B29*C19</f>
        <v>3000000</v>
      </c>
      <c r="F29" s="35">
        <f>C19-E29</f>
        <v>2000000</v>
      </c>
      <c r="G29" s="36">
        <f>F29/C20</f>
        <v>100000</v>
      </c>
      <c r="H29" s="36">
        <f>E29*C29</f>
        <v>330000</v>
      </c>
      <c r="I29" s="36">
        <f>C22-H29</f>
        <v>270000</v>
      </c>
      <c r="J29" s="36">
        <f>I29*C21</f>
        <v>108000</v>
      </c>
      <c r="K29" s="36">
        <f t="shared" si="0"/>
        <v>162000</v>
      </c>
      <c r="L29" s="37">
        <f t="shared" si="1"/>
        <v>1.62</v>
      </c>
      <c r="M29" s="37">
        <f t="shared" si="2"/>
        <v>11.17241379310345</v>
      </c>
      <c r="N29" s="38">
        <f>B29*C29*(1-C21)</f>
        <v>3.9600000000000003E-2</v>
      </c>
    </row>
    <row r="32" spans="2:14" x14ac:dyDescent="0.25">
      <c r="B32" s="20" t="s">
        <v>66</v>
      </c>
    </row>
    <row r="38" spans="7:7" x14ac:dyDescent="0.25">
      <c r="G38" s="20"/>
    </row>
    <row r="39" spans="7:7" x14ac:dyDescent="0.25">
      <c r="G39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Carátula</vt:lpstr>
      <vt:lpstr>Problema 1</vt:lpstr>
      <vt:lpstr>Problema 2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rutha</dc:creator>
  <cp:lastModifiedBy>ISABELLA MORALES DE GANDARIAS</cp:lastModifiedBy>
  <dcterms:created xsi:type="dcterms:W3CDTF">2022-05-06T18:14:36Z</dcterms:created>
  <dcterms:modified xsi:type="dcterms:W3CDTF">2022-05-12T03:21:50Z</dcterms:modified>
</cp:coreProperties>
</file>