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fd6aa2526cc7ae/Documentos/Trabajos de la U/Primer ciclo 2022/Fundamentos de administración y análisis financiero/finales y estudio/"/>
    </mc:Choice>
  </mc:AlternateContent>
  <xr:revisionPtr revIDLastSave="13" documentId="8_{62880A0D-835F-4D49-9BDF-6681739ECC62}" xr6:coauthVersionLast="47" xr6:coauthVersionMax="47" xr10:uidLastSave="{289B2B15-A3AF-4776-B37A-57B1C13EB005}"/>
  <bookViews>
    <workbookView xWindow="-120" yWindow="-120" windowWidth="20730" windowHeight="11160" xr2:uid="{F302433B-CADB-4C24-A59D-8AD941E11958}"/>
  </bookViews>
  <sheets>
    <sheet name="Problema 1" sheetId="1" r:id="rId1"/>
    <sheet name="Problema 2" sheetId="3" r:id="rId2"/>
    <sheet name="Problema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4" l="1"/>
  <c r="N8" i="4"/>
  <c r="D18" i="3"/>
  <c r="D17" i="3"/>
  <c r="D16" i="3"/>
  <c r="K18" i="3"/>
  <c r="N18" i="3" s="1"/>
  <c r="K17" i="3"/>
  <c r="N17" i="3" s="1"/>
  <c r="K16" i="3"/>
  <c r="N16" i="3" s="1"/>
  <c r="I17" i="3"/>
  <c r="E16" i="3"/>
  <c r="F16" i="3" s="1"/>
  <c r="C18" i="3"/>
  <c r="C17" i="3"/>
  <c r="M17" i="3" s="1"/>
  <c r="C16" i="3"/>
  <c r="M16" i="3" s="1"/>
  <c r="H9" i="4"/>
  <c r="I9" i="4" s="1"/>
  <c r="J9" i="4" s="1"/>
  <c r="K9" i="4" s="1"/>
  <c r="L9" i="4" s="1"/>
  <c r="M9" i="4" s="1"/>
  <c r="H3" i="1"/>
  <c r="B25" i="1"/>
  <c r="C16" i="1"/>
  <c r="B18" i="3"/>
  <c r="B17" i="3"/>
  <c r="B16" i="3"/>
  <c r="D9" i="4"/>
  <c r="D8" i="4"/>
  <c r="H8" i="4" s="1"/>
  <c r="I8" i="4" s="1"/>
  <c r="B10" i="1"/>
  <c r="C15" i="1" s="1"/>
  <c r="C14" i="1"/>
  <c r="B16" i="1"/>
  <c r="B15" i="1"/>
  <c r="B14" i="1"/>
  <c r="N10" i="4"/>
  <c r="G9" i="4"/>
  <c r="G10" i="4"/>
  <c r="G8" i="4"/>
  <c r="F9" i="4"/>
  <c r="E9" i="4"/>
  <c r="E10" i="4"/>
  <c r="F10" i="4" s="1"/>
  <c r="E8" i="4"/>
  <c r="F8" i="4" s="1"/>
  <c r="D10" i="4"/>
  <c r="H10" i="4" s="1"/>
  <c r="I10" i="4" s="1"/>
  <c r="B19" i="1" l="1"/>
  <c r="E18" i="3"/>
  <c r="O17" i="3"/>
  <c r="P17" i="3" s="1"/>
  <c r="O16" i="3"/>
  <c r="P16" i="3" s="1"/>
  <c r="M18" i="3"/>
  <c r="O18" i="3" s="1"/>
  <c r="P18" i="3" s="1"/>
  <c r="E17" i="3"/>
  <c r="F17" i="3" s="1"/>
  <c r="G17" i="3" s="1"/>
  <c r="H17" i="3" s="1"/>
  <c r="J17" i="3" s="1"/>
  <c r="L17" i="3" s="1"/>
  <c r="G16" i="3"/>
  <c r="H16" i="3" s="1"/>
  <c r="J16" i="3" s="1"/>
  <c r="L16" i="3" s="1"/>
  <c r="J10" i="4"/>
  <c r="K10" i="4" s="1"/>
  <c r="L10" i="4" s="1"/>
  <c r="M10" i="4" s="1"/>
  <c r="J8" i="4"/>
  <c r="K8" i="4" s="1"/>
  <c r="L8" i="4" s="1"/>
  <c r="M8" i="4" s="1"/>
  <c r="F18" i="3"/>
  <c r="G18" i="3" s="1"/>
  <c r="H18" i="3" s="1"/>
  <c r="J18" i="3" s="1"/>
  <c r="L18" i="3" s="1"/>
  <c r="H4" i="1" l="1"/>
  <c r="H5" i="1" l="1"/>
  <c r="B26" i="1"/>
  <c r="H6" i="1" l="1"/>
  <c r="B27" i="1"/>
  <c r="H7" i="1" l="1"/>
  <c r="B28" i="1"/>
  <c r="H8" i="1" l="1"/>
  <c r="B29" i="1"/>
  <c r="H9" i="1" l="1"/>
  <c r="B30" i="1"/>
  <c r="H10" i="1" l="1"/>
  <c r="B31" i="1"/>
  <c r="H11" i="1" l="1"/>
  <c r="B32" i="1"/>
  <c r="H12" i="1" l="1"/>
  <c r="B33" i="1"/>
  <c r="H13" i="1" l="1"/>
  <c r="B34" i="1"/>
  <c r="B22" i="1" l="1"/>
  <c r="B35" i="1" s="1"/>
  <c r="E26" i="1" s="1"/>
  <c r="B38" i="1" s="1"/>
  <c r="B39" i="1" s="1"/>
  <c r="B40" i="1" s="1"/>
</calcChain>
</file>

<file path=xl/sharedStrings.xml><?xml version="1.0" encoding="utf-8"?>
<sst xmlns="http://schemas.openxmlformats.org/spreadsheetml/2006/main" count="99" uniqueCount="58">
  <si>
    <t>/acción</t>
  </si>
  <si>
    <t>Inversión inicial</t>
  </si>
  <si>
    <t>EBIT</t>
  </si>
  <si>
    <t>UN</t>
  </si>
  <si>
    <t>Vida</t>
  </si>
  <si>
    <t>años</t>
  </si>
  <si>
    <t>g</t>
  </si>
  <si>
    <t>Deuda</t>
  </si>
  <si>
    <t>Intereses</t>
  </si>
  <si>
    <t>Acc. Com. Nuevas</t>
  </si>
  <si>
    <t>por</t>
  </si>
  <si>
    <t>Costos flotantes</t>
  </si>
  <si>
    <t>del valor nominal</t>
  </si>
  <si>
    <t>Impuestos</t>
  </si>
  <si>
    <t>Año</t>
  </si>
  <si>
    <t>FE</t>
  </si>
  <si>
    <t>Acciones comunes</t>
  </si>
  <si>
    <t>UR</t>
  </si>
  <si>
    <t>Deuda a largo plazo</t>
  </si>
  <si>
    <t>Expansión</t>
  </si>
  <si>
    <t>Alternativas</t>
  </si>
  <si>
    <t>Costo</t>
  </si>
  <si>
    <t>intereses</t>
  </si>
  <si>
    <t>Acc. Preferentes</t>
  </si>
  <si>
    <t>rendimiento</t>
  </si>
  <si>
    <t>Acc. Comunes</t>
  </si>
  <si>
    <t>UO</t>
  </si>
  <si>
    <t>a.</t>
  </si>
  <si>
    <t>Activos</t>
  </si>
  <si>
    <t>Ventas</t>
  </si>
  <si>
    <t>MO</t>
  </si>
  <si>
    <t>IE</t>
  </si>
  <si>
    <t>k</t>
  </si>
  <si>
    <t>UDAC</t>
  </si>
  <si>
    <t>EPS</t>
  </si>
  <si>
    <t>Pasivos</t>
  </si>
  <si>
    <t>Capital</t>
  </si>
  <si>
    <t>UAI</t>
  </si>
  <si>
    <t>b.</t>
  </si>
  <si>
    <t>P0</t>
  </si>
  <si>
    <t>c.</t>
  </si>
  <si>
    <t>wacc</t>
  </si>
  <si>
    <t>w</t>
  </si>
  <si>
    <t>antes de impuestos</t>
  </si>
  <si>
    <t>wacc =</t>
  </si>
  <si>
    <t>Alternativa</t>
  </si>
  <si>
    <t>FET =</t>
  </si>
  <si>
    <t>Activos =</t>
  </si>
  <si>
    <t>Capital =</t>
  </si>
  <si>
    <t>Capital común =</t>
  </si>
  <si>
    <t>P =</t>
  </si>
  <si>
    <t>Sí será beneficioso para el accionista invertir en este proyecto porque el valor de las acciones que compre aumentará en más del triple de su valor de compra.</t>
  </si>
  <si>
    <t>Div. Acc. Pref.</t>
  </si>
  <si>
    <t>No. Acc. Com.</t>
  </si>
  <si>
    <t>Se recomendaría a la empresa la alternativa de las acciones comunes, ya que tiene menor índice de endeudamiento que la deuda y no requiere del pago de dividendos preferentes, por lo que maximiza la utilidad por acción.</t>
  </si>
  <si>
    <t>La utilidad operativa debería de ascender a $4,000,000 para que la UPA proporcionada por las acciones preferentes sea mayor que la UPA proporcionada por las acciones comunes, manteniendo el mismo IE.</t>
  </si>
  <si>
    <t>*Se modificó el cuadro de los incisos a y b</t>
  </si>
  <si>
    <t>Se recomienda el nivel de apalancamiento del 20%, ya que maximiza las EPS, el valor de las acciones y cuenta con el menor costo ponderado de capital.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</si>
</sst>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167" fontId="0" fillId="0" borderId="0" xfId="1" applyFont="1"/>
    <xf numFmtId="10" fontId="0" fillId="0" borderId="0" xfId="0" applyNumberFormat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165" fontId="0" fillId="0" borderId="0" xfId="0" applyNumberFormat="1"/>
    <xf numFmtId="10" fontId="0" fillId="0" borderId="0" xfId="3" applyNumberFormat="1" applyFont="1"/>
    <xf numFmtId="0" fontId="0" fillId="2" borderId="1" xfId="0" applyFill="1" applyBorder="1"/>
    <xf numFmtId="165" fontId="0" fillId="2" borderId="1" xfId="0" applyNumberFormat="1" applyFill="1" applyBorder="1"/>
    <xf numFmtId="166" fontId="0" fillId="0" borderId="0" xfId="2" applyFont="1"/>
    <xf numFmtId="0" fontId="0" fillId="2" borderId="0" xfId="0" applyFill="1"/>
    <xf numFmtId="10" fontId="0" fillId="2" borderId="0" xfId="0" applyNumberFormat="1" applyFill="1"/>
    <xf numFmtId="166" fontId="0" fillId="0" borderId="0" xfId="0" applyNumberFormat="1"/>
    <xf numFmtId="166" fontId="0" fillId="0" borderId="1" xfId="2" applyFont="1" applyBorder="1"/>
    <xf numFmtId="166" fontId="0" fillId="0" borderId="1" xfId="0" applyNumberFormat="1" applyBorder="1"/>
    <xf numFmtId="165" fontId="0" fillId="2" borderId="0" xfId="0" applyNumberFormat="1" applyFill="1"/>
    <xf numFmtId="164" fontId="0" fillId="0" borderId="1" xfId="2" applyNumberFormat="1" applyFont="1" applyBorder="1"/>
    <xf numFmtId="167" fontId="0" fillId="0" borderId="1" xfId="0" applyNumberFormat="1" applyBorder="1"/>
    <xf numFmtId="167" fontId="0" fillId="0" borderId="1" xfId="1" applyFont="1" applyBorder="1"/>
    <xf numFmtId="166" fontId="0" fillId="2" borderId="1" xfId="2" applyFont="1" applyFill="1" applyBorder="1"/>
    <xf numFmtId="10" fontId="0" fillId="2" borderId="1" xfId="3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24</xdr:row>
      <xdr:rowOff>15241</xdr:rowOff>
    </xdr:from>
    <xdr:to>
      <xdr:col>12</xdr:col>
      <xdr:colOff>644464</xdr:colOff>
      <xdr:row>29</xdr:row>
      <xdr:rowOff>173527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0EDB68-D541-3648-7B0E-25102164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404361"/>
          <a:ext cx="11563924" cy="1072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E76C-CFC1-4380-9425-3440D4802350}">
  <dimension ref="A2:H41"/>
  <sheetViews>
    <sheetView tabSelected="1" workbookViewId="0">
      <selection activeCell="A42" sqref="A42"/>
    </sheetView>
  </sheetViews>
  <sheetFormatPr baseColWidth="10" defaultColWidth="9.140625" defaultRowHeight="15" x14ac:dyDescent="0.25"/>
  <cols>
    <col min="1" max="1" width="16.140625" bestFit="1" customWidth="1"/>
    <col min="2" max="2" width="16.42578125" customWidth="1"/>
    <col min="5" max="5" width="13.7109375" bestFit="1" customWidth="1"/>
    <col min="8" max="8" width="9.5703125" bestFit="1" customWidth="1"/>
  </cols>
  <sheetData>
    <row r="2" spans="1:8" x14ac:dyDescent="0.25">
      <c r="A2" t="s">
        <v>34</v>
      </c>
      <c r="B2" s="1">
        <v>3</v>
      </c>
      <c r="C2" t="s">
        <v>0</v>
      </c>
      <c r="G2" t="s">
        <v>14</v>
      </c>
      <c r="H2" t="s">
        <v>15</v>
      </c>
    </row>
    <row r="3" spans="1:8" x14ac:dyDescent="0.25">
      <c r="A3" t="s">
        <v>1</v>
      </c>
      <c r="B3" s="1">
        <v>600000</v>
      </c>
      <c r="G3">
        <v>0</v>
      </c>
      <c r="H3" s="1">
        <f>-B3+D9+B7+200000</f>
        <v>0</v>
      </c>
    </row>
    <row r="4" spans="1:8" x14ac:dyDescent="0.25">
      <c r="A4" t="s">
        <v>3</v>
      </c>
      <c r="B4" s="1">
        <v>90000</v>
      </c>
      <c r="G4">
        <v>1</v>
      </c>
      <c r="H4" s="1">
        <f>H3+$B$4</f>
        <v>90000</v>
      </c>
    </row>
    <row r="5" spans="1:8" x14ac:dyDescent="0.25">
      <c r="A5" t="s">
        <v>4</v>
      </c>
      <c r="B5" s="1">
        <v>10</v>
      </c>
      <c r="C5" t="s">
        <v>5</v>
      </c>
      <c r="G5">
        <v>2</v>
      </c>
      <c r="H5" s="1">
        <f t="shared" ref="H5:H9" si="0">H4+$B$4</f>
        <v>180000</v>
      </c>
    </row>
    <row r="6" spans="1:8" x14ac:dyDescent="0.25">
      <c r="A6" t="s">
        <v>6</v>
      </c>
      <c r="B6" s="2">
        <v>0.05</v>
      </c>
      <c r="G6">
        <v>3</v>
      </c>
      <c r="H6" s="1">
        <f t="shared" si="0"/>
        <v>270000</v>
      </c>
    </row>
    <row r="7" spans="1:8" x14ac:dyDescent="0.25">
      <c r="A7" t="s">
        <v>7</v>
      </c>
      <c r="B7" s="1">
        <v>200000</v>
      </c>
      <c r="G7">
        <v>4</v>
      </c>
      <c r="H7" s="1">
        <f t="shared" si="0"/>
        <v>360000</v>
      </c>
    </row>
    <row r="8" spans="1:8" x14ac:dyDescent="0.25">
      <c r="A8" t="s">
        <v>8</v>
      </c>
      <c r="B8" s="2">
        <v>0.12</v>
      </c>
      <c r="G8">
        <v>5</v>
      </c>
      <c r="H8" s="1">
        <f t="shared" si="0"/>
        <v>450000</v>
      </c>
    </row>
    <row r="9" spans="1:8" x14ac:dyDescent="0.25">
      <c r="A9" t="s">
        <v>9</v>
      </c>
      <c r="B9" s="3">
        <v>20000</v>
      </c>
      <c r="C9" t="s">
        <v>10</v>
      </c>
      <c r="D9" s="1">
        <v>200000</v>
      </c>
      <c r="G9">
        <v>6</v>
      </c>
      <c r="H9" s="1">
        <f t="shared" si="0"/>
        <v>540000</v>
      </c>
    </row>
    <row r="10" spans="1:8" x14ac:dyDescent="0.25">
      <c r="A10" t="s">
        <v>39</v>
      </c>
      <c r="B10" s="1">
        <f>D9/B9</f>
        <v>10</v>
      </c>
      <c r="D10" s="1"/>
      <c r="G10">
        <v>7</v>
      </c>
      <c r="H10" s="1">
        <f>H9+$B$4</f>
        <v>630000</v>
      </c>
    </row>
    <row r="11" spans="1:8" x14ac:dyDescent="0.25">
      <c r="A11" t="s">
        <v>11</v>
      </c>
      <c r="B11" s="2">
        <v>0.15</v>
      </c>
      <c r="C11" t="s">
        <v>12</v>
      </c>
      <c r="G11">
        <v>8</v>
      </c>
      <c r="H11" s="1">
        <f>H10+$B$4</f>
        <v>720000</v>
      </c>
    </row>
    <row r="12" spans="1:8" x14ac:dyDescent="0.25">
      <c r="A12" t="s">
        <v>13</v>
      </c>
      <c r="B12" s="2">
        <v>0.25</v>
      </c>
      <c r="G12">
        <v>9</v>
      </c>
      <c r="H12" s="1">
        <f>H11+$B$4</f>
        <v>810000</v>
      </c>
    </row>
    <row r="13" spans="1:8" x14ac:dyDescent="0.25">
      <c r="B13" t="s">
        <v>42</v>
      </c>
      <c r="C13" t="s">
        <v>21</v>
      </c>
      <c r="G13">
        <v>10</v>
      </c>
      <c r="H13" s="1">
        <f>H12+$B$4</f>
        <v>900000</v>
      </c>
    </row>
    <row r="14" spans="1:8" x14ac:dyDescent="0.25">
      <c r="A14" t="s">
        <v>7</v>
      </c>
      <c r="B14" s="12">
        <f>B7/B3</f>
        <v>0.33333333333333331</v>
      </c>
      <c r="C14" s="5">
        <f>B8</f>
        <v>0.12</v>
      </c>
      <c r="D14" t="s">
        <v>43</v>
      </c>
    </row>
    <row r="15" spans="1:8" x14ac:dyDescent="0.25">
      <c r="A15" t="s">
        <v>16</v>
      </c>
      <c r="B15" s="12">
        <f>D9/B3</f>
        <v>0.33333333333333331</v>
      </c>
      <c r="C15" s="5">
        <f>B2/(B10*(1-B11))+B6</f>
        <v>0.40294117647058825</v>
      </c>
    </row>
    <row r="16" spans="1:8" x14ac:dyDescent="0.25">
      <c r="A16" t="s">
        <v>17</v>
      </c>
      <c r="B16" s="12">
        <f>200000/B3</f>
        <v>0.33333333333333331</v>
      </c>
      <c r="C16" s="12">
        <f>B2/B10+B6</f>
        <v>0.35</v>
      </c>
    </row>
    <row r="18" spans="1:5" x14ac:dyDescent="0.25">
      <c r="A18" t="s">
        <v>27</v>
      </c>
    </row>
    <row r="19" spans="1:5" x14ac:dyDescent="0.25">
      <c r="A19" s="16" t="s">
        <v>44</v>
      </c>
      <c r="B19" s="17">
        <f>(B14*C14*(1-B12))+(B15*C15)+(B16*C16)</f>
        <v>0.28098039215686271</v>
      </c>
    </row>
    <row r="21" spans="1:5" x14ac:dyDescent="0.25">
      <c r="A21" t="s">
        <v>38</v>
      </c>
    </row>
    <row r="22" spans="1:5" x14ac:dyDescent="0.25">
      <c r="A22" t="s">
        <v>46</v>
      </c>
      <c r="B22" s="15">
        <f>(H13*1+B6)/(B19-B6)</f>
        <v>3896434.8514431245</v>
      </c>
    </row>
    <row r="24" spans="1:5" x14ac:dyDescent="0.25">
      <c r="A24" t="s">
        <v>14</v>
      </c>
      <c r="B24" t="s">
        <v>15</v>
      </c>
    </row>
    <row r="25" spans="1:5" x14ac:dyDescent="0.25">
      <c r="A25">
        <v>0</v>
      </c>
      <c r="B25" s="1">
        <f>H3</f>
        <v>0</v>
      </c>
    </row>
    <row r="26" spans="1:5" x14ac:dyDescent="0.25">
      <c r="A26">
        <v>1</v>
      </c>
      <c r="B26" s="1">
        <f t="shared" ref="B26:B34" si="1">H4</f>
        <v>90000</v>
      </c>
      <c r="D26" s="16" t="s">
        <v>47</v>
      </c>
      <c r="E26" s="21">
        <f>NPV(B19,B25:B35)</f>
        <v>1089638.3844839367</v>
      </c>
    </row>
    <row r="27" spans="1:5" x14ac:dyDescent="0.25">
      <c r="A27">
        <v>2</v>
      </c>
      <c r="B27" s="1">
        <f t="shared" si="1"/>
        <v>180000</v>
      </c>
    </row>
    <row r="28" spans="1:5" x14ac:dyDescent="0.25">
      <c r="A28">
        <v>3</v>
      </c>
      <c r="B28" s="1">
        <f t="shared" si="1"/>
        <v>270000</v>
      </c>
    </row>
    <row r="29" spans="1:5" x14ac:dyDescent="0.25">
      <c r="A29">
        <v>4</v>
      </c>
      <c r="B29" s="1">
        <f t="shared" si="1"/>
        <v>360000</v>
      </c>
    </row>
    <row r="30" spans="1:5" x14ac:dyDescent="0.25">
      <c r="A30">
        <v>5</v>
      </c>
      <c r="B30" s="1">
        <f t="shared" si="1"/>
        <v>450000</v>
      </c>
    </row>
    <row r="31" spans="1:5" x14ac:dyDescent="0.25">
      <c r="A31">
        <v>6</v>
      </c>
      <c r="B31" s="1">
        <f t="shared" si="1"/>
        <v>540000</v>
      </c>
    </row>
    <row r="32" spans="1:5" x14ac:dyDescent="0.25">
      <c r="A32">
        <v>7</v>
      </c>
      <c r="B32" s="1">
        <f t="shared" si="1"/>
        <v>630000</v>
      </c>
    </row>
    <row r="33" spans="1:2" x14ac:dyDescent="0.25">
      <c r="A33">
        <v>8</v>
      </c>
      <c r="B33" s="1">
        <f t="shared" si="1"/>
        <v>720000</v>
      </c>
    </row>
    <row r="34" spans="1:2" x14ac:dyDescent="0.25">
      <c r="A34">
        <v>9</v>
      </c>
      <c r="B34" s="1">
        <f t="shared" si="1"/>
        <v>810000</v>
      </c>
    </row>
    <row r="35" spans="1:2" x14ac:dyDescent="0.25">
      <c r="A35">
        <v>10</v>
      </c>
      <c r="B35" s="18">
        <f>H13+B22</f>
        <v>4796434.8514431249</v>
      </c>
    </row>
    <row r="37" spans="1:2" x14ac:dyDescent="0.25">
      <c r="A37" t="s">
        <v>40</v>
      </c>
    </row>
    <row r="38" spans="1:2" x14ac:dyDescent="0.25">
      <c r="A38" t="s">
        <v>48</v>
      </c>
      <c r="B38" s="11">
        <f>E26-B7</f>
        <v>889638.38448393671</v>
      </c>
    </row>
    <row r="39" spans="1:2" x14ac:dyDescent="0.25">
      <c r="A39" t="s">
        <v>49</v>
      </c>
      <c r="B39" s="11">
        <f>B38-200000</f>
        <v>689638.38448393671</v>
      </c>
    </row>
    <row r="40" spans="1:2" x14ac:dyDescent="0.25">
      <c r="A40" s="16" t="s">
        <v>50</v>
      </c>
      <c r="B40" s="21">
        <f>B39/B9</f>
        <v>34.481919224196837</v>
      </c>
    </row>
    <row r="41" spans="1:2" x14ac:dyDescent="0.25">
      <c r="A4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5076-738B-47EA-AF96-60D6716F6540}">
  <dimension ref="A1:P31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7.28515625" bestFit="1" customWidth="1"/>
    <col min="2" max="2" width="14.7109375" bestFit="1" customWidth="1"/>
    <col min="3" max="3" width="10.85546875" bestFit="1" customWidth="1"/>
    <col min="4" max="4" width="13.7109375" bestFit="1" customWidth="1"/>
    <col min="5" max="5" width="12.140625" bestFit="1" customWidth="1"/>
    <col min="6" max="8" width="13.7109375" bestFit="1" customWidth="1"/>
    <col min="9" max="9" width="12.140625" bestFit="1" customWidth="1"/>
    <col min="10" max="10" width="13.7109375" bestFit="1" customWidth="1"/>
    <col min="11" max="11" width="12.28515625" bestFit="1" customWidth="1"/>
    <col min="12" max="12" width="12.140625" bestFit="1" customWidth="1"/>
    <col min="13" max="13" width="13.7109375" bestFit="1" customWidth="1"/>
    <col min="14" max="15" width="14.7109375" bestFit="1" customWidth="1"/>
  </cols>
  <sheetData>
    <row r="1" spans="1:16" x14ac:dyDescent="0.25">
      <c r="A1" t="s">
        <v>18</v>
      </c>
      <c r="B1" s="1">
        <v>3000000</v>
      </c>
    </row>
    <row r="2" spans="1:16" x14ac:dyDescent="0.25">
      <c r="A2" t="s">
        <v>8</v>
      </c>
      <c r="B2" s="2">
        <v>0.12</v>
      </c>
    </row>
    <row r="3" spans="1:16" x14ac:dyDescent="0.25">
      <c r="A3" t="s">
        <v>19</v>
      </c>
      <c r="B3" s="1">
        <v>4000000</v>
      </c>
    </row>
    <row r="4" spans="1:16" x14ac:dyDescent="0.25">
      <c r="A4" t="s">
        <v>25</v>
      </c>
      <c r="B4" s="4">
        <v>800000</v>
      </c>
    </row>
    <row r="5" spans="1:16" x14ac:dyDescent="0.25">
      <c r="A5" t="s">
        <v>13</v>
      </c>
      <c r="B5" s="2">
        <v>0.4</v>
      </c>
    </row>
    <row r="7" spans="1:16" x14ac:dyDescent="0.25">
      <c r="A7" t="s">
        <v>20</v>
      </c>
    </row>
    <row r="8" spans="1:16" x14ac:dyDescent="0.25">
      <c r="A8" t="s">
        <v>7</v>
      </c>
      <c r="B8" s="2">
        <v>0.14000000000000001</v>
      </c>
      <c r="C8" t="s">
        <v>22</v>
      </c>
    </row>
    <row r="9" spans="1:16" x14ac:dyDescent="0.25">
      <c r="A9" t="s">
        <v>23</v>
      </c>
      <c r="B9" s="2">
        <v>0.12</v>
      </c>
      <c r="C9" t="s">
        <v>24</v>
      </c>
    </row>
    <row r="10" spans="1:16" x14ac:dyDescent="0.25">
      <c r="A10" t="s">
        <v>25</v>
      </c>
      <c r="B10" s="1">
        <v>16</v>
      </c>
      <c r="C10" t="s">
        <v>0</v>
      </c>
    </row>
    <row r="12" spans="1:16" x14ac:dyDescent="0.25">
      <c r="A12" t="s">
        <v>26</v>
      </c>
      <c r="B12" s="15">
        <v>1500000</v>
      </c>
    </row>
    <row r="14" spans="1:16" x14ac:dyDescent="0.25">
      <c r="L14" t="s">
        <v>27</v>
      </c>
      <c r="M14" t="s">
        <v>38</v>
      </c>
    </row>
    <row r="15" spans="1:16" x14ac:dyDescent="0.25">
      <c r="A15" s="6" t="s">
        <v>45</v>
      </c>
      <c r="B15" s="6" t="s">
        <v>8</v>
      </c>
      <c r="C15" s="6" t="s">
        <v>7</v>
      </c>
      <c r="D15" s="6" t="s">
        <v>2</v>
      </c>
      <c r="E15" s="6" t="s">
        <v>8</v>
      </c>
      <c r="F15" s="6" t="s">
        <v>37</v>
      </c>
      <c r="G15" s="6" t="s">
        <v>13</v>
      </c>
      <c r="H15" s="6" t="s">
        <v>3</v>
      </c>
      <c r="I15" s="9" t="s">
        <v>52</v>
      </c>
      <c r="J15" s="9" t="s">
        <v>33</v>
      </c>
      <c r="K15" s="9" t="s">
        <v>53</v>
      </c>
      <c r="L15" s="13" t="s">
        <v>34</v>
      </c>
      <c r="M15" s="9" t="s">
        <v>35</v>
      </c>
      <c r="N15" s="9" t="s">
        <v>36</v>
      </c>
      <c r="O15" s="9" t="s">
        <v>28</v>
      </c>
      <c r="P15" s="13" t="s">
        <v>31</v>
      </c>
    </row>
    <row r="16" spans="1:16" x14ac:dyDescent="0.25">
      <c r="A16" s="6" t="s">
        <v>7</v>
      </c>
      <c r="B16" s="7">
        <f>14%+12%</f>
        <v>0.26</v>
      </c>
      <c r="C16" s="10">
        <f>B1+B3</f>
        <v>7000000</v>
      </c>
      <c r="D16" s="19">
        <f>B12</f>
        <v>1500000</v>
      </c>
      <c r="E16" s="20">
        <f>(B1*B2)+(B3*B8)</f>
        <v>920000</v>
      </c>
      <c r="F16" s="20">
        <f>D16-E16</f>
        <v>580000</v>
      </c>
      <c r="G16" s="20">
        <f>F16*$B$5</f>
        <v>232000</v>
      </c>
      <c r="H16" s="20">
        <f>F16-G16</f>
        <v>348000</v>
      </c>
      <c r="I16" s="19">
        <v>0</v>
      </c>
      <c r="J16" s="20">
        <f>H16-I16</f>
        <v>348000</v>
      </c>
      <c r="K16" s="24">
        <f>B4</f>
        <v>800000</v>
      </c>
      <c r="L16" s="25">
        <f>J16/K16</f>
        <v>0.435</v>
      </c>
      <c r="M16" s="19">
        <f>C16</f>
        <v>7000000</v>
      </c>
      <c r="N16" s="19">
        <f>K16*B10</f>
        <v>12800000</v>
      </c>
      <c r="O16" s="19">
        <f>M16+N16</f>
        <v>19800000</v>
      </c>
      <c r="P16" s="26">
        <f>M16/O16</f>
        <v>0.35353535353535354</v>
      </c>
    </row>
    <row r="17" spans="1:16" x14ac:dyDescent="0.25">
      <c r="A17" s="6" t="s">
        <v>23</v>
      </c>
      <c r="B17" s="7">
        <f>B2</f>
        <v>0.12</v>
      </c>
      <c r="C17" s="10">
        <f>B1</f>
        <v>3000000</v>
      </c>
      <c r="D17" s="19">
        <f>B12</f>
        <v>1500000</v>
      </c>
      <c r="E17" s="20">
        <f>C17*B17</f>
        <v>360000</v>
      </c>
      <c r="F17" s="20">
        <f t="shared" ref="F17:F18" si="0">D17-E17</f>
        <v>1140000</v>
      </c>
      <c r="G17" s="20">
        <f>F17*$B$5</f>
        <v>456000</v>
      </c>
      <c r="H17" s="20">
        <f t="shared" ref="H17:H18" si="1">F17-G17</f>
        <v>684000</v>
      </c>
      <c r="I17" s="19">
        <f>B3*B9</f>
        <v>480000</v>
      </c>
      <c r="J17" s="20">
        <f t="shared" ref="J17:J18" si="2">H17-I17</f>
        <v>204000</v>
      </c>
      <c r="K17" s="24">
        <f>B4</f>
        <v>800000</v>
      </c>
      <c r="L17" s="25">
        <f t="shared" ref="L17:L18" si="3">J17/K17</f>
        <v>0.255</v>
      </c>
      <c r="M17" s="19">
        <f t="shared" ref="M17:M18" si="4">C17</f>
        <v>3000000</v>
      </c>
      <c r="N17" s="19">
        <f>B3+(K17*B10)</f>
        <v>16800000</v>
      </c>
      <c r="O17" s="19">
        <f t="shared" ref="O17:O18" si="5">M17+N17</f>
        <v>19800000</v>
      </c>
      <c r="P17" s="26">
        <f t="shared" ref="P17:P18" si="6">M17/O17</f>
        <v>0.15151515151515152</v>
      </c>
    </row>
    <row r="18" spans="1:16" x14ac:dyDescent="0.25">
      <c r="A18" s="6" t="s">
        <v>25</v>
      </c>
      <c r="B18" s="7">
        <f>B2</f>
        <v>0.12</v>
      </c>
      <c r="C18" s="22">
        <f>B1</f>
        <v>3000000</v>
      </c>
      <c r="D18" s="19">
        <f>B12</f>
        <v>1500000</v>
      </c>
      <c r="E18" s="20">
        <f>C18*B18</f>
        <v>360000</v>
      </c>
      <c r="F18" s="20">
        <f t="shared" si="0"/>
        <v>1140000</v>
      </c>
      <c r="G18" s="20">
        <f t="shared" ref="G18" si="7">F18*$B$5</f>
        <v>456000</v>
      </c>
      <c r="H18" s="20">
        <f t="shared" si="1"/>
        <v>684000</v>
      </c>
      <c r="I18" s="19">
        <v>0</v>
      </c>
      <c r="J18" s="20">
        <f t="shared" si="2"/>
        <v>684000</v>
      </c>
      <c r="K18" s="23">
        <f>B4+(B3/B10)</f>
        <v>1050000</v>
      </c>
      <c r="L18" s="25">
        <f t="shared" si="3"/>
        <v>0.65142857142857147</v>
      </c>
      <c r="M18" s="19">
        <f t="shared" si="4"/>
        <v>3000000</v>
      </c>
      <c r="N18" s="19">
        <f>B10*K18</f>
        <v>16800000</v>
      </c>
      <c r="O18" s="19">
        <f t="shared" si="5"/>
        <v>19800000</v>
      </c>
      <c r="P18" s="26">
        <f t="shared" si="6"/>
        <v>0.15151515151515152</v>
      </c>
    </row>
    <row r="20" spans="1:16" x14ac:dyDescent="0.25">
      <c r="A20" t="s">
        <v>38</v>
      </c>
    </row>
    <row r="21" spans="1:16" x14ac:dyDescent="0.25">
      <c r="A21" t="s">
        <v>54</v>
      </c>
    </row>
    <row r="23" spans="1:16" x14ac:dyDescent="0.25">
      <c r="A23" t="s">
        <v>40</v>
      </c>
    </row>
    <row r="24" spans="1:16" x14ac:dyDescent="0.25">
      <c r="A24" t="s">
        <v>55</v>
      </c>
    </row>
    <row r="31" spans="1:16" x14ac:dyDescent="0.25">
      <c r="A31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1E01-E95D-492C-919B-10B174857E32}">
  <dimension ref="A1:N20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12.42578125" bestFit="1" customWidth="1"/>
    <col min="2" max="2" width="10.42578125" bestFit="1" customWidth="1"/>
    <col min="5" max="5" width="10.42578125" bestFit="1" customWidth="1"/>
    <col min="6" max="6" width="16.140625" bestFit="1" customWidth="1"/>
    <col min="10" max="10" width="9.42578125" bestFit="1" customWidth="1"/>
  </cols>
  <sheetData>
    <row r="1" spans="1:14" x14ac:dyDescent="0.25">
      <c r="A1" t="s">
        <v>28</v>
      </c>
      <c r="B1" s="1">
        <v>5000000</v>
      </c>
    </row>
    <row r="2" spans="1:14" x14ac:dyDescent="0.25">
      <c r="A2" t="s">
        <v>25</v>
      </c>
      <c r="B2" s="1">
        <v>20</v>
      </c>
      <c r="C2" t="s">
        <v>0</v>
      </c>
    </row>
    <row r="3" spans="1:14" x14ac:dyDescent="0.25">
      <c r="A3" t="s">
        <v>29</v>
      </c>
      <c r="B3" s="1">
        <v>1000000</v>
      </c>
    </row>
    <row r="4" spans="1:14" x14ac:dyDescent="0.25">
      <c r="A4" t="s">
        <v>30</v>
      </c>
      <c r="B4" s="2">
        <v>0.6</v>
      </c>
    </row>
    <row r="5" spans="1:14" x14ac:dyDescent="0.25">
      <c r="A5" t="s">
        <v>13</v>
      </c>
      <c r="B5" s="2">
        <v>0.4</v>
      </c>
    </row>
    <row r="6" spans="1:14" x14ac:dyDescent="0.25">
      <c r="L6" t="s">
        <v>27</v>
      </c>
      <c r="M6" t="s">
        <v>38</v>
      </c>
      <c r="N6" t="s">
        <v>40</v>
      </c>
    </row>
    <row r="7" spans="1:14" x14ac:dyDescent="0.25">
      <c r="A7" s="6" t="s">
        <v>31</v>
      </c>
      <c r="B7" s="6" t="s">
        <v>8</v>
      </c>
      <c r="C7" s="6" t="s">
        <v>32</v>
      </c>
      <c r="D7" s="9" t="s">
        <v>35</v>
      </c>
      <c r="E7" s="6" t="s">
        <v>36</v>
      </c>
      <c r="F7" s="9" t="s">
        <v>16</v>
      </c>
      <c r="G7" s="9" t="s">
        <v>2</v>
      </c>
      <c r="H7" s="9" t="s">
        <v>8</v>
      </c>
      <c r="I7" s="9" t="s">
        <v>37</v>
      </c>
      <c r="J7" s="9" t="s">
        <v>13</v>
      </c>
      <c r="K7" s="9" t="s">
        <v>33</v>
      </c>
      <c r="L7" s="13" t="s">
        <v>34</v>
      </c>
      <c r="M7" s="13" t="s">
        <v>39</v>
      </c>
      <c r="N7" s="13" t="s">
        <v>41</v>
      </c>
    </row>
    <row r="8" spans="1:14" x14ac:dyDescent="0.25">
      <c r="A8" s="7">
        <v>0.2</v>
      </c>
      <c r="B8" s="7">
        <v>0.08</v>
      </c>
      <c r="C8" s="7">
        <v>0.11</v>
      </c>
      <c r="D8" s="10">
        <f>B8*$B$1</f>
        <v>400000</v>
      </c>
      <c r="E8" s="10">
        <f>$B$1-D8</f>
        <v>4600000</v>
      </c>
      <c r="F8" s="6">
        <f>E8/$B$2</f>
        <v>230000</v>
      </c>
      <c r="G8" s="10">
        <f>$B$3*$B$4</f>
        <v>600000</v>
      </c>
      <c r="H8" s="10">
        <f>B8*D8</f>
        <v>32000</v>
      </c>
      <c r="I8" s="10">
        <f>G8-H8</f>
        <v>568000</v>
      </c>
      <c r="J8" s="10">
        <f>I8*$B$5</f>
        <v>227200</v>
      </c>
      <c r="K8" s="10">
        <f>I8-J8</f>
        <v>340800</v>
      </c>
      <c r="L8" s="14">
        <f>K8/F8</f>
        <v>1.4817391304347827</v>
      </c>
      <c r="M8" s="14">
        <f>L8/C8</f>
        <v>13.470355731225297</v>
      </c>
      <c r="N8" s="26">
        <f>B8*1*(1-$B$5)</f>
        <v>4.8000000000000001E-2</v>
      </c>
    </row>
    <row r="9" spans="1:14" x14ac:dyDescent="0.25">
      <c r="A9" s="7">
        <v>0.4</v>
      </c>
      <c r="B9" s="7">
        <v>0.09</v>
      </c>
      <c r="C9" s="8">
        <v>0.1225</v>
      </c>
      <c r="D9" s="10">
        <f>B9*$B$1</f>
        <v>450000</v>
      </c>
      <c r="E9" s="10">
        <f t="shared" ref="E9:E10" si="0">$B$1-D9</f>
        <v>4550000</v>
      </c>
      <c r="F9" s="6">
        <f t="shared" ref="F9:F10" si="1">E9/$B$2</f>
        <v>227500</v>
      </c>
      <c r="G9" s="10">
        <f t="shared" ref="G9:G10" si="2">$B$3*$B$4</f>
        <v>600000</v>
      </c>
      <c r="H9" s="10">
        <f t="shared" ref="H9:H10" si="3">B9*D9</f>
        <v>40500</v>
      </c>
      <c r="I9" s="10">
        <f t="shared" ref="I9:I10" si="4">G9-H9</f>
        <v>559500</v>
      </c>
      <c r="J9" s="10">
        <f t="shared" ref="J9:J10" si="5">I9*$B$5</f>
        <v>223800</v>
      </c>
      <c r="K9" s="10">
        <f t="shared" ref="K9:K10" si="6">I9-J9</f>
        <v>335700</v>
      </c>
      <c r="L9" s="14">
        <f t="shared" ref="L9:L10" si="7">K9/F9</f>
        <v>1.4756043956043956</v>
      </c>
      <c r="M9" s="14">
        <f t="shared" ref="M9:M10" si="8">L9/C9</f>
        <v>12.045750168199149</v>
      </c>
      <c r="N9" s="26">
        <f>B9*1*(1-$B$5)</f>
        <v>5.3999999999999999E-2</v>
      </c>
    </row>
    <row r="10" spans="1:14" x14ac:dyDescent="0.25">
      <c r="A10" s="7">
        <v>0.6</v>
      </c>
      <c r="B10" s="7">
        <v>0.11</v>
      </c>
      <c r="C10" s="8">
        <v>0.14499999999999999</v>
      </c>
      <c r="D10" s="10">
        <f t="shared" ref="D10" si="9">B10*$B$1</f>
        <v>550000</v>
      </c>
      <c r="E10" s="10">
        <f t="shared" si="0"/>
        <v>4450000</v>
      </c>
      <c r="F10" s="6">
        <f t="shared" si="1"/>
        <v>222500</v>
      </c>
      <c r="G10" s="10">
        <f t="shared" si="2"/>
        <v>600000</v>
      </c>
      <c r="H10" s="10">
        <f t="shared" si="3"/>
        <v>60500</v>
      </c>
      <c r="I10" s="10">
        <f t="shared" si="4"/>
        <v>539500</v>
      </c>
      <c r="J10" s="10">
        <f t="shared" si="5"/>
        <v>215800</v>
      </c>
      <c r="K10" s="10">
        <f t="shared" si="6"/>
        <v>323700</v>
      </c>
      <c r="L10" s="14">
        <f t="shared" si="7"/>
        <v>1.4548314606741573</v>
      </c>
      <c r="M10" s="14">
        <f t="shared" si="8"/>
        <v>10.033320418442464</v>
      </c>
      <c r="N10" s="26">
        <f t="shared" ref="N10" si="10">B10*1*(1-$B$5)</f>
        <v>6.6000000000000003E-2</v>
      </c>
    </row>
    <row r="12" spans="1:14" x14ac:dyDescent="0.25">
      <c r="A12" t="s">
        <v>40</v>
      </c>
    </row>
    <row r="13" spans="1:14" x14ac:dyDescent="0.25">
      <c r="A13" t="s">
        <v>57</v>
      </c>
    </row>
    <row r="14" spans="1:14" x14ac:dyDescent="0.25">
      <c r="B14" s="1"/>
    </row>
    <row r="15" spans="1:14" x14ac:dyDescent="0.25">
      <c r="B15" s="1"/>
    </row>
    <row r="16" spans="1:1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1"/>
    </row>
    <row r="20" spans="2:2" x14ac:dyDescent="0.25">
      <c r="B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Barrios Linares</dc:creator>
  <cp:lastModifiedBy>ISABELLA MORALES DE GANDARIAS</cp:lastModifiedBy>
  <dcterms:created xsi:type="dcterms:W3CDTF">2022-05-06T21:46:32Z</dcterms:created>
  <dcterms:modified xsi:type="dcterms:W3CDTF">2022-05-12T17:16:00Z</dcterms:modified>
</cp:coreProperties>
</file>