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ndivar\Vespertina\2022\Finanzas\"/>
    </mc:Choice>
  </mc:AlternateContent>
  <xr:revisionPtr revIDLastSave="0" documentId="13_ncr:1_{0A9C1215-9A08-4BFF-9C4B-AEF576BA92B6}" xr6:coauthVersionLast="47" xr6:coauthVersionMax="47" xr10:uidLastSave="{00000000-0000-0000-0000-000000000000}"/>
  <bookViews>
    <workbookView xWindow="-120" yWindow="-120" windowWidth="29040" windowHeight="15720" activeTab="5" xr2:uid="{B1CF22D6-7013-4502-9FE6-7337E8887199}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7" i="6" l="1"/>
  <c r="K37" i="6"/>
  <c r="L36" i="6"/>
  <c r="L35" i="6"/>
  <c r="K36" i="6"/>
  <c r="K35" i="6"/>
  <c r="K30" i="6"/>
  <c r="K28" i="6"/>
  <c r="K29" i="6" s="1"/>
  <c r="K26" i="6"/>
  <c r="K24" i="6"/>
  <c r="K23" i="6"/>
  <c r="K22" i="6"/>
  <c r="K21" i="6"/>
  <c r="K20" i="6"/>
  <c r="H22" i="6"/>
  <c r="H23" i="6"/>
  <c r="H24" i="6" s="1"/>
  <c r="H21" i="6"/>
  <c r="H20" i="6"/>
  <c r="H19" i="6"/>
  <c r="L30" i="6"/>
  <c r="L29" i="6"/>
  <c r="L28" i="6"/>
  <c r="L27" i="6"/>
  <c r="L26" i="6"/>
  <c r="L25" i="6"/>
  <c r="L24" i="6"/>
  <c r="L23" i="6"/>
  <c r="L22" i="6"/>
  <c r="L21" i="6"/>
  <c r="L20" i="6"/>
  <c r="L19" i="6"/>
  <c r="K27" i="6"/>
  <c r="K25" i="6"/>
  <c r="C27" i="5" l="1"/>
  <c r="C29" i="5" s="1"/>
  <c r="D24" i="5" s="1"/>
  <c r="G73" i="4" l="1"/>
  <c r="E74" i="4"/>
  <c r="E72" i="4"/>
  <c r="F61" i="4"/>
  <c r="F59" i="4"/>
  <c r="F57" i="4"/>
  <c r="F56" i="4"/>
  <c r="F55" i="4"/>
  <c r="E52" i="4"/>
  <c r="F48" i="4"/>
  <c r="E48" i="4"/>
  <c r="F44" i="4"/>
  <c r="E44" i="4"/>
  <c r="F42" i="4"/>
  <c r="E42" i="4"/>
  <c r="F39" i="4"/>
  <c r="E41" i="4"/>
  <c r="F40" i="4"/>
  <c r="F41" i="4" s="1"/>
  <c r="E40" i="4"/>
  <c r="F38" i="4"/>
  <c r="E38" i="4"/>
  <c r="F37" i="4"/>
  <c r="E37" i="4"/>
  <c r="F36" i="4"/>
  <c r="E36" i="4"/>
  <c r="F35" i="4"/>
  <c r="E35" i="4"/>
  <c r="E50" i="3" l="1"/>
  <c r="D49" i="3"/>
  <c r="D47" i="3"/>
  <c r="D45" i="3"/>
  <c r="D16" i="3"/>
  <c r="D15" i="3"/>
  <c r="D14" i="3"/>
  <c r="D9" i="3"/>
  <c r="D46" i="3" s="1"/>
  <c r="D8" i="3"/>
  <c r="D44" i="3"/>
  <c r="D43" i="3"/>
  <c r="C26" i="1" l="1"/>
  <c r="C23" i="1"/>
</calcChain>
</file>

<file path=xl/sharedStrings.xml><?xml version="1.0" encoding="utf-8"?>
<sst xmlns="http://schemas.openxmlformats.org/spreadsheetml/2006/main" count="139" uniqueCount="112">
  <si>
    <t>A continuación se presentan los Estados Financieros de la empresa Pelotas, S.A.</t>
  </si>
  <si>
    <t>BALANCE GENERAL</t>
  </si>
  <si>
    <t>PELOTAS, S.A.</t>
  </si>
  <si>
    <t>EXPRESADO EN QUETZALES</t>
  </si>
  <si>
    <t>ACTIVO</t>
  </si>
  <si>
    <t>AÑO 2020</t>
  </si>
  <si>
    <t>AÑO 2021</t>
  </si>
  <si>
    <t>Efectivo</t>
  </si>
  <si>
    <t>Cuentas por cobrar</t>
  </si>
  <si>
    <t>Inventario</t>
  </si>
  <si>
    <t>Planta y Equipo Neto</t>
  </si>
  <si>
    <t>ACTIVO TOTAL</t>
  </si>
  <si>
    <t>PASIVO</t>
  </si>
  <si>
    <t>Cuentas por Pagar</t>
  </si>
  <si>
    <t>Documentos por Pagar</t>
  </si>
  <si>
    <t>Otros pasivos corrientes</t>
  </si>
  <si>
    <t>Deuda a largo Plazo</t>
  </si>
  <si>
    <t>Capital Propio</t>
  </si>
  <si>
    <t>Utilidades retenidas</t>
  </si>
  <si>
    <t>PASIVO + CAPITAL</t>
  </si>
  <si>
    <t>ESTADO DE RESULTADOS</t>
  </si>
  <si>
    <t>Ventas</t>
  </si>
  <si>
    <t>(-) Costo de Ventas</t>
  </si>
  <si>
    <t>Utilidad Bruta</t>
  </si>
  <si>
    <t>(-) Gastos de Operación</t>
  </si>
  <si>
    <t>Depreciación</t>
  </si>
  <si>
    <t> UAII </t>
  </si>
  <si>
    <t>(-) Gastos por Intereses</t>
  </si>
  <si>
    <t>UAI</t>
  </si>
  <si>
    <t>(-) ISR (25%)</t>
  </si>
  <si>
    <t>UN</t>
  </si>
  <si>
    <t>CF</t>
  </si>
  <si>
    <t>CV</t>
  </si>
  <si>
    <t>P</t>
  </si>
  <si>
    <t>unidades</t>
  </si>
  <si>
    <t>d)</t>
  </si>
  <si>
    <t>Deuda</t>
  </si>
  <si>
    <t>WACC</t>
  </si>
  <si>
    <t>a)</t>
  </si>
  <si>
    <t>b)</t>
  </si>
  <si>
    <t>UAII</t>
  </si>
  <si>
    <t>Valor de venta de máquina antigua</t>
  </si>
  <si>
    <t>Valor de adquisición de la máquina antigua</t>
  </si>
  <si>
    <t>Utilidad neta</t>
  </si>
  <si>
    <t>Margen UN</t>
  </si>
  <si>
    <t>Saldo</t>
  </si>
  <si>
    <t>días</t>
  </si>
  <si>
    <t>No es eficiente el departamento de cobros ya que solo son dos semanas</t>
  </si>
  <si>
    <t>Tasa de impuestos</t>
  </si>
  <si>
    <t>Préstamo</t>
  </si>
  <si>
    <t>FNE POR ACTIVIDADES DE OPERACIÓN (Todo lo corriente)</t>
  </si>
  <si>
    <t>Utilidad del periodo</t>
  </si>
  <si>
    <t>(+) Depreciación del periodo</t>
  </si>
  <si>
    <t>Aumento de cuentas por cobrar</t>
  </si>
  <si>
    <t>Aumento de inventarios</t>
  </si>
  <si>
    <t>Aumento en cuentas por pagar</t>
  </si>
  <si>
    <t>Aumento en pasivos acumulados</t>
  </si>
  <si>
    <t>Suma del FNE por actividades de operación</t>
  </si>
  <si>
    <t>aumenta</t>
  </si>
  <si>
    <t>disminuye</t>
  </si>
  <si>
    <t>Disminución en documento por pagar</t>
  </si>
  <si>
    <t>En activos si aumenta se tiene que restar y si disminuye se suma</t>
  </si>
  <si>
    <t>En pasivos es lo contrario</t>
  </si>
  <si>
    <t>DATOS GENERALES</t>
  </si>
  <si>
    <t>Precio</t>
  </si>
  <si>
    <t>c/u</t>
  </si>
  <si>
    <t>Utilidades vendidas</t>
  </si>
  <si>
    <t>Ventas en municipios</t>
  </si>
  <si>
    <t>Costos fijos</t>
  </si>
  <si>
    <t>Costos variables</t>
  </si>
  <si>
    <t>PLAN 1</t>
  </si>
  <si>
    <t>Acciones en circulación</t>
  </si>
  <si>
    <t>PLAN 2</t>
  </si>
  <si>
    <t>Tasa de interés</t>
  </si>
  <si>
    <t>Acciones comunes</t>
  </si>
  <si>
    <t>(-)CF</t>
  </si>
  <si>
    <t>(-)CV</t>
  </si>
  <si>
    <t>(-)Intereses</t>
  </si>
  <si>
    <t>(-)Impuestos</t>
  </si>
  <si>
    <t>(-) Dividendos preferentes</t>
  </si>
  <si>
    <t>UDAC</t>
  </si>
  <si>
    <t>Utilidades por accion</t>
  </si>
  <si>
    <t>deuda por el 10%</t>
  </si>
  <si>
    <t>El plan 1 tiene el UPA más alto que el plan 2 cuando se vende en la ciudad capital en el cual es de 2.</t>
  </si>
  <si>
    <t>c)</t>
  </si>
  <si>
    <t>P-CV</t>
  </si>
  <si>
    <t>Q</t>
  </si>
  <si>
    <t>GAT</t>
  </si>
  <si>
    <t>valor en libros</t>
  </si>
  <si>
    <t xml:space="preserve">Depreciación annual </t>
  </si>
  <si>
    <t>años transcurrdiso</t>
  </si>
  <si>
    <t>depreciacion acumulada</t>
  </si>
  <si>
    <t>Proyecto</t>
  </si>
  <si>
    <t>A</t>
  </si>
  <si>
    <t>B</t>
  </si>
  <si>
    <t>C</t>
  </si>
  <si>
    <t>D</t>
  </si>
  <si>
    <t>E</t>
  </si>
  <si>
    <t>F</t>
  </si>
  <si>
    <t>Inversión Inicial</t>
  </si>
  <si>
    <t>TIR</t>
  </si>
  <si>
    <t>TMAR = WACC</t>
  </si>
  <si>
    <t>Presupuesto</t>
  </si>
  <si>
    <t>POI</t>
  </si>
  <si>
    <t>X</t>
  </si>
  <si>
    <t>Y</t>
  </si>
  <si>
    <t>ORDENAR LA TIR DE MAYOR A MENOR</t>
  </si>
  <si>
    <t>Inversión acumulada</t>
  </si>
  <si>
    <t>SE TIENE QUE HACER DE LA ACUMULADA</t>
  </si>
  <si>
    <t>TMAR</t>
  </si>
  <si>
    <t xml:space="preserve">Los proyectos B,C,E,A,F se puede aceptar ya que en la grafica </t>
  </si>
  <si>
    <t>nos dice que los proyectos que están arriba de la TMAR son los indicados.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</si>
</sst>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&quot;Q&quot;* #,##0.00_-;\-&quot;Q&quot;* #,##0.00_-;_-&quot;Q&quot;* &quot;-&quot;??_-;_-@_-"/>
    <numFmt numFmtId="165" formatCode="0.0"/>
    <numFmt numFmtId="166" formatCode="0.0000000"/>
    <numFmt numFmtId="167" formatCode="_-[$Q-100A]* #,##0.00_-;\-[$Q-100A]* #,##0.00_-;_-[$Q-100A]* &quot;-&quot;??_-;_-@_-"/>
    <numFmt numFmtId="168" formatCode="0.000%"/>
    <numFmt numFmtId="169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26069"/>
      <name val="Arial"/>
      <family val="2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0" fillId="0" borderId="0" xfId="1" applyFont="1"/>
    <xf numFmtId="9" fontId="0" fillId="0" borderId="0" xfId="0" applyNumberFormat="1"/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4" fontId="3" fillId="0" borderId="0" xfId="0" applyNumberFormat="1" applyFont="1" applyAlignment="1">
      <alignment horizontal="right" vertical="center" wrapText="1"/>
    </xf>
    <xf numFmtId="0" fontId="3" fillId="0" borderId="0" xfId="0" applyFont="1"/>
    <xf numFmtId="0" fontId="2" fillId="0" borderId="0" xfId="0" applyFont="1"/>
    <xf numFmtId="0" fontId="2" fillId="2" borderId="0" xfId="0" applyFont="1" applyFill="1"/>
    <xf numFmtId="164" fontId="0" fillId="0" borderId="0" xfId="0" applyNumberFormat="1"/>
    <xf numFmtId="10" fontId="0" fillId="0" borderId="0" xfId="0" applyNumberFormat="1"/>
    <xf numFmtId="168" fontId="0" fillId="0" borderId="0" xfId="0" applyNumberFormat="1"/>
    <xf numFmtId="0" fontId="0" fillId="0" borderId="0" xfId="0" applyFill="1"/>
    <xf numFmtId="164" fontId="0" fillId="0" borderId="0" xfId="1" applyFont="1" applyFill="1"/>
    <xf numFmtId="9" fontId="0" fillId="0" borderId="0" xfId="0" applyNumberFormat="1" applyFill="1"/>
    <xf numFmtId="2" fontId="0" fillId="0" borderId="0" xfId="1" applyNumberFormat="1" applyFont="1" applyFill="1"/>
    <xf numFmtId="0" fontId="2" fillId="0" borderId="0" xfId="0" applyFont="1" applyFill="1"/>
    <xf numFmtId="169" fontId="0" fillId="0" borderId="0" xfId="1" applyNumberFormat="1" applyFont="1"/>
    <xf numFmtId="169" fontId="0" fillId="0" borderId="0" xfId="0" applyNumberFormat="1"/>
    <xf numFmtId="0" fontId="0" fillId="2" borderId="0" xfId="0" applyFill="1"/>
    <xf numFmtId="3" fontId="5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4" fontId="0" fillId="0" borderId="0" xfId="0" applyNumberFormat="1"/>
    <xf numFmtId="3" fontId="6" fillId="2" borderId="0" xfId="0" applyNumberFormat="1" applyFont="1" applyFill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1" applyFont="1" applyFill="1" applyBorder="1"/>
    <xf numFmtId="166" fontId="0" fillId="0" borderId="0" xfId="0" applyNumberFormat="1" applyFont="1" applyFill="1" applyBorder="1"/>
    <xf numFmtId="165" fontId="2" fillId="0" borderId="0" xfId="0" applyNumberFormat="1" applyFont="1" applyFill="1" applyBorder="1"/>
    <xf numFmtId="9" fontId="0" fillId="0" borderId="0" xfId="0" applyNumberFormat="1" applyFill="1" applyBorder="1"/>
    <xf numFmtId="3" fontId="0" fillId="0" borderId="0" xfId="0" applyNumberFormat="1" applyFill="1" applyBorder="1"/>
    <xf numFmtId="2" fontId="2" fillId="0" borderId="0" xfId="0" applyNumberFormat="1" applyFont="1" applyFill="1" applyBorder="1"/>
    <xf numFmtId="43" fontId="0" fillId="0" borderId="0" xfId="2" applyFont="1" applyFill="1" applyBorder="1"/>
    <xf numFmtId="0" fontId="2" fillId="0" borderId="0" xfId="0" applyFont="1" applyFill="1" applyBorder="1"/>
    <xf numFmtId="43" fontId="0" fillId="0" borderId="0" xfId="2" applyFont="1"/>
    <xf numFmtId="43" fontId="0" fillId="0" borderId="0" xfId="0" applyNumberFormat="1"/>
    <xf numFmtId="43" fontId="0" fillId="0" borderId="1" xfId="0" applyNumberFormat="1" applyBorder="1"/>
    <xf numFmtId="0" fontId="0" fillId="0" borderId="0" xfId="0" applyBorder="1"/>
    <xf numFmtId="0" fontId="0" fillId="2" borderId="0" xfId="0" applyFill="1" applyBorder="1"/>
    <xf numFmtId="43" fontId="0" fillId="0" borderId="0" xfId="0" applyNumberFormat="1" applyFill="1" applyBorder="1"/>
    <xf numFmtId="43" fontId="0" fillId="0" borderId="1" xfId="2" applyFont="1" applyFill="1" applyBorder="1"/>
    <xf numFmtId="1" fontId="0" fillId="0" borderId="0" xfId="0" applyNumberFormat="1" applyFill="1" applyBorder="1"/>
    <xf numFmtId="0" fontId="5" fillId="2" borderId="0" xfId="0" applyFont="1" applyFill="1" applyBorder="1"/>
    <xf numFmtId="164" fontId="0" fillId="0" borderId="0" xfId="0" applyNumberFormat="1" applyFill="1" applyBorder="1"/>
    <xf numFmtId="0" fontId="2" fillId="2" borderId="0" xfId="0" applyFont="1" applyFill="1" applyBorder="1"/>
    <xf numFmtId="167" fontId="0" fillId="0" borderId="0" xfId="0" applyNumberFormat="1" applyBorder="1"/>
    <xf numFmtId="0" fontId="0" fillId="0" borderId="0" xfId="0" applyBorder="1" applyAlignment="1">
      <alignment horizontal="center"/>
    </xf>
    <xf numFmtId="43" fontId="2" fillId="2" borderId="0" xfId="0" applyNumberFormat="1" applyFont="1" applyFill="1"/>
    <xf numFmtId="9" fontId="0" fillId="0" borderId="0" xfId="3" applyFont="1"/>
    <xf numFmtId="164" fontId="2" fillId="0" borderId="0" xfId="0" applyNumberFormat="1" applyFont="1"/>
    <xf numFmtId="43" fontId="2" fillId="2" borderId="0" xfId="2" applyFont="1" applyFill="1"/>
    <xf numFmtId="9" fontId="2" fillId="2" borderId="0" xfId="3" applyFont="1" applyFill="1"/>
    <xf numFmtId="0" fontId="0" fillId="3" borderId="0" xfId="0" applyFill="1"/>
    <xf numFmtId="0" fontId="0" fillId="4" borderId="0" xfId="0" applyFill="1"/>
    <xf numFmtId="43" fontId="0" fillId="4" borderId="0" xfId="2" applyFont="1" applyFill="1"/>
    <xf numFmtId="9" fontId="0" fillId="4" borderId="0" xfId="3" applyFont="1" applyFill="1"/>
    <xf numFmtId="164" fontId="0" fillId="2" borderId="0" xfId="0" applyNumberFormat="1" applyFill="1"/>
    <xf numFmtId="0" fontId="3" fillId="0" borderId="0" xfId="0" applyFont="1" applyAlignment="1">
      <alignment vertical="center" wrapText="1"/>
    </xf>
    <xf numFmtId="43" fontId="2" fillId="4" borderId="0" xfId="2" applyFont="1" applyFill="1"/>
    <xf numFmtId="9" fontId="2" fillId="4" borderId="0" xfId="3" applyFont="1" applyFill="1"/>
  </cellXfs>
  <cellStyles count="4">
    <cellStyle name="Millares" xfId="2" builtinId="3"/>
    <cellStyle name="Moneda" xfId="1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 vs</a:t>
            </a:r>
            <a:r>
              <a:rPr lang="en-US" baseline="0"/>
              <a:t> TMAR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Hoja6!$K$17</c:f>
              <c:strCache>
                <c:ptCount val="1"/>
                <c:pt idx="0">
                  <c:v>POI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Hoja6!$K$19:$K$30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70000</c:v>
                </c:pt>
                <c:pt idx="2">
                  <c:v>70000</c:v>
                </c:pt>
                <c:pt idx="3">
                  <c:v>170000</c:v>
                </c:pt>
                <c:pt idx="4">
                  <c:v>170000</c:v>
                </c:pt>
                <c:pt idx="5">
                  <c:v>230000</c:v>
                </c:pt>
                <c:pt idx="6">
                  <c:v>230000</c:v>
                </c:pt>
                <c:pt idx="7">
                  <c:v>310000</c:v>
                </c:pt>
                <c:pt idx="8">
                  <c:v>310000</c:v>
                </c:pt>
                <c:pt idx="9">
                  <c:v>420000</c:v>
                </c:pt>
                <c:pt idx="10">
                  <c:v>420000</c:v>
                </c:pt>
                <c:pt idx="11">
                  <c:v>460000</c:v>
                </c:pt>
              </c:numCache>
            </c:numRef>
          </c:xVal>
          <c:yVal>
            <c:numRef>
              <c:f>Hoja6!$L$19:$L$30</c:f>
              <c:numCache>
                <c:formatCode>0%</c:formatCode>
                <c:ptCount val="12"/>
                <c:pt idx="0">
                  <c:v>0.2</c:v>
                </c:pt>
                <c:pt idx="1">
                  <c:v>0.2</c:v>
                </c:pt>
                <c:pt idx="2">
                  <c:v>0.16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0.12</c:v>
                </c:pt>
                <c:pt idx="7">
                  <c:v>0.12</c:v>
                </c:pt>
                <c:pt idx="8">
                  <c:v>0.11</c:v>
                </c:pt>
                <c:pt idx="9">
                  <c:v>0.11</c:v>
                </c:pt>
                <c:pt idx="10">
                  <c:v>0.08</c:v>
                </c:pt>
                <c:pt idx="11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B-42D9-B012-A52826686485}"/>
            </c:ext>
          </c:extLst>
        </c:ser>
        <c:ser>
          <c:idx val="1"/>
          <c:order val="1"/>
          <c:tx>
            <c:strRef>
              <c:f>Hoja6!$K$33</c:f>
              <c:strCache>
                <c:ptCount val="1"/>
                <c:pt idx="0">
                  <c:v>TMAR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Hoja6!$K$34:$K$37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250000</c:v>
                </c:pt>
                <c:pt idx="2">
                  <c:v>250000</c:v>
                </c:pt>
                <c:pt idx="3">
                  <c:v>460000</c:v>
                </c:pt>
              </c:numCache>
            </c:numRef>
          </c:xVal>
          <c:yVal>
            <c:numRef>
              <c:f>Hoja6!$L$34:$L$37</c:f>
              <c:numCache>
                <c:formatCode>0%</c:formatCode>
                <c:ptCount val="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4B-42D9-B012-A52826686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58415"/>
        <c:axId val="333059247"/>
      </c:scatterChart>
      <c:valAx>
        <c:axId val="33305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59247"/>
        <c:crosses val="autoZero"/>
        <c:crossBetween val="midCat"/>
      </c:valAx>
      <c:valAx>
        <c:axId val="3330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05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9.emf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654822</xdr:colOff>
      <xdr:row>15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5995C5-47A7-05B6-60A2-D4729A363A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5198"/>
        <a:stretch/>
      </xdr:blipFill>
      <xdr:spPr>
        <a:xfrm>
          <a:off x="0" y="0"/>
          <a:ext cx="10078857" cy="285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17</xdr:row>
      <xdr:rowOff>180975</xdr:rowOff>
    </xdr:from>
    <xdr:to>
      <xdr:col>13</xdr:col>
      <xdr:colOff>572234</xdr:colOff>
      <xdr:row>22</xdr:row>
      <xdr:rowOff>9634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D90A341-6987-BD34-2723-8398D36C9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38825" y="3419475"/>
          <a:ext cx="5258534" cy="781159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23</xdr:row>
      <xdr:rowOff>28575</xdr:rowOff>
    </xdr:from>
    <xdr:to>
      <xdr:col>12</xdr:col>
      <xdr:colOff>438150</xdr:colOff>
      <xdr:row>29</xdr:row>
      <xdr:rowOff>57150</xdr:rowOff>
    </xdr:to>
    <xdr:pic>
      <xdr:nvPicPr>
        <xdr:cNvPr id="5" name="Imagen 4" descr="Diferencias entre margen bruto y margen neto">
          <a:extLst>
            <a:ext uri="{FF2B5EF4-FFF2-40B4-BE49-F238E27FC236}">
              <a16:creationId xmlns:a16="http://schemas.microsoft.com/office/drawing/2014/main" id="{531F2BF1-1EF0-79EE-6003-FE6EC961A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91275" y="4410075"/>
          <a:ext cx="38862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702428</xdr:colOff>
      <xdr:row>10</xdr:row>
      <xdr:rowOff>255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A1D2B1-2DCB-5C3A-9042-D79C960BD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945488" cy="182905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11</xdr:row>
      <xdr:rowOff>38100</xdr:rowOff>
    </xdr:from>
    <xdr:to>
      <xdr:col>12</xdr:col>
      <xdr:colOff>343200</xdr:colOff>
      <xdr:row>16</xdr:row>
      <xdr:rowOff>76338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1EFCF2-DF23-498F-935E-D9E9B9181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9550" y="2133600"/>
          <a:ext cx="2152950" cy="990738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552450</xdr:colOff>
      <xdr:row>10</xdr:row>
      <xdr:rowOff>76200</xdr:rowOff>
    </xdr:from>
    <xdr:to>
      <xdr:col>9</xdr:col>
      <xdr:colOff>28927</xdr:colOff>
      <xdr:row>13</xdr:row>
      <xdr:rowOff>133438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FC2DAD2-5B9C-DE59-5023-62C5A3EAE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1981200"/>
          <a:ext cx="2524477" cy="628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68580</xdr:rowOff>
    </xdr:from>
    <xdr:to>
      <xdr:col>4</xdr:col>
      <xdr:colOff>736258</xdr:colOff>
      <xdr:row>39</xdr:row>
      <xdr:rowOff>72467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270E8A-D352-74DC-9C7D-7E056F749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269480"/>
          <a:ext cx="6451258" cy="5753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543913</xdr:colOff>
      <xdr:row>22</xdr:row>
      <xdr:rowOff>7619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C8DA3C-2349-D25F-81CD-2287F38CD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50718" cy="403097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53</xdr:row>
      <xdr:rowOff>0</xdr:rowOff>
    </xdr:from>
    <xdr:to>
      <xdr:col>8</xdr:col>
      <xdr:colOff>632460</xdr:colOff>
      <xdr:row>55</xdr:row>
      <xdr:rowOff>106680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EE25CAB-8DDB-474A-B302-6F780ACCE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3442" y="10096500"/>
          <a:ext cx="1394460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63</xdr:row>
      <xdr:rowOff>14654</xdr:rowOff>
    </xdr:from>
    <xdr:to>
      <xdr:col>13</xdr:col>
      <xdr:colOff>629236</xdr:colOff>
      <xdr:row>67</xdr:row>
      <xdr:rowOff>83234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9D68A43-D0AC-4C5F-AF0D-728C43F42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2942" y="12016154"/>
          <a:ext cx="56921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75</xdr:row>
      <xdr:rowOff>0</xdr:rowOff>
    </xdr:from>
    <xdr:to>
      <xdr:col>12</xdr:col>
      <xdr:colOff>144581</xdr:colOff>
      <xdr:row>77</xdr:row>
      <xdr:rowOff>55853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2BD900-8E1E-4049-81E5-34C2EB050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71442" y="14287500"/>
          <a:ext cx="5016985" cy="436853"/>
        </a:xfrm>
        <a:prstGeom prst="rect">
          <a:avLst/>
        </a:prstGeom>
      </xdr:spPr>
    </xdr:pic>
    <xdr:clientData/>
  </xdr:twoCellAnchor>
  <xdr:twoCellAnchor>
    <xdr:from>
      <xdr:col>11</xdr:col>
      <xdr:colOff>666750</xdr:colOff>
      <xdr:row>76</xdr:row>
      <xdr:rowOff>21980</xdr:rowOff>
    </xdr:from>
    <xdr:to>
      <xdr:col>12</xdr:col>
      <xdr:colOff>256442</xdr:colOff>
      <xdr:row>77</xdr:row>
      <xdr:rowOff>36635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FA306EAB-6B21-627D-4C55-064EF860C9FF}"/>
            </a:ext>
          </a:extLst>
        </xdr:cNvPr>
        <xdr:cNvSpPr txBox="1"/>
      </xdr:nvSpPr>
      <xdr:spPr>
        <a:xfrm>
          <a:off x="10506808" y="14499980"/>
          <a:ext cx="593480" cy="2051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5.71%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152400</xdr:colOff>
      <xdr:row>19</xdr:row>
      <xdr:rowOff>124443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0A0A5E-02E2-0BBC-9FB3-2C6B28D0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72475" cy="37439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584488</xdr:colOff>
      <xdr:row>14</xdr:row>
      <xdr:rowOff>45720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96FC3F-A40C-AB32-DEDC-D1D65FB17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37613" cy="2712720"/>
        </a:xfrm>
        <a:prstGeom prst="rect">
          <a:avLst/>
        </a:prstGeom>
      </xdr:spPr>
    </xdr:pic>
    <xdr:clientData/>
  </xdr:twoCellAnchor>
  <xdr:twoCellAnchor>
    <xdr:from>
      <xdr:col>13</xdr:col>
      <xdr:colOff>409575</xdr:colOff>
      <xdr:row>14</xdr:row>
      <xdr:rowOff>147637</xdr:rowOff>
    </xdr:from>
    <xdr:to>
      <xdr:col>19</xdr:col>
      <xdr:colOff>409575</xdr:colOff>
      <xdr:row>29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583526-B5A5-3019-F1F5-DCE633DE6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9BEB-8927-446A-8AA7-0135292E3908}">
  <dimension ref="A18:E28"/>
  <sheetViews>
    <sheetView workbookViewId="0">
      <selection activeCell="R20" sqref="R20"/>
    </sheetView>
  </sheetViews>
  <sheetFormatPr baseColWidth="10" defaultRowHeight="15" x14ac:dyDescent="0.25"/>
  <cols>
    <col min="1" max="1" width="16.5703125" customWidth="1"/>
    <col min="2" max="2" width="12.7109375" bestFit="1" customWidth="1"/>
    <col min="3" max="3" width="14.140625" bestFit="1" customWidth="1"/>
    <col min="5" max="5" width="12.7109375" bestFit="1" customWidth="1"/>
  </cols>
  <sheetData>
    <row r="18" spans="1:5" x14ac:dyDescent="0.25">
      <c r="A18" s="13"/>
      <c r="B18" s="13"/>
    </row>
    <row r="19" spans="1:5" x14ac:dyDescent="0.25">
      <c r="A19" s="13" t="s">
        <v>43</v>
      </c>
      <c r="B19" s="14"/>
      <c r="C19" s="18">
        <v>218000</v>
      </c>
      <c r="E19" s="10"/>
    </row>
    <row r="20" spans="1:5" x14ac:dyDescent="0.25">
      <c r="A20" s="13" t="s">
        <v>44</v>
      </c>
      <c r="B20" s="15"/>
      <c r="C20" s="2">
        <v>0.09</v>
      </c>
      <c r="E20" s="10"/>
    </row>
    <row r="21" spans="1:5" x14ac:dyDescent="0.25">
      <c r="A21" s="13" t="s">
        <v>45</v>
      </c>
      <c r="B21" s="14"/>
      <c r="C21" s="18">
        <v>132850</v>
      </c>
    </row>
    <row r="22" spans="1:5" x14ac:dyDescent="0.25">
      <c r="A22" s="13"/>
      <c r="B22" s="13"/>
    </row>
    <row r="23" spans="1:5" x14ac:dyDescent="0.25">
      <c r="A23" s="16" t="s">
        <v>21</v>
      </c>
      <c r="B23" s="17"/>
      <c r="C23" s="19">
        <f>C19/C20</f>
        <v>2422222.2222222225</v>
      </c>
    </row>
    <row r="24" spans="1:5" x14ac:dyDescent="0.25">
      <c r="A24" s="13"/>
      <c r="B24" s="13"/>
    </row>
    <row r="25" spans="1:5" x14ac:dyDescent="0.25">
      <c r="A25" s="13"/>
      <c r="B25" s="13"/>
    </row>
    <row r="26" spans="1:5" x14ac:dyDescent="0.25">
      <c r="C26" s="9">
        <f>C21/(C23/365)</f>
        <v>20.018910550458713</v>
      </c>
      <c r="D26" s="9" t="s">
        <v>46</v>
      </c>
    </row>
    <row r="28" spans="1:5" x14ac:dyDescent="0.25">
      <c r="A28" s="9" t="s">
        <v>47</v>
      </c>
      <c r="B28" s="20"/>
      <c r="C28" s="20"/>
      <c r="D28" s="20"/>
      <c r="E28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7E8E-DA7B-4A49-8612-8A267B2151E0}">
  <dimension ref="B12:C21"/>
  <sheetViews>
    <sheetView workbookViewId="0">
      <selection activeCell="D25" sqref="D25"/>
    </sheetView>
  </sheetViews>
  <sheetFormatPr baseColWidth="10" defaultRowHeight="15" x14ac:dyDescent="0.25"/>
  <cols>
    <col min="2" max="2" width="18.85546875" customWidth="1"/>
  </cols>
  <sheetData>
    <row r="12" spans="2:3" x14ac:dyDescent="0.25">
      <c r="B12" t="s">
        <v>37</v>
      </c>
      <c r="C12" s="2">
        <v>0.11</v>
      </c>
    </row>
    <row r="13" spans="2:3" x14ac:dyDescent="0.25">
      <c r="B13" s="11" t="s">
        <v>48</v>
      </c>
      <c r="C13" s="2">
        <v>0.25</v>
      </c>
    </row>
    <row r="14" spans="2:3" x14ac:dyDescent="0.25">
      <c r="B14" s="2" t="s">
        <v>49</v>
      </c>
      <c r="C14" s="11">
        <v>8.2000000000000003E-2</v>
      </c>
    </row>
    <row r="15" spans="2:3" x14ac:dyDescent="0.25">
      <c r="B15" s="2"/>
    </row>
    <row r="18" spans="2:2" x14ac:dyDescent="0.25">
      <c r="B18" s="12"/>
    </row>
    <row r="21" spans="2:2" x14ac:dyDescent="0.25">
      <c r="B2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1CA4-691A-4290-831C-0FBB893E2BD9}">
  <dimension ref="A1:G54"/>
  <sheetViews>
    <sheetView topLeftCell="A25" zoomScaleNormal="100" workbookViewId="0">
      <selection activeCell="G47" sqref="G47"/>
    </sheetView>
  </sheetViews>
  <sheetFormatPr baseColWidth="10" defaultRowHeight="15" x14ac:dyDescent="0.25"/>
  <cols>
    <col min="1" max="1" width="48.85546875" customWidth="1"/>
    <col min="2" max="3" width="12.7109375" bestFit="1" customWidth="1"/>
  </cols>
  <sheetData>
    <row r="1" spans="1:5" ht="30" x14ac:dyDescent="0.25">
      <c r="A1" s="3" t="s">
        <v>0</v>
      </c>
      <c r="B1" s="4"/>
      <c r="C1" s="4"/>
    </row>
    <row r="2" spans="1:5" x14ac:dyDescent="0.25">
      <c r="A2" s="5" t="s">
        <v>1</v>
      </c>
      <c r="B2" s="5"/>
      <c r="C2" s="5"/>
    </row>
    <row r="3" spans="1:5" x14ac:dyDescent="0.25">
      <c r="A3" s="5" t="s">
        <v>2</v>
      </c>
      <c r="B3" s="5"/>
      <c r="C3" s="5"/>
    </row>
    <row r="4" spans="1:5" x14ac:dyDescent="0.25">
      <c r="A4" s="58" t="s">
        <v>3</v>
      </c>
      <c r="B4" s="58"/>
      <c r="C4" s="5"/>
    </row>
    <row r="5" spans="1:5" x14ac:dyDescent="0.25">
      <c r="A5" s="5"/>
      <c r="B5" s="5"/>
      <c r="C5" s="5"/>
    </row>
    <row r="6" spans="1:5" x14ac:dyDescent="0.25">
      <c r="A6" s="5" t="s">
        <v>4</v>
      </c>
      <c r="B6" s="5" t="s">
        <v>5</v>
      </c>
      <c r="C6" s="5" t="s">
        <v>6</v>
      </c>
    </row>
    <row r="7" spans="1:5" x14ac:dyDescent="0.25">
      <c r="A7" s="5" t="s">
        <v>7</v>
      </c>
      <c r="B7" s="6">
        <v>21860</v>
      </c>
      <c r="C7" s="6">
        <v>22050</v>
      </c>
    </row>
    <row r="8" spans="1:5" x14ac:dyDescent="0.25">
      <c r="A8" s="5" t="s">
        <v>8</v>
      </c>
      <c r="B8" s="6">
        <v>11316</v>
      </c>
      <c r="C8" s="6">
        <v>13850</v>
      </c>
      <c r="D8" s="23">
        <f>C8-B8</f>
        <v>2534</v>
      </c>
      <c r="E8" t="s">
        <v>58</v>
      </c>
    </row>
    <row r="9" spans="1:5" x14ac:dyDescent="0.25">
      <c r="A9" s="5" t="s">
        <v>9</v>
      </c>
      <c r="B9" s="6">
        <v>23084</v>
      </c>
      <c r="C9" s="6">
        <v>24650</v>
      </c>
      <c r="D9" s="23">
        <f>C9-B9</f>
        <v>1566</v>
      </c>
      <c r="E9" t="s">
        <v>58</v>
      </c>
    </row>
    <row r="10" spans="1:5" x14ac:dyDescent="0.25">
      <c r="A10" s="5" t="s">
        <v>10</v>
      </c>
      <c r="B10" s="6">
        <v>234068</v>
      </c>
      <c r="C10" s="6">
        <v>260525</v>
      </c>
    </row>
    <row r="11" spans="1:5" x14ac:dyDescent="0.25">
      <c r="A11" s="5" t="s">
        <v>11</v>
      </c>
      <c r="B11" s="6">
        <v>290328</v>
      </c>
      <c r="C11" s="6">
        <v>321075</v>
      </c>
    </row>
    <row r="12" spans="1:5" x14ac:dyDescent="0.25">
      <c r="A12" s="5"/>
      <c r="B12" s="5"/>
      <c r="C12" s="5"/>
    </row>
    <row r="13" spans="1:5" x14ac:dyDescent="0.25">
      <c r="A13" s="5" t="s">
        <v>12</v>
      </c>
      <c r="B13" s="5"/>
      <c r="C13" s="5"/>
    </row>
    <row r="14" spans="1:5" x14ac:dyDescent="0.25">
      <c r="A14" s="5" t="s">
        <v>13</v>
      </c>
      <c r="B14" s="6">
        <v>19320</v>
      </c>
      <c r="C14" s="6">
        <v>22850</v>
      </c>
      <c r="D14" s="23">
        <f>C14-B14</f>
        <v>3530</v>
      </c>
      <c r="E14" t="s">
        <v>58</v>
      </c>
    </row>
    <row r="15" spans="1:5" x14ac:dyDescent="0.25">
      <c r="A15" s="5" t="s">
        <v>14</v>
      </c>
      <c r="B15" s="6">
        <v>10000</v>
      </c>
      <c r="C15" s="6">
        <v>9000</v>
      </c>
      <c r="D15" s="23">
        <f>C15-B15</f>
        <v>-1000</v>
      </c>
      <c r="E15" t="s">
        <v>59</v>
      </c>
    </row>
    <row r="16" spans="1:5" x14ac:dyDescent="0.25">
      <c r="A16" s="5" t="s">
        <v>15</v>
      </c>
      <c r="B16" s="6">
        <v>9643</v>
      </c>
      <c r="C16" s="6">
        <v>11385</v>
      </c>
      <c r="D16" s="23">
        <f>C16-B16</f>
        <v>1742</v>
      </c>
      <c r="E16" t="s">
        <v>58</v>
      </c>
    </row>
    <row r="17" spans="1:3" x14ac:dyDescent="0.25">
      <c r="A17" s="5" t="s">
        <v>16</v>
      </c>
      <c r="B17" s="6">
        <v>75000</v>
      </c>
      <c r="C17" s="6">
        <v>85000</v>
      </c>
    </row>
    <row r="18" spans="1:3" x14ac:dyDescent="0.25">
      <c r="A18" s="5" t="s">
        <v>17</v>
      </c>
      <c r="B18" s="6">
        <v>25000</v>
      </c>
      <c r="C18" s="6">
        <v>25000</v>
      </c>
    </row>
    <row r="19" spans="1:3" x14ac:dyDescent="0.25">
      <c r="A19" s="5" t="s">
        <v>18</v>
      </c>
      <c r="B19" s="6">
        <v>151365</v>
      </c>
      <c r="C19" s="6">
        <v>167840</v>
      </c>
    </row>
    <row r="20" spans="1:3" x14ac:dyDescent="0.25">
      <c r="A20" s="5" t="s">
        <v>19</v>
      </c>
      <c r="B20" s="6">
        <v>290328</v>
      </c>
      <c r="C20" s="6">
        <v>321075</v>
      </c>
    </row>
    <row r="21" spans="1:3" ht="15.75" x14ac:dyDescent="0.25">
      <c r="A21" s="7"/>
      <c r="B21" s="4"/>
      <c r="C21" s="4"/>
    </row>
    <row r="22" spans="1:3" ht="15.75" x14ac:dyDescent="0.25">
      <c r="A22" s="5" t="s">
        <v>20</v>
      </c>
      <c r="B22" s="5"/>
      <c r="C22" s="4"/>
    </row>
    <row r="23" spans="1:3" ht="15.75" x14ac:dyDescent="0.25">
      <c r="A23" s="5" t="s">
        <v>2</v>
      </c>
      <c r="B23" s="5"/>
      <c r="C23" s="4"/>
    </row>
    <row r="24" spans="1:3" ht="15.75" x14ac:dyDescent="0.25">
      <c r="A24" s="58" t="s">
        <v>3</v>
      </c>
      <c r="B24" s="58"/>
      <c r="C24" s="4"/>
    </row>
    <row r="25" spans="1:3" ht="15.75" x14ac:dyDescent="0.25">
      <c r="A25" s="5"/>
      <c r="B25" s="5"/>
      <c r="C25" s="4"/>
    </row>
    <row r="26" spans="1:3" ht="15.75" x14ac:dyDescent="0.25">
      <c r="A26" s="5"/>
      <c r="B26" s="5" t="s">
        <v>6</v>
      </c>
      <c r="C26" s="4"/>
    </row>
    <row r="27" spans="1:3" ht="15.75" x14ac:dyDescent="0.25">
      <c r="A27" s="5" t="s">
        <v>21</v>
      </c>
      <c r="B27" s="6">
        <v>305830</v>
      </c>
      <c r="C27" s="4"/>
    </row>
    <row r="28" spans="1:3" ht="15.75" x14ac:dyDescent="0.25">
      <c r="A28" s="5" t="s">
        <v>22</v>
      </c>
      <c r="B28" s="6">
        <v>183498</v>
      </c>
      <c r="C28" s="4"/>
    </row>
    <row r="29" spans="1:3" ht="15.75" x14ac:dyDescent="0.25">
      <c r="A29" s="5" t="s">
        <v>23</v>
      </c>
      <c r="B29" s="6">
        <v>122332</v>
      </c>
      <c r="C29" s="4"/>
    </row>
    <row r="30" spans="1:3" ht="15.75" x14ac:dyDescent="0.25">
      <c r="A30" s="5" t="s">
        <v>24</v>
      </c>
      <c r="B30" s="6">
        <v>34919</v>
      </c>
      <c r="C30" s="4"/>
    </row>
    <row r="31" spans="1:3" ht="15.75" x14ac:dyDescent="0.25">
      <c r="A31" s="5" t="s">
        <v>25</v>
      </c>
      <c r="B31" s="6">
        <v>26850</v>
      </c>
      <c r="C31" s="4"/>
    </row>
    <row r="32" spans="1:3" ht="15.75" x14ac:dyDescent="0.25">
      <c r="A32" s="5" t="s">
        <v>26</v>
      </c>
      <c r="B32" s="6">
        <v>60563</v>
      </c>
      <c r="C32" s="4"/>
    </row>
    <row r="33" spans="1:7" ht="15.75" x14ac:dyDescent="0.25">
      <c r="A33" s="5" t="s">
        <v>27</v>
      </c>
      <c r="B33" s="6">
        <v>11930</v>
      </c>
      <c r="C33" s="4"/>
    </row>
    <row r="34" spans="1:7" ht="15.75" x14ac:dyDescent="0.25">
      <c r="A34" s="5" t="s">
        <v>28</v>
      </c>
      <c r="B34" s="6">
        <v>48633</v>
      </c>
      <c r="C34" s="4"/>
    </row>
    <row r="35" spans="1:7" ht="15.75" x14ac:dyDescent="0.25">
      <c r="A35" s="5" t="s">
        <v>29</v>
      </c>
      <c r="B35" s="6">
        <v>12158</v>
      </c>
      <c r="C35" s="4"/>
    </row>
    <row r="36" spans="1:7" ht="15.75" x14ac:dyDescent="0.25">
      <c r="A36" s="5" t="s">
        <v>30</v>
      </c>
      <c r="B36" s="6">
        <v>36475</v>
      </c>
      <c r="C36" s="4"/>
    </row>
    <row r="41" spans="1:7" x14ac:dyDescent="0.25">
      <c r="B41" s="25"/>
    </row>
    <row r="42" spans="1:7" x14ac:dyDescent="0.25">
      <c r="A42" s="8" t="s">
        <v>50</v>
      </c>
    </row>
    <row r="43" spans="1:7" x14ac:dyDescent="0.25">
      <c r="A43" t="s">
        <v>51</v>
      </c>
      <c r="D43" s="21">
        <f>B36</f>
        <v>36475</v>
      </c>
    </row>
    <row r="44" spans="1:7" x14ac:dyDescent="0.25">
      <c r="A44" t="s">
        <v>52</v>
      </c>
      <c r="D44" s="22">
        <f>B31</f>
        <v>26850</v>
      </c>
    </row>
    <row r="45" spans="1:7" x14ac:dyDescent="0.25">
      <c r="A45" t="s">
        <v>53</v>
      </c>
      <c r="D45" s="22">
        <f>-D8</f>
        <v>-2534</v>
      </c>
      <c r="G45" t="s">
        <v>61</v>
      </c>
    </row>
    <row r="46" spans="1:7" x14ac:dyDescent="0.25">
      <c r="A46" t="s">
        <v>54</v>
      </c>
      <c r="D46" s="22">
        <f>-D9</f>
        <v>-1566</v>
      </c>
      <c r="G46" t="s">
        <v>62</v>
      </c>
    </row>
    <row r="47" spans="1:7" x14ac:dyDescent="0.25">
      <c r="A47" t="s">
        <v>55</v>
      </c>
      <c r="D47" s="22">
        <f>D14</f>
        <v>3530</v>
      </c>
    </row>
    <row r="48" spans="1:7" x14ac:dyDescent="0.25">
      <c r="A48" t="s">
        <v>60</v>
      </c>
      <c r="D48" s="22">
        <v>-1000</v>
      </c>
    </row>
    <row r="49" spans="1:5" x14ac:dyDescent="0.25">
      <c r="A49" t="s">
        <v>56</v>
      </c>
      <c r="D49" s="22">
        <f>D16</f>
        <v>1742</v>
      </c>
    </row>
    <row r="50" spans="1:5" x14ac:dyDescent="0.25">
      <c r="A50" t="s">
        <v>57</v>
      </c>
      <c r="D50" s="22"/>
      <c r="E50" s="24">
        <f>SUM(D43:D49)</f>
        <v>63497</v>
      </c>
    </row>
    <row r="51" spans="1:5" x14ac:dyDescent="0.25">
      <c r="B51" s="13"/>
    </row>
    <row r="52" spans="1:5" x14ac:dyDescent="0.25">
      <c r="B52" s="13"/>
    </row>
    <row r="53" spans="1:5" x14ac:dyDescent="0.25">
      <c r="B53" s="13"/>
    </row>
    <row r="54" spans="1:5" x14ac:dyDescent="0.25">
      <c r="B54" s="13"/>
    </row>
  </sheetData>
  <mergeCells count="2">
    <mergeCell ref="A4:B4"/>
    <mergeCell ref="A24:B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3635-DCB1-444E-95FA-1959B8E5F6C0}">
  <dimension ref="A8:M74"/>
  <sheetViews>
    <sheetView topLeftCell="A55" zoomScale="130" zoomScaleNormal="130" workbookViewId="0">
      <selection activeCell="M80" sqref="M80"/>
    </sheetView>
  </sheetViews>
  <sheetFormatPr baseColWidth="10" defaultRowHeight="15" x14ac:dyDescent="0.25"/>
  <cols>
    <col min="3" max="3" width="14.140625" bestFit="1" customWidth="1"/>
    <col min="4" max="4" width="24.85546875" bestFit="1" customWidth="1"/>
    <col min="5" max="6" width="13.85546875" bestFit="1" customWidth="1"/>
    <col min="10" max="10" width="12.28515625" bestFit="1" customWidth="1"/>
    <col min="12" max="12" width="15" bestFit="1" customWidth="1"/>
  </cols>
  <sheetData>
    <row r="8" spans="12:12" x14ac:dyDescent="0.25">
      <c r="L8" s="1"/>
    </row>
    <row r="11" spans="12:12" x14ac:dyDescent="0.25">
      <c r="L11" s="1"/>
    </row>
    <row r="25" spans="1:13" x14ac:dyDescent="0.25">
      <c r="A25" s="8" t="s">
        <v>63</v>
      </c>
      <c r="J25" s="8" t="s">
        <v>70</v>
      </c>
      <c r="L25" s="8" t="s">
        <v>72</v>
      </c>
    </row>
    <row r="26" spans="1:13" x14ac:dyDescent="0.25">
      <c r="A26" t="s">
        <v>64</v>
      </c>
      <c r="C26" s="27">
        <v>20</v>
      </c>
      <c r="D26" s="26" t="s">
        <v>65</v>
      </c>
      <c r="E26" s="27"/>
      <c r="F26" s="26"/>
      <c r="G26" s="34" t="s">
        <v>71</v>
      </c>
      <c r="H26" s="26"/>
      <c r="I26" s="26"/>
      <c r="J26" s="33">
        <v>160000</v>
      </c>
      <c r="K26" s="26"/>
      <c r="L26" s="33">
        <v>80000</v>
      </c>
      <c r="M26" s="26"/>
    </row>
    <row r="27" spans="1:13" x14ac:dyDescent="0.25">
      <c r="A27" t="s">
        <v>66</v>
      </c>
      <c r="B27" s="26"/>
      <c r="C27" s="33">
        <v>50000</v>
      </c>
      <c r="D27" s="26" t="s">
        <v>34</v>
      </c>
      <c r="E27" s="27"/>
      <c r="F27" s="26"/>
      <c r="G27" s="34" t="s">
        <v>36</v>
      </c>
      <c r="H27" s="26"/>
      <c r="I27" s="26"/>
      <c r="J27" s="26"/>
      <c r="K27" s="26"/>
      <c r="L27" s="27">
        <v>2800000</v>
      </c>
      <c r="M27" s="26"/>
    </row>
    <row r="28" spans="1:13" x14ac:dyDescent="0.25">
      <c r="A28" t="s">
        <v>67</v>
      </c>
      <c r="B28" s="26"/>
      <c r="C28" s="33">
        <v>65500</v>
      </c>
      <c r="D28" s="26" t="s">
        <v>34</v>
      </c>
      <c r="E28" s="27"/>
      <c r="F28" s="26"/>
      <c r="G28" s="34" t="s">
        <v>73</v>
      </c>
      <c r="H28" s="26"/>
      <c r="I28" s="26"/>
      <c r="J28" s="26"/>
      <c r="K28" s="26"/>
      <c r="L28" s="30">
        <v>0.1</v>
      </c>
      <c r="M28" s="26"/>
    </row>
    <row r="29" spans="1:13" x14ac:dyDescent="0.25">
      <c r="A29" t="s">
        <v>68</v>
      </c>
      <c r="B29" s="26"/>
      <c r="C29" s="27">
        <v>50000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1:13" x14ac:dyDescent="0.25">
      <c r="A30" t="s">
        <v>69</v>
      </c>
      <c r="B30" s="26"/>
      <c r="C30" s="27">
        <v>12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1:13" x14ac:dyDescent="0.25">
      <c r="B31" s="26"/>
      <c r="C31" s="26"/>
      <c r="D31" s="26"/>
      <c r="E31" s="26"/>
      <c r="F31" s="28"/>
      <c r="G31" s="26"/>
      <c r="H31" s="26"/>
      <c r="I31" s="26"/>
      <c r="J31" s="26"/>
      <c r="K31" s="26"/>
      <c r="L31" s="26"/>
      <c r="M31" s="26"/>
    </row>
    <row r="32" spans="1:13" x14ac:dyDescent="0.25">
      <c r="B32" s="26"/>
      <c r="C32" s="26"/>
      <c r="D32" s="26"/>
      <c r="E32" s="26"/>
      <c r="F32" s="34"/>
      <c r="G32" s="34"/>
      <c r="H32" s="26"/>
      <c r="I32" s="26"/>
      <c r="J32" s="26"/>
      <c r="K32" s="26"/>
      <c r="L32" s="26"/>
      <c r="M32" s="26"/>
    </row>
    <row r="33" spans="2:13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2:13" x14ac:dyDescent="0.25">
      <c r="B34" s="26"/>
      <c r="C34" s="26"/>
      <c r="D34" s="26"/>
      <c r="E34" s="26"/>
      <c r="F34" s="33"/>
      <c r="G34" s="33"/>
      <c r="H34" s="26"/>
      <c r="I34" s="26"/>
      <c r="J34" s="26"/>
      <c r="K34" s="26"/>
      <c r="L34" s="26"/>
      <c r="M34" s="26"/>
    </row>
    <row r="35" spans="2:13" x14ac:dyDescent="0.25">
      <c r="B35" s="26"/>
      <c r="C35" s="26"/>
      <c r="D35" s="26" t="s">
        <v>21</v>
      </c>
      <c r="E35" s="33">
        <f>C27*C26</f>
        <v>1000000</v>
      </c>
      <c r="F35" s="33">
        <f>C27*C26</f>
        <v>1000000</v>
      </c>
      <c r="G35" s="40"/>
      <c r="H35" s="26"/>
      <c r="I35" s="26"/>
      <c r="J35" s="26"/>
      <c r="K35" s="26"/>
      <c r="L35" s="26"/>
      <c r="M35" s="26"/>
    </row>
    <row r="36" spans="2:13" x14ac:dyDescent="0.25">
      <c r="B36" s="26"/>
      <c r="C36" s="26"/>
      <c r="D36" s="26" t="s">
        <v>75</v>
      </c>
      <c r="E36" s="33">
        <f>$C$29</f>
        <v>50000</v>
      </c>
      <c r="F36" s="33">
        <f>$C$29</f>
        <v>50000</v>
      </c>
      <c r="G36" s="33"/>
      <c r="H36" s="26"/>
      <c r="I36" s="26"/>
      <c r="J36" s="26"/>
      <c r="K36" s="26"/>
      <c r="L36" s="26"/>
      <c r="M36" s="26"/>
    </row>
    <row r="37" spans="2:13" x14ac:dyDescent="0.25">
      <c r="B37" s="26"/>
      <c r="C37" s="26"/>
      <c r="D37" s="26" t="s">
        <v>76</v>
      </c>
      <c r="E37" s="33">
        <f>C30*C27</f>
        <v>600000</v>
      </c>
      <c r="F37" s="33">
        <f>C30*C27</f>
        <v>600000</v>
      </c>
      <c r="G37" s="40"/>
      <c r="H37" s="26"/>
      <c r="I37" s="26"/>
      <c r="J37" s="26"/>
      <c r="K37" s="26"/>
      <c r="L37" s="26"/>
      <c r="M37" s="26"/>
    </row>
    <row r="38" spans="2:13" x14ac:dyDescent="0.25">
      <c r="B38" s="26"/>
      <c r="C38" s="26"/>
      <c r="D38" s="26" t="s">
        <v>40</v>
      </c>
      <c r="E38" s="41">
        <f>E35-E36-E37</f>
        <v>350000</v>
      </c>
      <c r="F38" s="41">
        <f>F35-F36-F37</f>
        <v>350000</v>
      </c>
      <c r="G38" s="26"/>
      <c r="H38" s="26"/>
      <c r="I38" s="26"/>
      <c r="J38" s="26"/>
      <c r="K38" s="26"/>
      <c r="L38" s="26"/>
      <c r="M38" s="26"/>
    </row>
    <row r="39" spans="2:13" x14ac:dyDescent="0.25">
      <c r="B39" s="26"/>
      <c r="C39" s="26"/>
      <c r="D39" s="26" t="s">
        <v>77</v>
      </c>
      <c r="E39" s="33">
        <v>0</v>
      </c>
      <c r="F39" s="33">
        <f>2800000*10%</f>
        <v>280000</v>
      </c>
      <c r="G39" s="40" t="s">
        <v>82</v>
      </c>
      <c r="H39" s="26"/>
      <c r="I39" s="26"/>
      <c r="J39" s="26"/>
      <c r="K39" s="26"/>
      <c r="L39" s="26"/>
      <c r="M39" s="26"/>
    </row>
    <row r="40" spans="2:13" x14ac:dyDescent="0.25">
      <c r="B40" s="26"/>
      <c r="C40" s="26"/>
      <c r="D40" s="26" t="s">
        <v>28</v>
      </c>
      <c r="E40" s="33">
        <f>E38</f>
        <v>350000</v>
      </c>
      <c r="F40" s="33">
        <f>F38-F39</f>
        <v>70000</v>
      </c>
      <c r="G40" s="40"/>
      <c r="H40" s="26"/>
      <c r="I40" s="26"/>
      <c r="J40" s="26"/>
      <c r="K40" s="26"/>
      <c r="L40" s="26"/>
      <c r="M40" s="26"/>
    </row>
    <row r="41" spans="2:13" x14ac:dyDescent="0.25">
      <c r="B41" s="26"/>
      <c r="C41" s="26"/>
      <c r="D41" s="26" t="s">
        <v>78</v>
      </c>
      <c r="E41" s="33">
        <f>E40*25%</f>
        <v>87500</v>
      </c>
      <c r="F41" s="33">
        <f>F40*25%</f>
        <v>17500</v>
      </c>
      <c r="G41" s="40"/>
      <c r="H41" s="26"/>
      <c r="I41" s="26"/>
      <c r="J41" s="26"/>
      <c r="K41" s="26"/>
      <c r="L41" s="26"/>
      <c r="M41" s="26"/>
    </row>
    <row r="42" spans="2:13" x14ac:dyDescent="0.25">
      <c r="B42" s="26"/>
      <c r="C42" s="26"/>
      <c r="D42" s="26" t="s">
        <v>30</v>
      </c>
      <c r="E42" s="33">
        <f>E40-E41</f>
        <v>262500</v>
      </c>
      <c r="F42" s="33">
        <f>F40-F41</f>
        <v>52500</v>
      </c>
      <c r="G42" s="26"/>
      <c r="H42" s="29"/>
      <c r="I42" s="26"/>
      <c r="J42" s="26"/>
      <c r="K42" s="26"/>
      <c r="L42" s="26"/>
      <c r="M42" s="26"/>
    </row>
    <row r="43" spans="2:13" x14ac:dyDescent="0.25">
      <c r="B43" s="26"/>
      <c r="C43" s="26"/>
      <c r="D43" s="26" t="s">
        <v>79</v>
      </c>
      <c r="E43" s="33">
        <v>0</v>
      </c>
      <c r="F43" s="33">
        <v>0</v>
      </c>
      <c r="G43" s="26"/>
      <c r="H43" s="26"/>
      <c r="I43" s="26"/>
      <c r="J43" s="26"/>
      <c r="K43" s="26"/>
      <c r="L43" s="26"/>
      <c r="M43" s="26"/>
    </row>
    <row r="44" spans="2:13" x14ac:dyDescent="0.25">
      <c r="B44" s="26"/>
      <c r="C44" s="26"/>
      <c r="D44" s="26" t="s">
        <v>80</v>
      </c>
      <c r="E44" s="33">
        <f>E42-E43</f>
        <v>262500</v>
      </c>
      <c r="F44" s="33">
        <f>F42-F43</f>
        <v>52500</v>
      </c>
      <c r="G44" s="40"/>
      <c r="H44" s="26"/>
      <c r="I44" s="26"/>
      <c r="J44" s="26"/>
      <c r="K44" s="26"/>
      <c r="L44" s="26"/>
      <c r="M44" s="26"/>
    </row>
    <row r="45" spans="2:13" x14ac:dyDescent="0.2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</row>
    <row r="46" spans="2:13" x14ac:dyDescent="0.25">
      <c r="B46" s="26"/>
      <c r="C46" s="26"/>
      <c r="D46" s="26"/>
      <c r="E46" s="27"/>
      <c r="F46" s="26"/>
      <c r="G46" s="26"/>
      <c r="H46" s="26"/>
      <c r="I46" s="26"/>
      <c r="J46" s="26"/>
      <c r="K46" s="26"/>
      <c r="L46" s="26"/>
      <c r="M46" s="26"/>
    </row>
    <row r="47" spans="2:13" x14ac:dyDescent="0.25">
      <c r="B47" s="26"/>
      <c r="C47" s="27"/>
      <c r="D47" s="30" t="s">
        <v>74</v>
      </c>
      <c r="E47" s="33">
        <v>160000</v>
      </c>
      <c r="F47" s="33">
        <v>80000</v>
      </c>
      <c r="G47" s="26"/>
      <c r="H47" s="26"/>
      <c r="I47" s="26"/>
      <c r="J47" s="26"/>
      <c r="K47" s="26"/>
      <c r="L47" s="26"/>
      <c r="M47" s="26"/>
    </row>
    <row r="48" spans="2:13" x14ac:dyDescent="0.25">
      <c r="B48" s="26"/>
      <c r="C48" s="31"/>
      <c r="D48" s="26" t="s">
        <v>81</v>
      </c>
      <c r="E48" s="42">
        <f>E44/E47</f>
        <v>1.640625</v>
      </c>
      <c r="F48" s="42">
        <f>F44/F47</f>
        <v>0.65625</v>
      </c>
      <c r="G48" s="26"/>
      <c r="H48" s="26"/>
      <c r="I48" s="26"/>
      <c r="J48" s="26"/>
      <c r="K48" s="26"/>
      <c r="L48" s="26"/>
      <c r="M48" s="26"/>
    </row>
    <row r="49" spans="2:13" x14ac:dyDescent="0.25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</row>
    <row r="50" spans="2:13" x14ac:dyDescent="0.25">
      <c r="B50" s="26"/>
      <c r="C50" s="27"/>
      <c r="D50" s="34" t="s">
        <v>38</v>
      </c>
      <c r="E50" s="43" t="s">
        <v>83</v>
      </c>
      <c r="F50" s="39"/>
      <c r="G50" s="39"/>
      <c r="H50" s="39"/>
      <c r="I50" s="39"/>
      <c r="J50" s="39"/>
      <c r="K50" s="39"/>
      <c r="L50" s="26"/>
      <c r="M50" s="26"/>
    </row>
    <row r="51" spans="2:13" x14ac:dyDescent="0.25">
      <c r="B51" s="26"/>
      <c r="C51" s="27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2:13" x14ac:dyDescent="0.25">
      <c r="B52" s="26"/>
      <c r="C52" s="26"/>
      <c r="D52" s="26" t="s">
        <v>39</v>
      </c>
      <c r="E52" s="40">
        <f>E38</f>
        <v>350000</v>
      </c>
      <c r="F52" s="26"/>
      <c r="G52" s="32"/>
      <c r="H52" s="26"/>
      <c r="I52" s="26"/>
      <c r="J52" s="26"/>
      <c r="K52" s="26"/>
      <c r="L52" s="26"/>
      <c r="M52" s="26"/>
    </row>
    <row r="53" spans="2:13" x14ac:dyDescent="0.25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spans="2:13" x14ac:dyDescent="0.2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spans="2:13" x14ac:dyDescent="0.25">
      <c r="B55" s="26"/>
      <c r="C55" s="26"/>
      <c r="D55" s="26" t="s">
        <v>84</v>
      </c>
      <c r="E55" s="26" t="s">
        <v>31</v>
      </c>
      <c r="F55" s="40">
        <f>E36</f>
        <v>50000</v>
      </c>
      <c r="G55" s="26"/>
      <c r="H55" s="26"/>
      <c r="I55" s="26"/>
      <c r="J55" s="26"/>
      <c r="K55" s="26"/>
      <c r="L55" s="26"/>
      <c r="M55" s="26"/>
    </row>
    <row r="56" spans="2:13" x14ac:dyDescent="0.25">
      <c r="B56" s="26"/>
      <c r="C56" s="26"/>
      <c r="D56" s="26"/>
      <c r="E56" s="26" t="s">
        <v>33</v>
      </c>
      <c r="F56" s="32">
        <f>C26</f>
        <v>20</v>
      </c>
      <c r="G56" s="26"/>
      <c r="H56" s="26"/>
      <c r="I56" s="26"/>
      <c r="J56" s="26"/>
      <c r="K56" s="26"/>
      <c r="L56" s="26"/>
      <c r="M56" s="26"/>
    </row>
    <row r="57" spans="2:13" x14ac:dyDescent="0.25">
      <c r="B57" s="26"/>
      <c r="C57" s="26"/>
      <c r="D57" s="26"/>
      <c r="E57" s="26" t="s">
        <v>32</v>
      </c>
      <c r="F57" s="44">
        <f>C30</f>
        <v>12</v>
      </c>
      <c r="G57" s="26"/>
      <c r="H57" s="26"/>
      <c r="I57" s="26"/>
      <c r="J57" s="26"/>
      <c r="K57" s="26"/>
      <c r="L57" s="26"/>
      <c r="M57" s="26"/>
    </row>
    <row r="58" spans="2:13" x14ac:dyDescent="0.25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</row>
    <row r="59" spans="2:13" x14ac:dyDescent="0.25">
      <c r="B59" s="26"/>
      <c r="C59" s="26"/>
      <c r="D59" s="26"/>
      <c r="E59" s="26" t="s">
        <v>85</v>
      </c>
      <c r="F59" s="40">
        <f>F56-F57</f>
        <v>8</v>
      </c>
      <c r="G59" s="26"/>
      <c r="H59" s="26"/>
      <c r="I59" s="26"/>
      <c r="J59" s="26"/>
      <c r="K59" s="26"/>
      <c r="L59" s="26"/>
      <c r="M59" s="26"/>
    </row>
    <row r="60" spans="2:13" x14ac:dyDescent="0.25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</row>
    <row r="61" spans="2:13" x14ac:dyDescent="0.25">
      <c r="B61" s="26"/>
      <c r="C61" s="26"/>
      <c r="D61" s="26"/>
      <c r="E61" s="26" t="s">
        <v>86</v>
      </c>
      <c r="F61" s="45">
        <f>F55/F59</f>
        <v>6250</v>
      </c>
      <c r="G61" s="26"/>
      <c r="H61" s="26"/>
      <c r="I61" s="26"/>
      <c r="J61" s="26"/>
      <c r="K61" s="26"/>
      <c r="L61" s="26"/>
      <c r="M61" s="26"/>
    </row>
    <row r="62" spans="2:13" x14ac:dyDescent="0.25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</row>
    <row r="63" spans="2:13" x14ac:dyDescent="0.25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</row>
    <row r="64" spans="2:13" x14ac:dyDescent="0.25">
      <c r="B64" s="26"/>
      <c r="C64" s="26"/>
      <c r="D64" s="26" t="s">
        <v>35</v>
      </c>
      <c r="E64" s="26" t="s">
        <v>31</v>
      </c>
      <c r="F64" s="40">
        <v>50000</v>
      </c>
      <c r="G64" s="26"/>
      <c r="H64" s="26"/>
      <c r="I64" s="26"/>
      <c r="J64" s="26"/>
      <c r="K64" s="26"/>
      <c r="L64" s="26"/>
      <c r="M64" s="26"/>
    </row>
    <row r="65" spans="5:8" x14ac:dyDescent="0.25">
      <c r="E65" s="26" t="s">
        <v>33</v>
      </c>
      <c r="F65" s="32">
        <v>20</v>
      </c>
    </row>
    <row r="66" spans="5:8" x14ac:dyDescent="0.25">
      <c r="E66" s="26" t="s">
        <v>32</v>
      </c>
      <c r="F66" s="44">
        <v>12</v>
      </c>
    </row>
    <row r="67" spans="5:8" x14ac:dyDescent="0.25">
      <c r="E67" s="26"/>
      <c r="F67" s="26"/>
    </row>
    <row r="68" spans="5:8" x14ac:dyDescent="0.25">
      <c r="E68" s="26" t="s">
        <v>85</v>
      </c>
      <c r="F68" s="40">
        <v>8</v>
      </c>
    </row>
    <row r="69" spans="5:8" x14ac:dyDescent="0.25">
      <c r="E69" s="26"/>
      <c r="F69" s="26"/>
    </row>
    <row r="70" spans="5:8" x14ac:dyDescent="0.25">
      <c r="E70" s="26" t="s">
        <v>86</v>
      </c>
      <c r="F70" s="45">
        <v>50000</v>
      </c>
    </row>
    <row r="72" spans="5:8" x14ac:dyDescent="0.25">
      <c r="E72" s="36">
        <f>F70*(F65-F66)-F64-F39</f>
        <v>70000</v>
      </c>
    </row>
    <row r="73" spans="5:8" x14ac:dyDescent="0.25">
      <c r="G73" s="9">
        <f>E74/E72</f>
        <v>5.7142857142857144</v>
      </c>
      <c r="H73" t="s">
        <v>87</v>
      </c>
    </row>
    <row r="74" spans="5:8" x14ac:dyDescent="0.25">
      <c r="E74" s="36">
        <f>F70*(F65-F66)</f>
        <v>400000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CA72-EB77-457A-B4E1-4D94B612A1DB}">
  <dimension ref="A21:D39"/>
  <sheetViews>
    <sheetView workbookViewId="0">
      <selection activeCell="H31" sqref="H31"/>
    </sheetView>
  </sheetViews>
  <sheetFormatPr baseColWidth="10" defaultRowHeight="15" x14ac:dyDescent="0.25"/>
  <cols>
    <col min="1" max="1" width="42" bestFit="1" customWidth="1"/>
    <col min="3" max="3" width="12.7109375" bestFit="1" customWidth="1"/>
  </cols>
  <sheetData>
    <row r="21" spans="1:4" x14ac:dyDescent="0.25">
      <c r="D21" s="36"/>
    </row>
    <row r="23" spans="1:4" x14ac:dyDescent="0.25">
      <c r="A23" s="8" t="s">
        <v>42</v>
      </c>
      <c r="D23" s="35">
        <v>50000</v>
      </c>
    </row>
    <row r="24" spans="1:4" x14ac:dyDescent="0.25">
      <c r="A24" t="s">
        <v>88</v>
      </c>
      <c r="D24" s="48">
        <f>D23-C29</f>
        <v>10000</v>
      </c>
    </row>
    <row r="25" spans="1:4" x14ac:dyDescent="0.25">
      <c r="A25" t="s">
        <v>41</v>
      </c>
      <c r="D25" s="35"/>
    </row>
    <row r="27" spans="1:4" x14ac:dyDescent="0.25">
      <c r="A27" t="s">
        <v>89</v>
      </c>
      <c r="C27" s="36">
        <f>D23*20%</f>
        <v>10000</v>
      </c>
    </row>
    <row r="28" spans="1:4" x14ac:dyDescent="0.25">
      <c r="A28" t="s">
        <v>90</v>
      </c>
      <c r="C28">
        <v>4</v>
      </c>
    </row>
    <row r="29" spans="1:4" x14ac:dyDescent="0.25">
      <c r="A29" t="s">
        <v>91</v>
      </c>
      <c r="C29" s="37">
        <f>C27*C28</f>
        <v>40000</v>
      </c>
    </row>
    <row r="30" spans="1:4" x14ac:dyDescent="0.25">
      <c r="A30" s="38"/>
      <c r="B30" s="38"/>
      <c r="C30" s="38"/>
    </row>
    <row r="31" spans="1:4" x14ac:dyDescent="0.25">
      <c r="A31" s="38"/>
      <c r="B31" s="38"/>
      <c r="C31" s="38"/>
    </row>
    <row r="32" spans="1:4" x14ac:dyDescent="0.25">
      <c r="A32" s="38"/>
      <c r="B32" s="38"/>
      <c r="C32" s="46"/>
    </row>
    <row r="33" spans="1:3" x14ac:dyDescent="0.25">
      <c r="A33" s="38"/>
      <c r="B33" s="38"/>
      <c r="C33" s="46"/>
    </row>
    <row r="34" spans="1:3" x14ac:dyDescent="0.25">
      <c r="A34" s="38"/>
      <c r="B34" s="38"/>
      <c r="C34" s="46"/>
    </row>
    <row r="35" spans="1:3" x14ac:dyDescent="0.25">
      <c r="A35" s="38"/>
      <c r="B35" s="38"/>
      <c r="C35" s="46"/>
    </row>
    <row r="36" spans="1:3" x14ac:dyDescent="0.25">
      <c r="A36" s="38"/>
      <c r="B36" s="38"/>
      <c r="C36" s="38"/>
    </row>
    <row r="37" spans="1:3" x14ac:dyDescent="0.25">
      <c r="A37" s="38"/>
      <c r="B37" s="46"/>
      <c r="C37" s="46"/>
    </row>
    <row r="38" spans="1:3" x14ac:dyDescent="0.25">
      <c r="A38" s="38"/>
      <c r="B38" s="47"/>
      <c r="C38" s="38"/>
    </row>
    <row r="39" spans="1:3" x14ac:dyDescent="0.25">
      <c r="A39" s="38"/>
      <c r="B39" s="46"/>
      <c r="C39" s="3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E49F-D43E-4917-9051-BEFAF1477E12}">
  <dimension ref="B15:L43"/>
  <sheetViews>
    <sheetView tabSelected="1" topLeftCell="A4" workbookViewId="0">
      <selection activeCell="O36" sqref="O36"/>
    </sheetView>
  </sheetViews>
  <sheetFormatPr baseColWidth="10" defaultRowHeight="15" x14ac:dyDescent="0.25"/>
  <cols>
    <col min="1" max="1" width="11.5703125" customWidth="1"/>
    <col min="4" max="4" width="19.28515625" bestFit="1" customWidth="1"/>
    <col min="6" max="6" width="12.7109375" bestFit="1" customWidth="1"/>
    <col min="9" max="9" width="14.140625" bestFit="1" customWidth="1"/>
  </cols>
  <sheetData>
    <row r="15" spans="4:10" x14ac:dyDescent="0.25">
      <c r="F15" s="10"/>
      <c r="G15" s="2"/>
    </row>
    <row r="16" spans="4:10" x14ac:dyDescent="0.25">
      <c r="D16" s="9" t="s">
        <v>106</v>
      </c>
      <c r="E16" s="20"/>
      <c r="F16" s="57"/>
      <c r="G16" s="2"/>
      <c r="H16" s="9" t="s">
        <v>108</v>
      </c>
      <c r="I16" s="20"/>
      <c r="J16" s="20"/>
    </row>
    <row r="17" spans="2:12" x14ac:dyDescent="0.25">
      <c r="F17" s="10"/>
      <c r="G17" s="2"/>
      <c r="K17" s="8" t="s">
        <v>103</v>
      </c>
      <c r="L17" s="8"/>
    </row>
    <row r="18" spans="2:12" x14ac:dyDescent="0.25">
      <c r="B18" s="8" t="s">
        <v>92</v>
      </c>
      <c r="D18" s="8" t="s">
        <v>99</v>
      </c>
      <c r="F18" s="50" t="s">
        <v>100</v>
      </c>
      <c r="G18" s="2"/>
      <c r="H18" s="8" t="s">
        <v>107</v>
      </c>
      <c r="K18" s="8" t="s">
        <v>104</v>
      </c>
      <c r="L18" s="8" t="s">
        <v>105</v>
      </c>
    </row>
    <row r="19" spans="2:12" x14ac:dyDescent="0.25">
      <c r="B19" t="s">
        <v>94</v>
      </c>
      <c r="D19" s="35">
        <v>70000</v>
      </c>
      <c r="F19" s="49">
        <v>0.2</v>
      </c>
      <c r="H19" s="36">
        <f>D19</f>
        <v>70000</v>
      </c>
      <c r="K19" s="51">
        <v>0</v>
      </c>
      <c r="L19" s="52">
        <f>F19</f>
        <v>0.2</v>
      </c>
    </row>
    <row r="20" spans="2:12" x14ac:dyDescent="0.25">
      <c r="B20" t="s">
        <v>95</v>
      </c>
      <c r="D20" s="35">
        <v>100000</v>
      </c>
      <c r="F20" s="49">
        <v>0.16</v>
      </c>
      <c r="H20" s="36">
        <f>H19+D20</f>
        <v>170000</v>
      </c>
      <c r="J20" s="53" t="s">
        <v>94</v>
      </c>
      <c r="K20" s="51">
        <f>H19</f>
        <v>70000</v>
      </c>
      <c r="L20" s="52">
        <f>L19</f>
        <v>0.2</v>
      </c>
    </row>
    <row r="21" spans="2:12" x14ac:dyDescent="0.25">
      <c r="B21" t="s">
        <v>97</v>
      </c>
      <c r="D21" s="35">
        <v>60000</v>
      </c>
      <c r="F21" s="49">
        <v>0.15</v>
      </c>
      <c r="H21" s="36">
        <f>H20+D21</f>
        <v>230000</v>
      </c>
      <c r="J21" s="53" t="s">
        <v>94</v>
      </c>
      <c r="K21" s="51">
        <f>K20</f>
        <v>70000</v>
      </c>
      <c r="L21" s="52">
        <f>F20</f>
        <v>0.16</v>
      </c>
    </row>
    <row r="22" spans="2:12" x14ac:dyDescent="0.25">
      <c r="B22" t="s">
        <v>93</v>
      </c>
      <c r="D22" s="35">
        <v>80000</v>
      </c>
      <c r="F22" s="49">
        <v>0.12</v>
      </c>
      <c r="H22" s="36">
        <f t="shared" ref="H22:H24" si="0">H21+D22</f>
        <v>310000</v>
      </c>
      <c r="J22" s="53" t="s">
        <v>95</v>
      </c>
      <c r="K22" s="51">
        <f>H20</f>
        <v>170000</v>
      </c>
      <c r="L22" s="52">
        <f>L21</f>
        <v>0.16</v>
      </c>
    </row>
    <row r="23" spans="2:12" x14ac:dyDescent="0.25">
      <c r="B23" t="s">
        <v>98</v>
      </c>
      <c r="D23" s="35">
        <v>110000</v>
      </c>
      <c r="F23" s="49">
        <v>0.11</v>
      </c>
      <c r="H23" s="36">
        <f t="shared" si="0"/>
        <v>420000</v>
      </c>
      <c r="J23" s="53" t="s">
        <v>95</v>
      </c>
      <c r="K23" s="51">
        <f>K22</f>
        <v>170000</v>
      </c>
      <c r="L23" s="52">
        <f>F21</f>
        <v>0.15</v>
      </c>
    </row>
    <row r="24" spans="2:12" x14ac:dyDescent="0.25">
      <c r="B24" t="s">
        <v>96</v>
      </c>
      <c r="D24" s="35">
        <v>40000</v>
      </c>
      <c r="F24" s="49">
        <v>0.08</v>
      </c>
      <c r="H24" s="36">
        <f t="shared" si="0"/>
        <v>460000</v>
      </c>
      <c r="J24" s="53" t="s">
        <v>97</v>
      </c>
      <c r="K24" s="51">
        <f>H21</f>
        <v>230000</v>
      </c>
      <c r="L24" s="52">
        <f>L23</f>
        <v>0.15</v>
      </c>
    </row>
    <row r="25" spans="2:12" x14ac:dyDescent="0.25">
      <c r="D25" s="35"/>
      <c r="J25" s="53" t="s">
        <v>97</v>
      </c>
      <c r="K25" s="51">
        <f>K24</f>
        <v>230000</v>
      </c>
      <c r="L25" s="52">
        <f>F22</f>
        <v>0.12</v>
      </c>
    </row>
    <row r="26" spans="2:12" x14ac:dyDescent="0.25">
      <c r="D26" s="35"/>
      <c r="J26" s="53" t="s">
        <v>93</v>
      </c>
      <c r="K26" s="51">
        <f>H22</f>
        <v>310000</v>
      </c>
      <c r="L26" s="52">
        <f>L25</f>
        <v>0.12</v>
      </c>
    </row>
    <row r="27" spans="2:12" x14ac:dyDescent="0.25">
      <c r="B27" t="s">
        <v>101</v>
      </c>
      <c r="D27" s="2">
        <v>0.1</v>
      </c>
      <c r="J27" s="53" t="s">
        <v>93</v>
      </c>
      <c r="K27" s="51">
        <f>K26</f>
        <v>310000</v>
      </c>
      <c r="L27" s="52">
        <f>F23</f>
        <v>0.11</v>
      </c>
    </row>
    <row r="28" spans="2:12" x14ac:dyDescent="0.25">
      <c r="J28" s="54" t="s">
        <v>98</v>
      </c>
      <c r="K28" s="59">
        <f>H23</f>
        <v>420000</v>
      </c>
      <c r="L28" s="60">
        <f>L27</f>
        <v>0.11</v>
      </c>
    </row>
    <row r="29" spans="2:12" x14ac:dyDescent="0.25">
      <c r="B29" t="s">
        <v>102</v>
      </c>
      <c r="D29" s="1">
        <v>250000</v>
      </c>
      <c r="J29" s="54" t="s">
        <v>98</v>
      </c>
      <c r="K29" s="59">
        <f>K28</f>
        <v>420000</v>
      </c>
      <c r="L29" s="60">
        <f>F24</f>
        <v>0.08</v>
      </c>
    </row>
    <row r="30" spans="2:12" x14ac:dyDescent="0.25">
      <c r="J30" s="54" t="s">
        <v>96</v>
      </c>
      <c r="K30" s="55">
        <f>H24</f>
        <v>460000</v>
      </c>
      <c r="L30" s="56">
        <f>L29</f>
        <v>0.08</v>
      </c>
    </row>
    <row r="31" spans="2:12" x14ac:dyDescent="0.25">
      <c r="I31" s="35"/>
    </row>
    <row r="32" spans="2:12" x14ac:dyDescent="0.25">
      <c r="E32" t="s">
        <v>110</v>
      </c>
      <c r="I32" s="35"/>
    </row>
    <row r="33" spans="5:12" x14ac:dyDescent="0.25">
      <c r="E33" t="s">
        <v>111</v>
      </c>
      <c r="I33" s="35"/>
      <c r="K33" s="8" t="s">
        <v>109</v>
      </c>
    </row>
    <row r="34" spans="5:12" x14ac:dyDescent="0.25">
      <c r="I34" s="35"/>
      <c r="K34" s="35">
        <v>0</v>
      </c>
      <c r="L34" s="49">
        <v>0.1</v>
      </c>
    </row>
    <row r="35" spans="5:12" x14ac:dyDescent="0.25">
      <c r="K35" s="35">
        <f>D29</f>
        <v>250000</v>
      </c>
      <c r="L35" s="49">
        <f>+L34</f>
        <v>0.1</v>
      </c>
    </row>
    <row r="36" spans="5:12" x14ac:dyDescent="0.25">
      <c r="K36" s="35">
        <f>K35</f>
        <v>250000</v>
      </c>
      <c r="L36" s="49">
        <f>+L35</f>
        <v>0.1</v>
      </c>
    </row>
    <row r="37" spans="5:12" x14ac:dyDescent="0.25">
      <c r="K37" s="35">
        <f>K30</f>
        <v>460000</v>
      </c>
      <c r="L37" s="49">
        <f>L36</f>
        <v>0.1</v>
      </c>
    </row>
    <row r="38" spans="5:12" x14ac:dyDescent="0.25">
      <c r="K38" s="35"/>
      <c r="L38" s="49"/>
    </row>
    <row r="39" spans="5:12" x14ac:dyDescent="0.25">
      <c r="K39" s="35"/>
      <c r="L39" s="49"/>
    </row>
    <row r="40" spans="5:12" x14ac:dyDescent="0.25">
      <c r="K40" s="35"/>
      <c r="L40" s="49"/>
    </row>
    <row r="41" spans="5:12" x14ac:dyDescent="0.25">
      <c r="K41" s="35"/>
      <c r="L41" s="49"/>
    </row>
    <row r="42" spans="5:12" x14ac:dyDescent="0.25">
      <c r="K42" s="35"/>
      <c r="L42" s="49"/>
    </row>
    <row r="43" spans="5:12" x14ac:dyDescent="0.25">
      <c r="K43" s="35"/>
      <c r="L43" s="49"/>
    </row>
  </sheetData>
  <sortState xmlns:xlrd2="http://schemas.microsoft.com/office/spreadsheetml/2017/richdata2" ref="B18:F24">
    <sortCondition descending="1" ref="F18:F2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Alexander Villatoro</cp:lastModifiedBy>
  <dcterms:created xsi:type="dcterms:W3CDTF">2022-05-06T23:14:07Z</dcterms:created>
  <dcterms:modified xsi:type="dcterms:W3CDTF">2022-05-09T15:21:04Z</dcterms:modified>
</cp:coreProperties>
</file>