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8_{D98CBAA3-E84B-49B4-9933-D17C6FF27BC7}" xr6:coauthVersionLast="47" xr6:coauthVersionMax="47" xr10:uidLastSave="{00000000-0000-0000-0000-000000000000}"/>
  <bookViews>
    <workbookView xWindow="28680" yWindow="-2580" windowWidth="29040" windowHeight="15840" activeTab="4" xr2:uid="{7044BB16-2852-424E-8492-D531079F82EE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5" l="1"/>
  <c r="C45" i="5"/>
  <c r="C43" i="5"/>
  <c r="C27" i="5"/>
  <c r="D15" i="4" l="1"/>
  <c r="C13" i="4"/>
  <c r="C17" i="3"/>
  <c r="B15" i="3"/>
  <c r="D53" i="2"/>
  <c r="E53" i="2"/>
  <c r="C53" i="2"/>
  <c r="D52" i="2"/>
  <c r="E52" i="2"/>
  <c r="C52" i="2"/>
  <c r="E51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7" i="2"/>
  <c r="D42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7" i="2"/>
  <c r="C46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7" i="2"/>
  <c r="E16" i="2"/>
  <c r="D26" i="2"/>
  <c r="E26" i="2"/>
  <c r="C26" i="2"/>
  <c r="D19" i="2"/>
  <c r="E19" i="2"/>
  <c r="C19" i="2"/>
  <c r="D18" i="2"/>
  <c r="E18" i="2"/>
  <c r="C18" i="2"/>
  <c r="D16" i="2"/>
  <c r="C16" i="2"/>
  <c r="E15" i="2"/>
  <c r="D15" i="2"/>
  <c r="C15" i="2"/>
  <c r="M17" i="1"/>
</calcChain>
</file>

<file path=xl/sharedStrings.xml><?xml version="1.0" encoding="utf-8"?>
<sst xmlns="http://schemas.openxmlformats.org/spreadsheetml/2006/main" count="80" uniqueCount="74">
  <si>
    <t>a) WACC = CCPP</t>
  </si>
  <si>
    <t xml:space="preserve">wi = proporción que representa la fuente de financiamiento </t>
  </si>
  <si>
    <t>ki = costo que representa la fuente de financiamiento %</t>
  </si>
  <si>
    <t>Fuentes</t>
  </si>
  <si>
    <t>Deuda</t>
  </si>
  <si>
    <t>Capital propio</t>
  </si>
  <si>
    <t>wi</t>
  </si>
  <si>
    <t>ki</t>
  </si>
  <si>
    <t>WACC =</t>
  </si>
  <si>
    <t>TMAR = WACC + Ganancia deseada</t>
  </si>
  <si>
    <t>TMAR mayor o igual al WACC después de impuestos</t>
  </si>
  <si>
    <t xml:space="preserve">Regla de decisión  = se acepta el proyecto si su TIR es mayor que la TMAR </t>
  </si>
  <si>
    <t>TMAR = Tasa libre de riesgo + prima riesgo</t>
  </si>
  <si>
    <t>Proyecto</t>
  </si>
  <si>
    <t>TIR</t>
  </si>
  <si>
    <t>Decisión</t>
  </si>
  <si>
    <t>A</t>
  </si>
  <si>
    <t>B</t>
  </si>
  <si>
    <t>rechazar, no gana el minimo deseado</t>
  </si>
  <si>
    <t>aceptar</t>
  </si>
  <si>
    <t>b)</t>
  </si>
  <si>
    <t>Bono</t>
  </si>
  <si>
    <t>Beneficio Neto</t>
  </si>
  <si>
    <t>Plazo</t>
  </si>
  <si>
    <t>Costo de la deuda  antes de impuestos</t>
  </si>
  <si>
    <t>I</t>
  </si>
  <si>
    <t>C</t>
  </si>
  <si>
    <t>Nd</t>
  </si>
  <si>
    <t>kd</t>
  </si>
  <si>
    <t>Intereses (Q)</t>
  </si>
  <si>
    <t>n</t>
  </si>
  <si>
    <t>Costo de la deuda después de impuestos</t>
  </si>
  <si>
    <t>*985</t>
  </si>
  <si>
    <t>AÑO</t>
  </si>
  <si>
    <t>FNE desde la empresa</t>
  </si>
  <si>
    <t>Kd = TIR</t>
  </si>
  <si>
    <t>Ki =</t>
  </si>
  <si>
    <t>Costo exacto antes de impuestos</t>
  </si>
  <si>
    <t>Costo exacto después de impuestos</t>
  </si>
  <si>
    <t>Dividendo anual del 12%</t>
  </si>
  <si>
    <t>Valor a la par de Q100</t>
  </si>
  <si>
    <t>valor de venta de Q97.50</t>
  </si>
  <si>
    <t>Costos flotantes de Q2.50</t>
  </si>
  <si>
    <t>Dp = Dividendo preferente expresado en forma monetaria</t>
  </si>
  <si>
    <t>Np = Beneficio neto de la acción preferente</t>
  </si>
  <si>
    <t>Nd = Valor nominal de la acción +/- prima/ descuento - gastos de colocación</t>
  </si>
  <si>
    <t xml:space="preserve">Dp= </t>
  </si>
  <si>
    <t>Np =</t>
  </si>
  <si>
    <t>Kp =</t>
  </si>
  <si>
    <t>Coeficiente beta</t>
  </si>
  <si>
    <t>b</t>
  </si>
  <si>
    <t>Tasa libre de riesgo</t>
  </si>
  <si>
    <t>Rf</t>
  </si>
  <si>
    <t>Rendimiento del mercado</t>
  </si>
  <si>
    <t>Km</t>
  </si>
  <si>
    <t>a) Prima de riesgo = 1.2 * (11%-6%)</t>
  </si>
  <si>
    <t>b) Rendimiento requerido = 6% + 1.2 * (11% - 6%)</t>
  </si>
  <si>
    <t>c)</t>
  </si>
  <si>
    <t>g =</t>
  </si>
  <si>
    <t>n = cant datos - 1</t>
  </si>
  <si>
    <t>b) Beneficio neto de la venta de acciones nuevas</t>
  </si>
  <si>
    <t>a) Tasa de crecimiento de los dividendos</t>
  </si>
  <si>
    <t>Precio de la acción</t>
  </si>
  <si>
    <t>Valor a recibir de la venta</t>
  </si>
  <si>
    <t>Po</t>
  </si>
  <si>
    <t>Nn</t>
  </si>
  <si>
    <t>c) Kr = Ks = ?</t>
  </si>
  <si>
    <t>Dividendo en el periodo 1</t>
  </si>
  <si>
    <t>D1</t>
  </si>
  <si>
    <t>Precio de la accion en el periodo 0</t>
  </si>
  <si>
    <t>P0</t>
  </si>
  <si>
    <t>Tasa de crecimiento</t>
  </si>
  <si>
    <t>g</t>
  </si>
  <si>
    <t>d) Kn = costo de acciones nuevas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</si>
</sst>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0" fillId="0" borderId="0" xfId="0" applyNumberFormat="1"/>
    <xf numFmtId="168" fontId="0" fillId="0" borderId="0" xfId="2" applyNumberFormat="1" applyFont="1"/>
    <xf numFmtId="168" fontId="2" fillId="0" borderId="0" xfId="2" applyNumberFormat="1" applyFont="1"/>
    <xf numFmtId="0" fontId="3" fillId="0" borderId="0" xfId="0" applyFont="1"/>
    <xf numFmtId="0" fontId="0" fillId="0" borderId="1" xfId="0" applyBorder="1"/>
    <xf numFmtId="44" fontId="0" fillId="0" borderId="0" xfId="1" applyFont="1"/>
    <xf numFmtId="44" fontId="0" fillId="0" borderId="0" xfId="0" applyNumberFormat="1"/>
    <xf numFmtId="168" fontId="0" fillId="0" borderId="0" xfId="0" applyNumberFormat="1"/>
    <xf numFmtId="10" fontId="0" fillId="0" borderId="0" xfId="0" applyNumberFormat="1"/>
    <xf numFmtId="168" fontId="2" fillId="2" borderId="0" xfId="0" applyNumberFormat="1" applyFont="1" applyFill="1"/>
    <xf numFmtId="0" fontId="0" fillId="0" borderId="0" xfId="0" applyAlignment="1">
      <alignment wrapText="1"/>
    </xf>
    <xf numFmtId="44" fontId="0" fillId="0" borderId="1" xfId="0" applyNumberFormat="1" applyBorder="1"/>
    <xf numFmtId="10" fontId="2" fillId="0" borderId="0" xfId="2" applyNumberFormat="1" applyFont="1"/>
    <xf numFmtId="10" fontId="2" fillId="2" borderId="0" xfId="2" applyNumberFormat="1" applyFont="1" applyFill="1"/>
    <xf numFmtId="9" fontId="2" fillId="2" borderId="0" xfId="2" applyFont="1" applyFill="1"/>
    <xf numFmtId="10" fontId="0" fillId="2" borderId="0" xfId="0" applyNumberFormat="1" applyFill="1"/>
    <xf numFmtId="168" fontId="2" fillId="2" borderId="0" xfId="2" applyNumberFormat="1" applyFont="1" applyFill="1"/>
    <xf numFmtId="44" fontId="2" fillId="2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476250</xdr:colOff>
      <xdr:row>18</xdr:row>
      <xdr:rowOff>130199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1D95EA-6535-4AAE-ADA9-975F8B678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91425" cy="3382034"/>
        </a:xfrm>
        <a:prstGeom prst="rect">
          <a:avLst/>
        </a:prstGeom>
      </xdr:spPr>
    </xdr:pic>
    <xdr:clientData/>
  </xdr:twoCellAnchor>
  <xdr:oneCellAnchor>
    <xdr:from>
      <xdr:col>12</xdr:col>
      <xdr:colOff>314324</xdr:colOff>
      <xdr:row>3</xdr:row>
      <xdr:rowOff>38100</xdr:rowOff>
    </xdr:from>
    <xdr:ext cx="2318385" cy="672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0023CB3-68E1-432F-8A69-0B8E24913AF3}"/>
                </a:ext>
              </a:extLst>
            </xdr:cNvPr>
            <xdr:cNvSpPr txBox="1"/>
          </xdr:nvSpPr>
          <xdr:spPr>
            <a:xfrm>
              <a:off x="9801224" y="581025"/>
              <a:ext cx="2318385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𝑊𝐴𝐶𝐶</m:t>
                    </m:r>
                    <m:r>
                      <a:rPr lang="es-E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s-E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s-E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E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E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E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GT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0023CB3-68E1-432F-8A69-0B8E24913AF3}"/>
                </a:ext>
              </a:extLst>
            </xdr:cNvPr>
            <xdr:cNvSpPr txBox="1"/>
          </xdr:nvSpPr>
          <xdr:spPr>
            <a:xfrm>
              <a:off x="9801224" y="581025"/>
              <a:ext cx="2318385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𝑊𝐴𝐶𝐶= ∑24_(𝑖=1)^𝑛▒〖𝑊_𝑖∗𝐾_𝑖 〗</a:t>
              </a:r>
              <a:endParaRPr lang="es-GT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30</xdr:row>
      <xdr:rowOff>102870</xdr:rowOff>
    </xdr:from>
    <xdr:to>
      <xdr:col>7</xdr:col>
      <xdr:colOff>95250</xdr:colOff>
      <xdr:row>32</xdr:row>
      <xdr:rowOff>143350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5A275A-D0FA-49A5-AB86-C4CBD4A442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239"/>
        <a:stretch/>
      </xdr:blipFill>
      <xdr:spPr>
        <a:xfrm>
          <a:off x="0" y="5532120"/>
          <a:ext cx="5629275" cy="402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38100</xdr:rowOff>
    </xdr:from>
    <xdr:to>
      <xdr:col>7</xdr:col>
      <xdr:colOff>88414</xdr:colOff>
      <xdr:row>34</xdr:row>
      <xdr:rowOff>129579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C147C6-6A8A-4F83-B4EF-779B96B4B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10275"/>
          <a:ext cx="5622439" cy="2724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96490</xdr:colOff>
      <xdr:row>11</xdr:row>
      <xdr:rowOff>53625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E134D1-36C3-41B9-B4A5-5711A5D06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88065" cy="2038635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4</xdr:row>
      <xdr:rowOff>38100</xdr:rowOff>
    </xdr:from>
    <xdr:to>
      <xdr:col>19</xdr:col>
      <xdr:colOff>286614</xdr:colOff>
      <xdr:row>10</xdr:row>
      <xdr:rowOff>167810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9720F7-89EC-4812-90A0-F8CC8C4B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5900" y="762000"/>
          <a:ext cx="6194019" cy="121556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12</xdr:row>
      <xdr:rowOff>161925</xdr:rowOff>
    </xdr:from>
    <xdr:to>
      <xdr:col>17</xdr:col>
      <xdr:colOff>494114</xdr:colOff>
      <xdr:row>15</xdr:row>
      <xdr:rowOff>95316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66326A-374B-4DEC-B09E-ACE462BFC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2050" y="2333625"/>
          <a:ext cx="5151839" cy="47631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16</xdr:row>
      <xdr:rowOff>85725</xdr:rowOff>
    </xdr:from>
    <xdr:to>
      <xdr:col>15</xdr:col>
      <xdr:colOff>229037</xdr:colOff>
      <xdr:row>18</xdr:row>
      <xdr:rowOff>398302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93B606D-9C8F-4C48-B6FF-DA1872F9E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0" y="2981325"/>
          <a:ext cx="3134162" cy="1124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742253</xdr:colOff>
      <xdr:row>5</xdr:row>
      <xdr:rowOff>55381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C8943A-E9F4-44BA-A290-7B2C6808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59433" cy="971686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6</xdr:row>
      <xdr:rowOff>28575</xdr:rowOff>
    </xdr:from>
    <xdr:to>
      <xdr:col>13</xdr:col>
      <xdr:colOff>19220</xdr:colOff>
      <xdr:row>10</xdr:row>
      <xdr:rowOff>154423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D0A0C3-6461-4EFF-8461-86BB6A489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1114425"/>
          <a:ext cx="1221275" cy="8497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15</xdr:col>
      <xdr:colOff>741591</xdr:colOff>
      <xdr:row>17</xdr:row>
      <xdr:rowOff>91477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E464C3-7F5F-44CE-8395-536C9403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6325" y="2895600"/>
          <a:ext cx="3915321" cy="266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707941</xdr:colOff>
      <xdr:row>6</xdr:row>
      <xdr:rowOff>76362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B3D3AD-F3CC-47D7-B96F-1829783D2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97486" cy="1162212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4</xdr:row>
      <xdr:rowOff>85725</xdr:rowOff>
    </xdr:from>
    <xdr:to>
      <xdr:col>21</xdr:col>
      <xdr:colOff>705983</xdr:colOff>
      <xdr:row>14</xdr:row>
      <xdr:rowOff>55495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5073C3-5CDE-4467-932A-DC4304D4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809625"/>
          <a:ext cx="8112623" cy="1792855"/>
        </a:xfrm>
        <a:prstGeom prst="rect">
          <a:avLst/>
        </a:prstGeom>
      </xdr:spPr>
    </xdr:pic>
    <xdr:clientData/>
  </xdr:twoCellAnchor>
  <xdr:twoCellAnchor editAs="oneCell">
    <xdr:from>
      <xdr:col>19</xdr:col>
      <xdr:colOff>676276</xdr:colOff>
      <xdr:row>13</xdr:row>
      <xdr:rowOff>142875</xdr:rowOff>
    </xdr:from>
    <xdr:to>
      <xdr:col>22</xdr:col>
      <xdr:colOff>162168</xdr:colOff>
      <xdr:row>17</xdr:row>
      <xdr:rowOff>141071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D0FE92-8FCE-41FD-89F4-E22384A86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3476" y="2495550"/>
          <a:ext cx="1855712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37389</xdr:colOff>
      <xdr:row>19</xdr:row>
      <xdr:rowOff>21439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840F46-FC21-4F57-B6C5-DC011D9CD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54644" cy="3467584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238124</xdr:colOff>
      <xdr:row>5</xdr:row>
      <xdr:rowOff>158115</xdr:rowOff>
    </xdr:from>
    <xdr:to>
      <xdr:col>21</xdr:col>
      <xdr:colOff>629059</xdr:colOff>
      <xdr:row>15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D2E232-8ACB-4DDB-8A5F-EB9EB4EE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4" y="1062990"/>
          <a:ext cx="7496585" cy="1771650"/>
        </a:xfrm>
        <a:prstGeom prst="rect">
          <a:avLst/>
        </a:prstGeom>
      </xdr:spPr>
    </xdr:pic>
    <xdr:clientData/>
  </xdr:twoCellAnchor>
  <xdr:twoCellAnchor editAs="oneCell">
    <xdr:from>
      <xdr:col>3</xdr:col>
      <xdr:colOff>259080</xdr:colOff>
      <xdr:row>23</xdr:row>
      <xdr:rowOff>9525</xdr:rowOff>
    </xdr:from>
    <xdr:to>
      <xdr:col>5</xdr:col>
      <xdr:colOff>322175</xdr:colOff>
      <xdr:row>26</xdr:row>
      <xdr:rowOff>17223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3BC6FA-6A60-4F87-B70F-C3198393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0805" y="4171950"/>
          <a:ext cx="1644245" cy="558243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</xdr:colOff>
      <xdr:row>22</xdr:row>
      <xdr:rowOff>129540</xdr:rowOff>
    </xdr:from>
    <xdr:to>
      <xdr:col>16</xdr:col>
      <xdr:colOff>131796</xdr:colOff>
      <xdr:row>24</xdr:row>
      <xdr:rowOff>20991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713FA7-4118-48F7-8BEB-8E80D51D2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8430" y="4110990"/>
          <a:ext cx="2495901" cy="257211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173355</xdr:rowOff>
    </xdr:from>
    <xdr:to>
      <xdr:col>17</xdr:col>
      <xdr:colOff>135791</xdr:colOff>
      <xdr:row>29</xdr:row>
      <xdr:rowOff>173380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4B938B3-BFA3-4D9E-8CB7-1A61CCF2B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4075" y="5240655"/>
          <a:ext cx="3837206" cy="18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30</xdr:row>
      <xdr:rowOff>123825</xdr:rowOff>
    </xdr:from>
    <xdr:to>
      <xdr:col>19</xdr:col>
      <xdr:colOff>517049</xdr:colOff>
      <xdr:row>32</xdr:row>
      <xdr:rowOff>133401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88D9725-68B9-4132-9338-A57570CD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8375" y="5553075"/>
          <a:ext cx="5687219" cy="3620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13</xdr:col>
      <xdr:colOff>324004</xdr:colOff>
      <xdr:row>38</xdr:row>
      <xdr:rowOff>38181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05094AD-48C2-4471-8D9C-3ABB76245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29825" y="6334125"/>
          <a:ext cx="1105054" cy="581106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38</xdr:row>
      <xdr:rowOff>114300</xdr:rowOff>
    </xdr:from>
    <xdr:to>
      <xdr:col>15</xdr:col>
      <xdr:colOff>516651</xdr:colOff>
      <xdr:row>41</xdr:row>
      <xdr:rowOff>93419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C5A8D2E-9FD8-401F-8A5E-F4307953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86975" y="6991350"/>
          <a:ext cx="2840751" cy="52966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44</xdr:row>
      <xdr:rowOff>9525</xdr:rowOff>
    </xdr:from>
    <xdr:to>
      <xdr:col>2</xdr:col>
      <xdr:colOff>36478</xdr:colOff>
      <xdr:row>45</xdr:row>
      <xdr:rowOff>36224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F0636FC-1E45-4EF2-BBBC-DC928C73A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0" y="7972425"/>
          <a:ext cx="2027203" cy="20767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14</xdr:col>
      <xdr:colOff>533695</xdr:colOff>
      <xdr:row>52</xdr:row>
      <xdr:rowOff>171575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27DEB05-04C0-4009-8139-E6B7DAE4C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68025" y="8686800"/>
          <a:ext cx="2114845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958215</xdr:colOff>
      <xdr:row>52</xdr:row>
      <xdr:rowOff>47625</xdr:rowOff>
    </xdr:from>
    <xdr:to>
      <xdr:col>1</xdr:col>
      <xdr:colOff>739330</xdr:colOff>
      <xdr:row>53</xdr:row>
      <xdr:rowOff>133386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C47DD1E-7DAC-4C9D-9712-FAA6F350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8215" y="9458325"/>
          <a:ext cx="1366075" cy="257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EAEE-DC34-4360-AD82-AF73813A84BE}">
  <dimension ref="A3:N30"/>
  <sheetViews>
    <sheetView topLeftCell="A4" workbookViewId="0">
      <selection activeCell="J33" sqref="J33"/>
    </sheetView>
  </sheetViews>
  <sheetFormatPr baseColWidth="10" defaultRowHeight="14.4" x14ac:dyDescent="0.3"/>
  <cols>
    <col min="12" max="12" width="12.6640625" customWidth="1"/>
  </cols>
  <sheetData>
    <row r="3" spans="12:14" x14ac:dyDescent="0.3">
      <c r="M3" t="s">
        <v>0</v>
      </c>
    </row>
    <row r="9" spans="12:14" x14ac:dyDescent="0.3">
      <c r="L9" t="s">
        <v>1</v>
      </c>
    </row>
    <row r="10" spans="12:14" x14ac:dyDescent="0.3">
      <c r="L10" t="s">
        <v>2</v>
      </c>
    </row>
    <row r="13" spans="12:14" x14ac:dyDescent="0.3">
      <c r="L13" s="1" t="s">
        <v>3</v>
      </c>
      <c r="M13" s="1" t="s">
        <v>6</v>
      </c>
      <c r="N13" t="s">
        <v>7</v>
      </c>
    </row>
    <row r="14" spans="12:14" x14ac:dyDescent="0.3">
      <c r="L14" t="s">
        <v>4</v>
      </c>
      <c r="M14">
        <v>0.4</v>
      </c>
      <c r="N14" s="2">
        <v>7.0000000000000007E-2</v>
      </c>
    </row>
    <row r="15" spans="12:14" x14ac:dyDescent="0.3">
      <c r="L15" t="s">
        <v>5</v>
      </c>
      <c r="M15">
        <v>0.6</v>
      </c>
      <c r="N15" s="2">
        <v>0.16</v>
      </c>
    </row>
    <row r="17" spans="1:14" x14ac:dyDescent="0.3">
      <c r="L17" s="1" t="s">
        <v>8</v>
      </c>
      <c r="M17" s="4">
        <f>SUMPRODUCT(M14:M15,N14:N15)</f>
        <v>0.124</v>
      </c>
    </row>
    <row r="19" spans="1:14" x14ac:dyDescent="0.3">
      <c r="L19" t="s">
        <v>13</v>
      </c>
      <c r="M19" t="s">
        <v>14</v>
      </c>
      <c r="N19" t="s">
        <v>15</v>
      </c>
    </row>
    <row r="20" spans="1:14" x14ac:dyDescent="0.3">
      <c r="L20" t="s">
        <v>16</v>
      </c>
      <c r="M20" s="2">
        <v>0.08</v>
      </c>
      <c r="N20" t="s">
        <v>18</v>
      </c>
    </row>
    <row r="21" spans="1:14" x14ac:dyDescent="0.3">
      <c r="A21" s="5" t="s">
        <v>12</v>
      </c>
      <c r="L21" t="s">
        <v>17</v>
      </c>
      <c r="M21" s="2">
        <v>0.15</v>
      </c>
      <c r="N21" t="s">
        <v>19</v>
      </c>
    </row>
    <row r="24" spans="1:14" x14ac:dyDescent="0.3">
      <c r="A24" s="1" t="s">
        <v>10</v>
      </c>
    </row>
    <row r="25" spans="1:14" x14ac:dyDescent="0.3">
      <c r="A25" t="s">
        <v>9</v>
      </c>
    </row>
    <row r="28" spans="1:14" x14ac:dyDescent="0.3">
      <c r="A28" s="1" t="s">
        <v>11</v>
      </c>
    </row>
    <row r="30" spans="1:14" x14ac:dyDescent="0.3">
      <c r="A30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01C1-75A7-4B05-B628-A1A46CACEDA8}">
  <dimension ref="A14:F53"/>
  <sheetViews>
    <sheetView topLeftCell="A7" workbookViewId="0">
      <selection activeCell="I27" sqref="I27"/>
    </sheetView>
  </sheetViews>
  <sheetFormatPr baseColWidth="10" defaultRowHeight="14.4" x14ac:dyDescent="0.3"/>
  <cols>
    <col min="3" max="3" width="13" customWidth="1"/>
  </cols>
  <sheetData>
    <row r="14" spans="1:6" x14ac:dyDescent="0.3">
      <c r="A14" t="s">
        <v>21</v>
      </c>
      <c r="C14" s="6" t="s">
        <v>16</v>
      </c>
      <c r="D14" s="6" t="s">
        <v>17</v>
      </c>
      <c r="E14" s="6" t="s">
        <v>26</v>
      </c>
    </row>
    <row r="15" spans="1:6" x14ac:dyDescent="0.3">
      <c r="A15" t="s">
        <v>29</v>
      </c>
      <c r="B15" t="s">
        <v>25</v>
      </c>
      <c r="C15" s="7">
        <f>9%*1000</f>
        <v>90</v>
      </c>
      <c r="D15" s="7">
        <f>10%*1000</f>
        <v>100</v>
      </c>
      <c r="E15" s="7">
        <f>9%*1000</f>
        <v>90</v>
      </c>
    </row>
    <row r="16" spans="1:6" x14ac:dyDescent="0.3">
      <c r="A16" t="s">
        <v>22</v>
      </c>
      <c r="B16" t="s">
        <v>27</v>
      </c>
      <c r="C16" s="8">
        <f>1000-20-25</f>
        <v>955</v>
      </c>
      <c r="D16" s="8">
        <f>1000+10-40</f>
        <v>970</v>
      </c>
      <c r="E16" s="8">
        <f>1000-15</f>
        <v>985</v>
      </c>
      <c r="F16" t="s">
        <v>32</v>
      </c>
    </row>
    <row r="17" spans="1:5" x14ac:dyDescent="0.3">
      <c r="A17" t="s">
        <v>23</v>
      </c>
      <c r="B17" t="s">
        <v>30</v>
      </c>
      <c r="C17">
        <v>20</v>
      </c>
      <c r="D17">
        <v>16</v>
      </c>
      <c r="E17">
        <v>25</v>
      </c>
    </row>
    <row r="18" spans="1:5" ht="49.8" customHeight="1" x14ac:dyDescent="0.3">
      <c r="A18" s="12" t="s">
        <v>24</v>
      </c>
      <c r="B18" t="s">
        <v>28</v>
      </c>
      <c r="C18" s="14">
        <f>((C15+(1000-C16)/C17))/((C16+1000)/2)</f>
        <v>9.4373401534526849E-2</v>
      </c>
      <c r="D18" s="4">
        <f t="shared" ref="D18:E18" si="0">((D15+(1000-D16)/D17))/((D16+1000)/2)</f>
        <v>0.1034263959390863</v>
      </c>
      <c r="E18" s="4">
        <f t="shared" si="0"/>
        <v>9.128463476070528E-2</v>
      </c>
    </row>
    <row r="19" spans="1:5" ht="55.2" customHeight="1" x14ac:dyDescent="0.3">
      <c r="A19" s="12" t="s">
        <v>31</v>
      </c>
      <c r="B19" t="s">
        <v>7</v>
      </c>
      <c r="C19" s="11">
        <f>C18*(1-0.25)</f>
        <v>7.078005115089514E-2</v>
      </c>
      <c r="D19" s="11">
        <f t="shared" ref="D19:E19" si="1">D18*(1-0.25)</f>
        <v>7.7569796954314721E-2</v>
      </c>
      <c r="E19" s="11">
        <f t="shared" si="1"/>
        <v>6.8463476070528967E-2</v>
      </c>
    </row>
    <row r="24" spans="1:5" x14ac:dyDescent="0.3">
      <c r="A24" t="s">
        <v>34</v>
      </c>
    </row>
    <row r="25" spans="1:5" x14ac:dyDescent="0.3">
      <c r="B25" t="s">
        <v>33</v>
      </c>
      <c r="C25" s="6" t="s">
        <v>16</v>
      </c>
      <c r="D25" s="6" t="s">
        <v>17</v>
      </c>
      <c r="E25" s="6" t="s">
        <v>26</v>
      </c>
    </row>
    <row r="26" spans="1:5" x14ac:dyDescent="0.3">
      <c r="B26">
        <v>0</v>
      </c>
      <c r="C26" s="8">
        <f>C16</f>
        <v>955</v>
      </c>
      <c r="D26" s="8">
        <f t="shared" ref="D26:E26" si="2">D16</f>
        <v>970</v>
      </c>
      <c r="E26" s="8">
        <f t="shared" si="2"/>
        <v>985</v>
      </c>
    </row>
    <row r="27" spans="1:5" x14ac:dyDescent="0.3">
      <c r="B27">
        <v>1</v>
      </c>
      <c r="C27" s="8">
        <f>-$C$15</f>
        <v>-90</v>
      </c>
      <c r="D27" s="8">
        <f>-$D$15</f>
        <v>-100</v>
      </c>
      <c r="E27" s="8">
        <f>-$E$15</f>
        <v>-90</v>
      </c>
    </row>
    <row r="28" spans="1:5" x14ac:dyDescent="0.3">
      <c r="B28">
        <v>2</v>
      </c>
      <c r="C28" s="8">
        <f t="shared" ref="C28:C51" si="3">-$C$15</f>
        <v>-90</v>
      </c>
      <c r="D28" s="8">
        <f t="shared" ref="D28:D41" si="4">-$D$15</f>
        <v>-100</v>
      </c>
      <c r="E28" s="8">
        <f t="shared" ref="E28:E50" si="5">-$E$15</f>
        <v>-90</v>
      </c>
    </row>
    <row r="29" spans="1:5" x14ac:dyDescent="0.3">
      <c r="B29">
        <v>3</v>
      </c>
      <c r="C29" s="8">
        <f t="shared" si="3"/>
        <v>-90</v>
      </c>
      <c r="D29" s="8">
        <f t="shared" si="4"/>
        <v>-100</v>
      </c>
      <c r="E29" s="8">
        <f t="shared" si="5"/>
        <v>-90</v>
      </c>
    </row>
    <row r="30" spans="1:5" x14ac:dyDescent="0.3">
      <c r="B30">
        <v>4</v>
      </c>
      <c r="C30" s="8">
        <f t="shared" si="3"/>
        <v>-90</v>
      </c>
      <c r="D30" s="8">
        <f t="shared" si="4"/>
        <v>-100</v>
      </c>
      <c r="E30" s="8">
        <f t="shared" si="5"/>
        <v>-90</v>
      </c>
    </row>
    <row r="31" spans="1:5" x14ac:dyDescent="0.3">
      <c r="B31">
        <v>5</v>
      </c>
      <c r="C31" s="8">
        <f t="shared" si="3"/>
        <v>-90</v>
      </c>
      <c r="D31" s="8">
        <f t="shared" si="4"/>
        <v>-100</v>
      </c>
      <c r="E31" s="8">
        <f t="shared" si="5"/>
        <v>-90</v>
      </c>
    </row>
    <row r="32" spans="1:5" x14ac:dyDescent="0.3">
      <c r="B32">
        <v>6</v>
      </c>
      <c r="C32" s="8">
        <f t="shared" si="3"/>
        <v>-90</v>
      </c>
      <c r="D32" s="8">
        <f t="shared" si="4"/>
        <v>-100</v>
      </c>
      <c r="E32" s="8">
        <f t="shared" si="5"/>
        <v>-90</v>
      </c>
    </row>
    <row r="33" spans="2:5" x14ac:dyDescent="0.3">
      <c r="B33">
        <v>7</v>
      </c>
      <c r="C33" s="8">
        <f t="shared" si="3"/>
        <v>-90</v>
      </c>
      <c r="D33" s="8">
        <f t="shared" si="4"/>
        <v>-100</v>
      </c>
      <c r="E33" s="8">
        <f t="shared" si="5"/>
        <v>-90</v>
      </c>
    </row>
    <row r="34" spans="2:5" x14ac:dyDescent="0.3">
      <c r="B34">
        <v>8</v>
      </c>
      <c r="C34" s="8">
        <f t="shared" si="3"/>
        <v>-90</v>
      </c>
      <c r="D34" s="8">
        <f t="shared" si="4"/>
        <v>-100</v>
      </c>
      <c r="E34" s="8">
        <f t="shared" si="5"/>
        <v>-90</v>
      </c>
    </row>
    <row r="35" spans="2:5" x14ac:dyDescent="0.3">
      <c r="B35">
        <v>9</v>
      </c>
      <c r="C35" s="8">
        <f t="shared" si="3"/>
        <v>-90</v>
      </c>
      <c r="D35" s="8">
        <f t="shared" si="4"/>
        <v>-100</v>
      </c>
      <c r="E35" s="8">
        <f t="shared" si="5"/>
        <v>-90</v>
      </c>
    </row>
    <row r="36" spans="2:5" x14ac:dyDescent="0.3">
      <c r="B36">
        <v>10</v>
      </c>
      <c r="C36" s="8">
        <f t="shared" si="3"/>
        <v>-90</v>
      </c>
      <c r="D36" s="8">
        <f t="shared" si="4"/>
        <v>-100</v>
      </c>
      <c r="E36" s="8">
        <f t="shared" si="5"/>
        <v>-90</v>
      </c>
    </row>
    <row r="37" spans="2:5" x14ac:dyDescent="0.3">
      <c r="B37">
        <v>11</v>
      </c>
      <c r="C37" s="8">
        <f t="shared" si="3"/>
        <v>-90</v>
      </c>
      <c r="D37" s="8">
        <f t="shared" si="4"/>
        <v>-100</v>
      </c>
      <c r="E37" s="8">
        <f t="shared" si="5"/>
        <v>-90</v>
      </c>
    </row>
    <row r="38" spans="2:5" x14ac:dyDescent="0.3">
      <c r="B38">
        <v>12</v>
      </c>
      <c r="C38" s="8">
        <f t="shared" si="3"/>
        <v>-90</v>
      </c>
      <c r="D38" s="8">
        <f t="shared" si="4"/>
        <v>-100</v>
      </c>
      <c r="E38" s="8">
        <f t="shared" si="5"/>
        <v>-90</v>
      </c>
    </row>
    <row r="39" spans="2:5" x14ac:dyDescent="0.3">
      <c r="B39">
        <v>13</v>
      </c>
      <c r="C39" s="8">
        <f t="shared" si="3"/>
        <v>-90</v>
      </c>
      <c r="D39" s="8">
        <f t="shared" si="4"/>
        <v>-100</v>
      </c>
      <c r="E39" s="8">
        <f t="shared" si="5"/>
        <v>-90</v>
      </c>
    </row>
    <row r="40" spans="2:5" x14ac:dyDescent="0.3">
      <c r="B40">
        <v>14</v>
      </c>
      <c r="C40" s="8">
        <f t="shared" si="3"/>
        <v>-90</v>
      </c>
      <c r="D40" s="8">
        <f t="shared" si="4"/>
        <v>-100</v>
      </c>
      <c r="E40" s="8">
        <f t="shared" si="5"/>
        <v>-90</v>
      </c>
    </row>
    <row r="41" spans="2:5" x14ac:dyDescent="0.3">
      <c r="B41">
        <v>15</v>
      </c>
      <c r="C41" s="8">
        <f t="shared" si="3"/>
        <v>-90</v>
      </c>
      <c r="D41" s="8">
        <f t="shared" si="4"/>
        <v>-100</v>
      </c>
      <c r="E41" s="8">
        <f t="shared" si="5"/>
        <v>-90</v>
      </c>
    </row>
    <row r="42" spans="2:5" x14ac:dyDescent="0.3">
      <c r="B42">
        <v>16</v>
      </c>
      <c r="C42" s="8">
        <f t="shared" si="3"/>
        <v>-90</v>
      </c>
      <c r="D42" s="8">
        <f>-D15-1000</f>
        <v>-1100</v>
      </c>
      <c r="E42" s="8">
        <f t="shared" si="5"/>
        <v>-90</v>
      </c>
    </row>
    <row r="43" spans="2:5" x14ac:dyDescent="0.3">
      <c r="B43">
        <v>17</v>
      </c>
      <c r="C43" s="8">
        <f t="shared" si="3"/>
        <v>-90</v>
      </c>
      <c r="E43" s="8">
        <f t="shared" si="5"/>
        <v>-90</v>
      </c>
    </row>
    <row r="44" spans="2:5" x14ac:dyDescent="0.3">
      <c r="B44">
        <v>18</v>
      </c>
      <c r="C44" s="8">
        <f t="shared" si="3"/>
        <v>-90</v>
      </c>
      <c r="E44" s="8">
        <f t="shared" si="5"/>
        <v>-90</v>
      </c>
    </row>
    <row r="45" spans="2:5" x14ac:dyDescent="0.3">
      <c r="B45">
        <v>19</v>
      </c>
      <c r="C45" s="8">
        <f t="shared" si="3"/>
        <v>-90</v>
      </c>
      <c r="E45" s="8">
        <f t="shared" si="5"/>
        <v>-90</v>
      </c>
    </row>
    <row r="46" spans="2:5" x14ac:dyDescent="0.3">
      <c r="B46">
        <v>20</v>
      </c>
      <c r="C46" s="8">
        <f>-C15-1000</f>
        <v>-1090</v>
      </c>
      <c r="E46" s="8">
        <f t="shared" si="5"/>
        <v>-90</v>
      </c>
    </row>
    <row r="47" spans="2:5" x14ac:dyDescent="0.3">
      <c r="B47">
        <v>21</v>
      </c>
      <c r="C47" s="8"/>
      <c r="E47" s="8">
        <f t="shared" si="5"/>
        <v>-90</v>
      </c>
    </row>
    <row r="48" spans="2:5" x14ac:dyDescent="0.3">
      <c r="B48">
        <v>22</v>
      </c>
      <c r="C48" s="8"/>
      <c r="E48" s="8">
        <f t="shared" si="5"/>
        <v>-90</v>
      </c>
    </row>
    <row r="49" spans="2:6" x14ac:dyDescent="0.3">
      <c r="B49">
        <v>23</v>
      </c>
      <c r="C49" s="8"/>
      <c r="E49" s="8">
        <f t="shared" si="5"/>
        <v>-90</v>
      </c>
    </row>
    <row r="50" spans="2:6" x14ac:dyDescent="0.3">
      <c r="B50">
        <v>24</v>
      </c>
      <c r="C50" s="8"/>
      <c r="E50" s="8">
        <f t="shared" si="5"/>
        <v>-90</v>
      </c>
    </row>
    <row r="51" spans="2:6" x14ac:dyDescent="0.3">
      <c r="B51">
        <v>25</v>
      </c>
      <c r="C51" s="13"/>
      <c r="D51" s="6"/>
      <c r="E51" s="13">
        <f>-E15-1000</f>
        <v>-1090</v>
      </c>
    </row>
    <row r="52" spans="2:6" x14ac:dyDescent="0.3">
      <c r="B52" t="s">
        <v>35</v>
      </c>
      <c r="C52" s="10">
        <f>IRR(C26:C51)</f>
        <v>9.5110382838343943E-2</v>
      </c>
      <c r="D52" s="10">
        <f t="shared" ref="D52:E52" si="6">IRR(D26:D51)</f>
        <v>0.1039245175511827</v>
      </c>
      <c r="E52" s="10">
        <f t="shared" si="6"/>
        <v>9.1546267663438874E-2</v>
      </c>
      <c r="F52" t="s">
        <v>37</v>
      </c>
    </row>
    <row r="53" spans="2:6" x14ac:dyDescent="0.3">
      <c r="B53" t="s">
        <v>36</v>
      </c>
      <c r="C53" s="15">
        <f>C52*(1-0.25)</f>
        <v>7.1332787128757957E-2</v>
      </c>
      <c r="D53" s="15">
        <f t="shared" ref="D53:E53" si="7">D52*(1-0.25)</f>
        <v>7.7943388163387028E-2</v>
      </c>
      <c r="E53" s="15">
        <f t="shared" si="7"/>
        <v>6.8659700747579155E-2</v>
      </c>
      <c r="F53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5333-AC82-427D-88A4-9159B99DCA38}">
  <dimension ref="A8:L17"/>
  <sheetViews>
    <sheetView workbookViewId="0">
      <selection activeCell="C17" sqref="C17"/>
    </sheetView>
  </sheetViews>
  <sheetFormatPr baseColWidth="10" defaultRowHeight="14.4" x14ac:dyDescent="0.3"/>
  <sheetData>
    <row r="8" spans="1:12" x14ac:dyDescent="0.3">
      <c r="A8" t="s">
        <v>39</v>
      </c>
    </row>
    <row r="9" spans="1:12" x14ac:dyDescent="0.3">
      <c r="A9" t="s">
        <v>40</v>
      </c>
    </row>
    <row r="10" spans="1:12" x14ac:dyDescent="0.3">
      <c r="A10" t="s">
        <v>41</v>
      </c>
    </row>
    <row r="11" spans="1:12" x14ac:dyDescent="0.3">
      <c r="A11" t="s">
        <v>42</v>
      </c>
    </row>
    <row r="13" spans="1:12" x14ac:dyDescent="0.3">
      <c r="L13" t="s">
        <v>43</v>
      </c>
    </row>
    <row r="14" spans="1:12" x14ac:dyDescent="0.3">
      <c r="A14" t="s">
        <v>46</v>
      </c>
      <c r="B14" s="7">
        <v>12</v>
      </c>
      <c r="L14" t="s">
        <v>44</v>
      </c>
    </row>
    <row r="15" spans="1:12" x14ac:dyDescent="0.3">
      <c r="A15" t="s">
        <v>47</v>
      </c>
      <c r="B15" s="7">
        <f>97.5-2.5</f>
        <v>95</v>
      </c>
      <c r="L15" t="s">
        <v>45</v>
      </c>
    </row>
    <row r="17" spans="2:3" x14ac:dyDescent="0.3">
      <c r="B17" t="s">
        <v>48</v>
      </c>
      <c r="C17" s="3">
        <f>B14/B15</f>
        <v>0.12631578947368421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3BC9-595C-435A-A4DF-7142B36BCCD2}">
  <dimension ref="A9:D17"/>
  <sheetViews>
    <sheetView workbookViewId="0">
      <selection activeCell="D33" sqref="D33"/>
    </sheetView>
  </sheetViews>
  <sheetFormatPr baseColWidth="10" defaultRowHeight="14.4" x14ac:dyDescent="0.3"/>
  <cols>
    <col min="1" max="1" width="21.44140625" customWidth="1"/>
  </cols>
  <sheetData>
    <row r="9" spans="1:4" x14ac:dyDescent="0.3">
      <c r="A9" t="s">
        <v>49</v>
      </c>
      <c r="B9" t="s">
        <v>50</v>
      </c>
      <c r="C9">
        <v>1.2</v>
      </c>
    </row>
    <row r="10" spans="1:4" x14ac:dyDescent="0.3">
      <c r="A10" t="s">
        <v>51</v>
      </c>
      <c r="B10" t="s">
        <v>52</v>
      </c>
      <c r="C10" s="2">
        <v>0.06</v>
      </c>
    </row>
    <row r="11" spans="1:4" x14ac:dyDescent="0.3">
      <c r="A11" t="s">
        <v>53</v>
      </c>
      <c r="B11" t="s">
        <v>54</v>
      </c>
      <c r="C11" s="2">
        <v>0.11</v>
      </c>
    </row>
    <row r="13" spans="1:4" x14ac:dyDescent="0.3">
      <c r="A13" t="s">
        <v>55</v>
      </c>
      <c r="C13" s="16">
        <f>C9*(C11-C10)</f>
        <v>0.06</v>
      </c>
    </row>
    <row r="15" spans="1:4" x14ac:dyDescent="0.3">
      <c r="A15" t="s">
        <v>56</v>
      </c>
      <c r="D15" s="17">
        <f>C13+C10</f>
        <v>0.12</v>
      </c>
    </row>
    <row r="17" spans="1:1" x14ac:dyDescent="0.3">
      <c r="A17" t="s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4D95-C395-43A5-8913-5E4C14BCE8A9}">
  <dimension ref="A22:N54"/>
  <sheetViews>
    <sheetView tabSelected="1" topLeftCell="A28" workbookViewId="0">
      <selection activeCell="C54" sqref="C54"/>
    </sheetView>
  </sheetViews>
  <sheetFormatPr baseColWidth="10" defaultRowHeight="14.4" x14ac:dyDescent="0.3"/>
  <cols>
    <col min="1" max="1" width="23.109375" customWidth="1"/>
    <col min="3" max="3" width="20.109375" bestFit="1" customWidth="1"/>
  </cols>
  <sheetData>
    <row r="22" spans="1:14" x14ac:dyDescent="0.3">
      <c r="A22" t="s">
        <v>61</v>
      </c>
    </row>
    <row r="25" spans="1:14" x14ac:dyDescent="0.3">
      <c r="N25" t="s">
        <v>59</v>
      </c>
    </row>
    <row r="27" spans="1:14" x14ac:dyDescent="0.3">
      <c r="B27" t="s">
        <v>58</v>
      </c>
      <c r="C27" s="18">
        <f>POWER((3.1/2.12),(1/4))-1</f>
        <v>9.9655012596852721E-2</v>
      </c>
    </row>
    <row r="30" spans="1:14" x14ac:dyDescent="0.3">
      <c r="A30" t="s">
        <v>60</v>
      </c>
    </row>
    <row r="32" spans="1:14" x14ac:dyDescent="0.3">
      <c r="A32" t="s">
        <v>62</v>
      </c>
      <c r="B32" t="s">
        <v>64</v>
      </c>
      <c r="C32" s="7">
        <v>57.5</v>
      </c>
    </row>
    <row r="33" spans="1:3" x14ac:dyDescent="0.3">
      <c r="A33" t="s">
        <v>63</v>
      </c>
      <c r="B33" t="s">
        <v>65</v>
      </c>
      <c r="C33" s="19">
        <v>52</v>
      </c>
    </row>
    <row r="39" spans="1:3" x14ac:dyDescent="0.3">
      <c r="A39" t="s">
        <v>66</v>
      </c>
    </row>
    <row r="41" spans="1:3" x14ac:dyDescent="0.3">
      <c r="A41" t="s">
        <v>67</v>
      </c>
      <c r="B41" t="s">
        <v>68</v>
      </c>
      <c r="C41" s="7">
        <v>3.4</v>
      </c>
    </row>
    <row r="42" spans="1:3" x14ac:dyDescent="0.3">
      <c r="A42" t="s">
        <v>69</v>
      </c>
      <c r="B42" t="s">
        <v>70</v>
      </c>
      <c r="C42" s="7">
        <v>57.5</v>
      </c>
    </row>
    <row r="43" spans="1:3" x14ac:dyDescent="0.3">
      <c r="A43" t="s">
        <v>71</v>
      </c>
      <c r="B43" t="s">
        <v>72</v>
      </c>
      <c r="C43" s="9">
        <f>C27</f>
        <v>9.9655012596852721E-2</v>
      </c>
    </row>
    <row r="45" spans="1:3" x14ac:dyDescent="0.3">
      <c r="C45" s="11">
        <f>(C41/C42)+C43</f>
        <v>0.15878544737946143</v>
      </c>
    </row>
    <row r="50" spans="1:3" x14ac:dyDescent="0.3">
      <c r="A50" t="s">
        <v>73</v>
      </c>
    </row>
    <row r="54" spans="1:3" x14ac:dyDescent="0.3">
      <c r="C54" s="11">
        <f>(C41/C33)+C43</f>
        <v>0.1650396279814681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2022-03-31T01:32:16Z</dcterms:created>
  <dcterms:modified xsi:type="dcterms:W3CDTF">2022-03-31T02:48:33Z</dcterms:modified>
</cp:coreProperties>
</file>