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19F949DF-DA4E-46AB-9482-4BF750C53F1F}" xr6:coauthVersionLast="47" xr6:coauthVersionMax="47" xr10:uidLastSave="{00000000-0000-0000-0000-000000000000}"/>
  <bookViews>
    <workbookView xWindow="28680" yWindow="-2580" windowWidth="29040" windowHeight="15840" activeTab="1" xr2:uid="{7736D471-837E-4850-B962-E660FF4C3FA1}"/>
  </bookViews>
  <sheets>
    <sheet name="ENUNCIADO" sheetId="3" r:id="rId1"/>
    <sheet name="EJEMPL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K23" i="1"/>
  <c r="K22" i="1"/>
  <c r="K21" i="1"/>
  <c r="O25" i="1"/>
  <c r="K18" i="1"/>
  <c r="K19" i="1"/>
  <c r="K16" i="1"/>
  <c r="K15" i="1"/>
  <c r="K8" i="1"/>
  <c r="K11" i="1"/>
  <c r="O15" i="1"/>
  <c r="O12" i="1"/>
  <c r="K10" i="1"/>
  <c r="K12" i="1" s="1"/>
  <c r="K9" i="1"/>
  <c r="D37" i="1"/>
  <c r="C35" i="1"/>
  <c r="D34" i="1"/>
  <c r="C34" i="1"/>
  <c r="F32" i="1"/>
  <c r="F31" i="1"/>
  <c r="F33" i="1"/>
  <c r="F34" i="1"/>
  <c r="F35" i="1"/>
  <c r="F36" i="1"/>
  <c r="F37" i="1"/>
  <c r="D33" i="1"/>
  <c r="D32" i="1"/>
  <c r="E30" i="1"/>
  <c r="D30" i="1"/>
  <c r="D13" i="1"/>
  <c r="D10" i="1"/>
  <c r="D11" i="1" s="1"/>
  <c r="D9" i="1"/>
  <c r="D8" i="1"/>
  <c r="F7" i="1"/>
  <c r="F8" i="1"/>
  <c r="F9" i="1"/>
  <c r="F10" i="1"/>
  <c r="F11" i="1"/>
  <c r="F12" i="1"/>
  <c r="F6" i="1"/>
  <c r="D6" i="1"/>
  <c r="D7" i="1" s="1"/>
  <c r="H5" i="1"/>
  <c r="C32" i="1"/>
  <c r="C31" i="1" s="1"/>
  <c r="K24" i="1" l="1"/>
</calcChain>
</file>

<file path=xl/sharedStrings.xml><?xml version="1.0" encoding="utf-8"?>
<sst xmlns="http://schemas.openxmlformats.org/spreadsheetml/2006/main" count="80" uniqueCount="61">
  <si>
    <t>Dulces Aciditos, S.A.</t>
  </si>
  <si>
    <t>Ingresos por ventas</t>
  </si>
  <si>
    <t>ACTIVOS</t>
  </si>
  <si>
    <t>(-) Costo de ventas</t>
  </si>
  <si>
    <t>Efectivo</t>
  </si>
  <si>
    <t>Utilidad Bruta</t>
  </si>
  <si>
    <t>Valores negociables</t>
  </si>
  <si>
    <t>(-) Gastos operativos</t>
  </si>
  <si>
    <t>Cuentas por cobrar</t>
  </si>
  <si>
    <t>Utilidad neta antes de impuestos</t>
  </si>
  <si>
    <t>Inventarios</t>
  </si>
  <si>
    <t>(-) Impuestos (tasa 25%)</t>
  </si>
  <si>
    <t>Total de activos corrientes</t>
  </si>
  <si>
    <t>Utilidad neta después de impuestos</t>
  </si>
  <si>
    <t>Activos fijos netos</t>
  </si>
  <si>
    <t>(-) Dividendos en efectivo</t>
  </si>
  <si>
    <t>TOTAL DE ACTIVOS</t>
  </si>
  <si>
    <t>Ganancia retenida</t>
  </si>
  <si>
    <t>Anexo a Estado de Resultados</t>
  </si>
  <si>
    <t xml:space="preserve">PASIVO + PATRIMONIO </t>
  </si>
  <si>
    <t>Costo de ventas</t>
  </si>
  <si>
    <t>Cuentas por pagar</t>
  </si>
  <si>
    <t>Costo fijo</t>
  </si>
  <si>
    <t>Impuestos por pagar</t>
  </si>
  <si>
    <t>Costo variable</t>
  </si>
  <si>
    <t>Otros pasivos corrientes</t>
  </si>
  <si>
    <t>Total de pasivos corrientes</t>
  </si>
  <si>
    <t>Gastos Operativos</t>
  </si>
  <si>
    <t>Deuda a largo plazo</t>
  </si>
  <si>
    <t>Gastos fijos</t>
  </si>
  <si>
    <t>Acciones comunes</t>
  </si>
  <si>
    <t>Gastos variables</t>
  </si>
  <si>
    <t>Ganancias retenidas</t>
  </si>
  <si>
    <t>TOTAL DE PASIVOS + PATRIMONIO</t>
  </si>
  <si>
    <t>Del 01 de enero al 31 de diciembre de cada año</t>
  </si>
  <si>
    <t>Estado de Resultados Histórico y Proyectado (Método de % sobre ventas)</t>
  </si>
  <si>
    <t>Estado de Resultados Histórico y Proyectado (Método ajustado del % sobre ventas - usando separación de CF Y CV)</t>
  </si>
  <si>
    <t>Costo Fijo</t>
  </si>
  <si>
    <t>Costo Variable</t>
  </si>
  <si>
    <t>Gastos Fijos</t>
  </si>
  <si>
    <t>Gastos Variables</t>
  </si>
  <si>
    <t>Balance General Histórico y Proyectado</t>
  </si>
  <si>
    <t>Al 31 de diciembre de cada año</t>
  </si>
  <si>
    <t>Financiamiento Adicional Necesario (FAN)</t>
  </si>
  <si>
    <t>SUMA IGUAL AL ACTIVO</t>
  </si>
  <si>
    <t>Histórico (2021)</t>
  </si>
  <si>
    <t>Histórico (2021</t>
  </si>
  <si>
    <t>Proyectado (2022)</t>
  </si>
  <si>
    <t>´(1)</t>
  </si>
  <si>
    <t>%V 2021</t>
  </si>
  <si>
    <t>%V 2022</t>
  </si>
  <si>
    <t>´(2)</t>
  </si>
  <si>
    <t>´(3)</t>
  </si>
  <si>
    <t>´´(4)</t>
  </si>
  <si>
    <t>´´(5)</t>
  </si>
  <si>
    <t>´´(6)</t>
  </si>
  <si>
    <t>Activo fijo al final del período</t>
  </si>
  <si>
    <t>´´(7)</t>
  </si>
  <si>
    <t>´´(8)</t>
  </si>
  <si>
    <t>´´(9)</t>
  </si>
  <si>
    <t>´´(10)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</si>
</sst>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4" formatCode="_-&quot;Q&quot;* #,##0.00_-;\-&quot;Q&quot;* #,##0.00_-;_-&quot;Q&quot;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i/>
      <sz val="9"/>
      <color rgb="FF000000"/>
      <name val="Century Gothic"/>
      <family val="2"/>
    </font>
    <font>
      <i/>
      <u/>
      <sz val="9"/>
      <color rgb="FF000000"/>
      <name val="Century Gothic"/>
      <family val="2"/>
    </font>
    <font>
      <b/>
      <sz val="11"/>
      <color rgb="FF00B050"/>
      <name val="Calibri"/>
      <family val="2"/>
      <scheme val="minor"/>
    </font>
    <font>
      <b/>
      <sz val="9"/>
      <color rgb="FF00B050"/>
      <name val="Century Gothic"/>
      <family val="2"/>
    </font>
    <font>
      <sz val="9"/>
      <color theme="1"/>
      <name val="Calibri"/>
      <family val="2"/>
      <scheme val="minor"/>
    </font>
    <font>
      <sz val="9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8" fontId="5" fillId="0" borderId="0" xfId="0" applyNumberFormat="1" applyFont="1" applyAlignment="1">
      <alignment vertical="center"/>
    </xf>
    <xf numFmtId="8" fontId="5" fillId="0" borderId="1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8" fontId="5" fillId="0" borderId="1" xfId="0" applyNumberFormat="1" applyFont="1" applyBorder="1" applyAlignment="1">
      <alignment vertical="center" wrapText="1"/>
    </xf>
    <xf numFmtId="8" fontId="4" fillId="0" borderId="2" xfId="0" applyNumberFormat="1" applyFont="1" applyBorder="1" applyAlignment="1">
      <alignment vertical="center" wrapText="1"/>
    </xf>
    <xf numFmtId="8" fontId="4" fillId="0" borderId="2" xfId="0" applyNumberFormat="1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8" fontId="10" fillId="0" borderId="0" xfId="0" applyNumberFormat="1" applyFont="1" applyAlignment="1">
      <alignment vertical="center"/>
    </xf>
    <xf numFmtId="8" fontId="5" fillId="0" borderId="0" xfId="0" applyNumberFormat="1" applyFont="1" applyBorder="1" applyAlignment="1">
      <alignment vertical="center"/>
    </xf>
    <xf numFmtId="8" fontId="4" fillId="0" borderId="0" xfId="0" applyNumberFormat="1" applyFont="1" applyBorder="1" applyAlignment="1">
      <alignment vertical="center"/>
    </xf>
    <xf numFmtId="8" fontId="10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right"/>
    </xf>
    <xf numFmtId="8" fontId="6" fillId="0" borderId="0" xfId="0" applyNumberFormat="1" applyFont="1"/>
    <xf numFmtId="8" fontId="6" fillId="0" borderId="3" xfId="0" applyNumberFormat="1" applyFont="1" applyBorder="1"/>
    <xf numFmtId="9" fontId="11" fillId="0" borderId="0" xfId="1" applyFont="1"/>
    <xf numFmtId="8" fontId="7" fillId="0" borderId="0" xfId="0" applyNumberFormat="1" applyFont="1" applyAlignment="1">
      <alignment vertical="center" wrapText="1"/>
    </xf>
    <xf numFmtId="8" fontId="5" fillId="0" borderId="3" xfId="0" applyNumberFormat="1" applyFont="1" applyBorder="1" applyAlignment="1">
      <alignment vertical="center" wrapText="1"/>
    </xf>
    <xf numFmtId="8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8" fontId="5" fillId="0" borderId="0" xfId="0" applyNumberFormat="1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9" fontId="5" fillId="0" borderId="0" xfId="1" applyFont="1" applyFill="1" applyBorder="1" applyAlignment="1">
      <alignment horizontal="center" vertical="center"/>
    </xf>
    <xf numFmtId="9" fontId="5" fillId="0" borderId="0" xfId="1" applyNumberFormat="1" applyFont="1" applyFill="1" applyAlignment="1">
      <alignment horizontal="center" vertical="center"/>
    </xf>
    <xf numFmtId="8" fontId="6" fillId="0" borderId="0" xfId="0" applyNumberFormat="1" applyFont="1" applyFill="1"/>
    <xf numFmtId="164" fontId="5" fillId="0" borderId="0" xfId="1" applyNumberFormat="1" applyFont="1" applyFill="1" applyAlignment="1">
      <alignment horizontal="center" vertical="center"/>
    </xf>
    <xf numFmtId="8" fontId="6" fillId="0" borderId="0" xfId="0" applyNumberFormat="1" applyFont="1" applyBorder="1"/>
    <xf numFmtId="0" fontId="9" fillId="0" borderId="0" xfId="0" quotePrefix="1" applyFont="1" applyFill="1" applyBorder="1"/>
    <xf numFmtId="0" fontId="0" fillId="0" borderId="0" xfId="0" applyFill="1" applyBorder="1"/>
    <xf numFmtId="8" fontId="0" fillId="0" borderId="0" xfId="0" applyNumberFormat="1" applyFill="1" applyBorder="1"/>
    <xf numFmtId="0" fontId="9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8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9" fontId="10" fillId="0" borderId="0" xfId="1" applyFont="1" applyAlignment="1">
      <alignment vertical="center"/>
    </xf>
    <xf numFmtId="8" fontId="5" fillId="0" borderId="3" xfId="0" applyNumberFormat="1" applyFont="1" applyBorder="1" applyAlignment="1">
      <alignment vertical="center"/>
    </xf>
    <xf numFmtId="8" fontId="4" fillId="0" borderId="3" xfId="0" applyNumberFormat="1" applyFont="1" applyBorder="1" applyAlignment="1">
      <alignment vertical="center"/>
    </xf>
    <xf numFmtId="0" fontId="2" fillId="3" borderId="0" xfId="0" applyFont="1" applyFill="1"/>
    <xf numFmtId="8" fontId="0" fillId="0" borderId="0" xfId="0" applyNumberFormat="1"/>
    <xf numFmtId="8" fontId="12" fillId="0" borderId="0" xfId="0" applyNumberFormat="1" applyFont="1" applyAlignment="1">
      <alignment vertical="center" wrapText="1"/>
    </xf>
    <xf numFmtId="8" fontId="0" fillId="0" borderId="0" xfId="0" applyNumberFormat="1" applyFont="1"/>
    <xf numFmtId="44" fontId="1" fillId="0" borderId="0" xfId="2" quotePrefix="1" applyFont="1"/>
    <xf numFmtId="8" fontId="0" fillId="0" borderId="0" xfId="0" quotePrefix="1" applyNumberFormat="1" applyFont="1"/>
    <xf numFmtId="44" fontId="0" fillId="0" borderId="0" xfId="2" applyFont="1"/>
    <xf numFmtId="8" fontId="2" fillId="0" borderId="2" xfId="0" applyNumberFormat="1" applyFon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15240</xdr:rowOff>
    </xdr:from>
    <xdr:to>
      <xdr:col>10</xdr:col>
      <xdr:colOff>696170</xdr:colOff>
      <xdr:row>8</xdr:row>
      <xdr:rowOff>85533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7E7E10-E82F-4F8C-B270-E6CE325A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15240"/>
          <a:ext cx="8476190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9</xdr:row>
      <xdr:rowOff>17540</xdr:rowOff>
    </xdr:from>
    <xdr:to>
      <xdr:col>9</xdr:col>
      <xdr:colOff>787648</xdr:colOff>
      <xdr:row>36</xdr:row>
      <xdr:rowOff>16458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BB31F7-B165-4FB6-975B-8911E2C45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" y="1663460"/>
          <a:ext cx="7340848" cy="4936678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37</xdr:row>
      <xdr:rowOff>0</xdr:rowOff>
    </xdr:from>
    <xdr:to>
      <xdr:col>10</xdr:col>
      <xdr:colOff>486661</xdr:colOff>
      <xdr:row>53</xdr:row>
      <xdr:rowOff>54872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BCF934-7880-4DBD-B911-D197BDF6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080" y="6766560"/>
          <a:ext cx="8152381" cy="2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695476</xdr:colOff>
      <xdr:row>10</xdr:row>
      <xdr:rowOff>7559</xdr:rowOff>
    </xdr:from>
    <xdr:to>
      <xdr:col>13</xdr:col>
      <xdr:colOff>758408</xdr:colOff>
      <xdr:row>13</xdr:row>
      <xdr:rowOff>111486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4A0678-24BF-4979-A0AF-352ED1EBC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3988" y="1844523"/>
          <a:ext cx="1652337" cy="670892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21</xdr:row>
      <xdr:rowOff>1</xdr:rowOff>
    </xdr:from>
    <xdr:to>
      <xdr:col>14</xdr:col>
      <xdr:colOff>1</xdr:colOff>
      <xdr:row>23</xdr:row>
      <xdr:rowOff>94683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641A57-5E17-49B6-BDB1-D902BA27D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5418" y="3885596"/>
          <a:ext cx="1587500" cy="476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7308-0C41-4443-B8F0-6DF566E305BC}">
  <dimension ref="A1"/>
  <sheetViews>
    <sheetView topLeftCell="A16" workbookViewId="0">
      <selection activeCell="L17" sqref="L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8CD3-DDCA-472B-975D-D652863DBA85}">
  <dimension ref="A1:O73"/>
  <sheetViews>
    <sheetView tabSelected="1" zoomScale="126" zoomScaleNormal="126" workbookViewId="0">
      <selection activeCell="D42" sqref="D42"/>
    </sheetView>
  </sheetViews>
  <sheetFormatPr baseColWidth="10" defaultRowHeight="14.4" x14ac:dyDescent="0.3"/>
  <cols>
    <col min="1" max="1" width="29.6640625" customWidth="1"/>
    <col min="3" max="4" width="18" customWidth="1"/>
    <col min="5" max="7" width="8.44140625" style="29" customWidth="1"/>
    <col min="8" max="8" width="16.33203125" customWidth="1"/>
    <col min="9" max="9" width="38" customWidth="1"/>
    <col min="10" max="10" width="18" customWidth="1"/>
    <col min="11" max="11" width="12.77734375" bestFit="1" customWidth="1"/>
  </cols>
  <sheetData>
    <row r="1" spans="1:15" x14ac:dyDescent="0.3">
      <c r="A1" s="57" t="s">
        <v>0</v>
      </c>
      <c r="B1" s="57"/>
      <c r="C1" s="2"/>
      <c r="D1" s="27"/>
      <c r="E1" s="32"/>
      <c r="F1" s="32"/>
      <c r="G1" s="32"/>
      <c r="I1" s="4" t="s">
        <v>0</v>
      </c>
      <c r="J1" s="3"/>
    </row>
    <row r="2" spans="1:15" x14ac:dyDescent="0.3">
      <c r="A2" s="1" t="s">
        <v>35</v>
      </c>
      <c r="B2" s="1"/>
      <c r="C2" s="2"/>
      <c r="D2" s="27"/>
      <c r="E2" s="32"/>
      <c r="F2" s="32"/>
      <c r="G2" s="32"/>
      <c r="I2" s="53" t="s">
        <v>41</v>
      </c>
      <c r="J2" s="53"/>
    </row>
    <row r="3" spans="1:15" x14ac:dyDescent="0.3">
      <c r="A3" s="57" t="s">
        <v>34</v>
      </c>
      <c r="B3" s="57"/>
      <c r="C3" s="57"/>
      <c r="D3" s="26"/>
      <c r="E3" s="33"/>
      <c r="F3" s="33"/>
      <c r="G3" s="33"/>
      <c r="I3" s="54" t="s">
        <v>42</v>
      </c>
      <c r="J3" s="54"/>
    </row>
    <row r="4" spans="1:15" x14ac:dyDescent="0.3">
      <c r="A4" s="58"/>
      <c r="B4" s="58"/>
      <c r="C4" s="14" t="s">
        <v>45</v>
      </c>
      <c r="D4" s="59" t="s">
        <v>47</v>
      </c>
      <c r="E4" s="34"/>
      <c r="F4" s="34" t="s">
        <v>49</v>
      </c>
      <c r="G4" s="34" t="s">
        <v>50</v>
      </c>
      <c r="I4" s="5"/>
      <c r="J4" s="5"/>
    </row>
    <row r="5" spans="1:15" x14ac:dyDescent="0.3">
      <c r="A5" s="55" t="s">
        <v>1</v>
      </c>
      <c r="B5" s="55"/>
      <c r="C5" s="7">
        <v>250000</v>
      </c>
      <c r="D5" s="7">
        <v>300000</v>
      </c>
      <c r="E5" s="35" t="s">
        <v>48</v>
      </c>
      <c r="F5" s="35"/>
      <c r="G5" s="35"/>
      <c r="H5" s="60">
        <f>(D5-C5)/C5</f>
        <v>0.2</v>
      </c>
      <c r="I5" s="4" t="s">
        <v>2</v>
      </c>
      <c r="J5" s="14" t="s">
        <v>45</v>
      </c>
      <c r="K5" s="63" t="s">
        <v>47</v>
      </c>
    </row>
    <row r="6" spans="1:15" ht="15" thickBot="1" x14ac:dyDescent="0.35">
      <c r="A6" s="55" t="s">
        <v>3</v>
      </c>
      <c r="B6" s="55"/>
      <c r="C6" s="8">
        <v>-175000</v>
      </c>
      <c r="D6" s="61">
        <f>C6*1.2</f>
        <v>-210000</v>
      </c>
      <c r="E6" s="36"/>
      <c r="F6" s="36">
        <f>C6/$C$5</f>
        <v>-0.7</v>
      </c>
      <c r="G6" s="36"/>
      <c r="H6" s="7"/>
      <c r="I6" s="3" t="s">
        <v>4</v>
      </c>
      <c r="J6" s="9">
        <v>19000</v>
      </c>
      <c r="K6" s="65">
        <v>25000</v>
      </c>
      <c r="L6" t="s">
        <v>52</v>
      </c>
    </row>
    <row r="7" spans="1:15" x14ac:dyDescent="0.3">
      <c r="A7" s="55" t="s">
        <v>5</v>
      </c>
      <c r="B7" s="55"/>
      <c r="C7" s="7">
        <v>75000</v>
      </c>
      <c r="D7" s="7">
        <f>SUM(D5:D6)</f>
        <v>90000</v>
      </c>
      <c r="E7" s="36"/>
      <c r="F7" s="36">
        <f t="shared" ref="F7:F12" si="0">C7/$C$5</f>
        <v>0.3</v>
      </c>
      <c r="G7" s="36"/>
      <c r="H7" s="7"/>
      <c r="I7" s="3" t="s">
        <v>6</v>
      </c>
      <c r="J7" s="9">
        <v>9000</v>
      </c>
      <c r="K7" s="9">
        <v>9000</v>
      </c>
      <c r="L7" t="s">
        <v>60</v>
      </c>
    </row>
    <row r="8" spans="1:15" ht="15" thickBot="1" x14ac:dyDescent="0.35">
      <c r="A8" s="55" t="s">
        <v>7</v>
      </c>
      <c r="B8" s="55"/>
      <c r="C8" s="8">
        <v>-30000</v>
      </c>
      <c r="D8" s="61">
        <f>C8*1.2</f>
        <v>-36000</v>
      </c>
      <c r="E8" s="36"/>
      <c r="F8" s="36">
        <f t="shared" si="0"/>
        <v>-0.12</v>
      </c>
      <c r="G8" s="36"/>
      <c r="H8" s="7"/>
      <c r="I8" s="3" t="s">
        <v>8</v>
      </c>
      <c r="J8" s="9">
        <v>80000</v>
      </c>
      <c r="K8" s="68">
        <f>25%*D5</f>
        <v>75000</v>
      </c>
      <c r="L8" t="s">
        <v>53</v>
      </c>
    </row>
    <row r="9" spans="1:15" x14ac:dyDescent="0.3">
      <c r="A9" s="55" t="s">
        <v>9</v>
      </c>
      <c r="B9" s="55"/>
      <c r="C9" s="7">
        <v>45000</v>
      </c>
      <c r="D9" s="7">
        <f>SUM(D7:D8)</f>
        <v>54000</v>
      </c>
      <c r="E9" s="36"/>
      <c r="F9" s="36">
        <f t="shared" si="0"/>
        <v>0.18</v>
      </c>
      <c r="G9" s="36"/>
      <c r="H9" s="7"/>
      <c r="I9" s="3" t="s">
        <v>10</v>
      </c>
      <c r="J9" s="24">
        <v>45000</v>
      </c>
      <c r="K9" s="68">
        <f>J9*1.2</f>
        <v>54000</v>
      </c>
      <c r="L9" t="s">
        <v>54</v>
      </c>
      <c r="O9" s="22"/>
    </row>
    <row r="10" spans="1:15" ht="15" thickBot="1" x14ac:dyDescent="0.35">
      <c r="A10" s="55" t="s">
        <v>11</v>
      </c>
      <c r="B10" s="55"/>
      <c r="C10" s="8">
        <v>-11250</v>
      </c>
      <c r="D10" s="61">
        <f>-D9*0.25</f>
        <v>-13500</v>
      </c>
      <c r="E10" s="36"/>
      <c r="F10" s="36">
        <f t="shared" si="0"/>
        <v>-4.4999999999999998E-2</v>
      </c>
      <c r="G10" s="36"/>
      <c r="H10" s="7"/>
      <c r="I10" s="10" t="s">
        <v>12</v>
      </c>
      <c r="J10" s="23">
        <v>153000</v>
      </c>
      <c r="K10" s="66">
        <f>SUM(K6:K9)</f>
        <v>163000</v>
      </c>
    </row>
    <row r="11" spans="1:15" ht="15" thickBot="1" x14ac:dyDescent="0.35">
      <c r="A11" s="55" t="s">
        <v>13</v>
      </c>
      <c r="B11" s="55"/>
      <c r="C11" s="7">
        <v>33750</v>
      </c>
      <c r="D11" s="7">
        <f>SUM(D9:D10)</f>
        <v>40500</v>
      </c>
      <c r="E11" s="36"/>
      <c r="F11" s="36">
        <f t="shared" si="0"/>
        <v>0.13500000000000001</v>
      </c>
      <c r="G11" s="36"/>
      <c r="H11" s="7"/>
      <c r="I11" s="3" t="s">
        <v>14</v>
      </c>
      <c r="J11" s="11">
        <v>150000</v>
      </c>
      <c r="K11" s="67">
        <f>O15</f>
        <v>175000</v>
      </c>
      <c r="L11" t="s">
        <v>55</v>
      </c>
    </row>
    <row r="12" spans="1:15" ht="15" thickBot="1" x14ac:dyDescent="0.35">
      <c r="A12" s="55" t="s">
        <v>15</v>
      </c>
      <c r="B12" s="55"/>
      <c r="C12" s="8">
        <v>-5000</v>
      </c>
      <c r="D12" s="16">
        <v>-10000</v>
      </c>
      <c r="E12" s="36" t="s">
        <v>51</v>
      </c>
      <c r="F12" s="36">
        <f t="shared" si="0"/>
        <v>-0.02</v>
      </c>
      <c r="G12" s="36"/>
      <c r="H12" s="18"/>
      <c r="I12" s="4" t="s">
        <v>16</v>
      </c>
      <c r="J12" s="12">
        <v>303000</v>
      </c>
      <c r="K12" s="66">
        <f>SUM(K10:K11)</f>
        <v>338000</v>
      </c>
      <c r="O12">
        <f>150000</f>
        <v>150000</v>
      </c>
    </row>
    <row r="13" spans="1:15" ht="15" thickBot="1" x14ac:dyDescent="0.35">
      <c r="A13" s="57" t="s">
        <v>17</v>
      </c>
      <c r="B13" s="57"/>
      <c r="C13" s="13">
        <v>28750</v>
      </c>
      <c r="D13" s="62">
        <f>SUM(D11:D12)</f>
        <v>30500</v>
      </c>
      <c r="E13" s="36"/>
      <c r="F13" s="36"/>
      <c r="G13" s="36"/>
      <c r="H13" s="7"/>
      <c r="I13" s="3"/>
      <c r="O13">
        <v>42000</v>
      </c>
    </row>
    <row r="14" spans="1:15" ht="15" thickTop="1" x14ac:dyDescent="0.3">
      <c r="I14" s="4" t="s">
        <v>19</v>
      </c>
      <c r="J14" s="2"/>
      <c r="O14">
        <v>-17000</v>
      </c>
    </row>
    <row r="15" spans="1:15" x14ac:dyDescent="0.3">
      <c r="I15" s="3" t="s">
        <v>21</v>
      </c>
      <c r="J15" s="7">
        <v>50000</v>
      </c>
      <c r="K15" s="68">
        <f>J15*1.2</f>
        <v>60000</v>
      </c>
      <c r="L15" t="s">
        <v>57</v>
      </c>
      <c r="M15" t="s">
        <v>56</v>
      </c>
      <c r="O15">
        <f>SUM(O12:O14)</f>
        <v>175000</v>
      </c>
    </row>
    <row r="16" spans="1:15" ht="15" customHeight="1" x14ac:dyDescent="0.3">
      <c r="A16" s="56" t="s">
        <v>18</v>
      </c>
      <c r="B16" s="56"/>
      <c r="I16" s="3" t="s">
        <v>23</v>
      </c>
      <c r="J16" s="7">
        <v>10000</v>
      </c>
      <c r="K16" s="68">
        <f>D10/4*-1</f>
        <v>3375</v>
      </c>
      <c r="L16" t="s">
        <v>58</v>
      </c>
    </row>
    <row r="17" spans="1:15" ht="15" thickBot="1" x14ac:dyDescent="0.35">
      <c r="A17" s="28" t="s">
        <v>20</v>
      </c>
      <c r="B17" s="29"/>
      <c r="I17" s="3" t="s">
        <v>25</v>
      </c>
      <c r="J17" s="8">
        <v>2500</v>
      </c>
      <c r="K17" s="8">
        <v>2500</v>
      </c>
      <c r="L17" t="s">
        <v>60</v>
      </c>
    </row>
    <row r="18" spans="1:15" x14ac:dyDescent="0.3">
      <c r="A18" s="30" t="s">
        <v>22</v>
      </c>
      <c r="B18" s="31">
        <v>105000</v>
      </c>
      <c r="I18" s="10" t="s">
        <v>26</v>
      </c>
      <c r="J18" s="25">
        <v>62500</v>
      </c>
      <c r="K18" s="66">
        <f>SUM(K15:K17)</f>
        <v>65875</v>
      </c>
    </row>
    <row r="19" spans="1:15" x14ac:dyDescent="0.3">
      <c r="A19" s="30" t="s">
        <v>24</v>
      </c>
      <c r="B19" s="31">
        <v>70000</v>
      </c>
      <c r="I19" s="3" t="s">
        <v>28</v>
      </c>
      <c r="J19" s="7">
        <v>100000</v>
      </c>
      <c r="K19" s="68">
        <f>J19-25000</f>
        <v>75000</v>
      </c>
      <c r="L19" t="s">
        <v>59</v>
      </c>
    </row>
    <row r="20" spans="1:15" x14ac:dyDescent="0.3">
      <c r="A20" s="30"/>
      <c r="B20" s="31"/>
      <c r="I20" s="3" t="s">
        <v>30</v>
      </c>
      <c r="J20" s="7">
        <v>75000</v>
      </c>
      <c r="K20" s="7">
        <v>75000</v>
      </c>
      <c r="L20" t="s">
        <v>60</v>
      </c>
    </row>
    <row r="21" spans="1:15" ht="15" customHeight="1" thickBot="1" x14ac:dyDescent="0.35">
      <c r="A21" s="28" t="s">
        <v>27</v>
      </c>
      <c r="B21" s="31"/>
      <c r="I21" s="3" t="s">
        <v>32</v>
      </c>
      <c r="J21" s="8">
        <v>65500</v>
      </c>
      <c r="K21" s="69">
        <f>O25</f>
        <v>96000</v>
      </c>
    </row>
    <row r="22" spans="1:15" ht="15" thickBot="1" x14ac:dyDescent="0.35">
      <c r="A22" s="30" t="s">
        <v>29</v>
      </c>
      <c r="B22" s="31">
        <v>21000</v>
      </c>
      <c r="I22" s="4" t="s">
        <v>33</v>
      </c>
      <c r="J22" s="13">
        <v>303000</v>
      </c>
      <c r="K22" s="70">
        <f>SUM(K18:K21)</f>
        <v>311875</v>
      </c>
    </row>
    <row r="23" spans="1:15" ht="15" thickTop="1" x14ac:dyDescent="0.3">
      <c r="A23" s="30" t="s">
        <v>31</v>
      </c>
      <c r="B23" s="31">
        <v>9000</v>
      </c>
      <c r="I23" s="3" t="s">
        <v>43</v>
      </c>
      <c r="K23" s="64">
        <f>K12-K22</f>
        <v>26125</v>
      </c>
      <c r="O23">
        <v>65500</v>
      </c>
    </row>
    <row r="24" spans="1:15" x14ac:dyDescent="0.3">
      <c r="I24" s="4" t="s">
        <v>44</v>
      </c>
      <c r="K24" s="64">
        <f>SUM(K22:K23)</f>
        <v>338000</v>
      </c>
      <c r="O24">
        <v>30500</v>
      </c>
    </row>
    <row r="25" spans="1:15" x14ac:dyDescent="0.3">
      <c r="O25">
        <f>SUM(O23:O24)</f>
        <v>96000</v>
      </c>
    </row>
    <row r="26" spans="1:15" x14ac:dyDescent="0.3">
      <c r="A26" s="57" t="s">
        <v>0</v>
      </c>
      <c r="B26" s="57"/>
      <c r="C26" s="2"/>
      <c r="D26" s="27"/>
      <c r="E26" s="32"/>
      <c r="F26" s="32"/>
      <c r="G26" s="32"/>
    </row>
    <row r="27" spans="1:15" x14ac:dyDescent="0.3">
      <c r="A27" s="1" t="s">
        <v>36</v>
      </c>
      <c r="B27" s="1"/>
      <c r="C27" s="2"/>
      <c r="D27" s="27"/>
      <c r="E27" s="32"/>
      <c r="F27" s="32"/>
      <c r="G27" s="32"/>
      <c r="I27" s="41"/>
      <c r="J27" s="42"/>
    </row>
    <row r="28" spans="1:15" x14ac:dyDescent="0.3">
      <c r="A28" s="57" t="s">
        <v>34</v>
      </c>
      <c r="B28" s="57"/>
      <c r="C28" s="57"/>
      <c r="D28" s="26"/>
      <c r="E28" s="33"/>
      <c r="F28" s="33"/>
      <c r="G28" s="33"/>
      <c r="I28" s="42"/>
      <c r="J28" s="43"/>
    </row>
    <row r="29" spans="1:15" x14ac:dyDescent="0.3">
      <c r="A29" s="58"/>
      <c r="B29" s="58"/>
      <c r="C29" s="14" t="s">
        <v>46</v>
      </c>
      <c r="D29" s="59" t="s">
        <v>47</v>
      </c>
      <c r="E29" s="34"/>
      <c r="F29" s="34" t="s">
        <v>49</v>
      </c>
      <c r="G29" s="34" t="s">
        <v>50</v>
      </c>
      <c r="I29" s="42"/>
      <c r="J29" s="43"/>
    </row>
    <row r="30" spans="1:15" x14ac:dyDescent="0.3">
      <c r="A30" s="55" t="s">
        <v>1</v>
      </c>
      <c r="B30" s="55"/>
      <c r="C30" s="7">
        <v>250000</v>
      </c>
      <c r="D30" s="7">
        <f>D5</f>
        <v>300000</v>
      </c>
      <c r="E30" s="7" t="str">
        <f>E5</f>
        <v>´(1)</v>
      </c>
      <c r="F30" s="35"/>
      <c r="G30" s="35"/>
      <c r="H30" s="15"/>
      <c r="I30" s="42"/>
      <c r="J30" s="43"/>
    </row>
    <row r="31" spans="1:15" x14ac:dyDescent="0.3">
      <c r="A31" s="55" t="s">
        <v>3</v>
      </c>
      <c r="B31" s="55"/>
      <c r="C31" s="16">
        <f>-(C32+C33)</f>
        <v>-175000</v>
      </c>
      <c r="D31" s="16">
        <v>-189000</v>
      </c>
      <c r="E31" s="36"/>
      <c r="F31" s="36">
        <f>C31/$C$30</f>
        <v>-0.7</v>
      </c>
      <c r="G31" s="36"/>
      <c r="H31" s="7"/>
      <c r="I31" s="42"/>
      <c r="J31" s="43"/>
    </row>
    <row r="32" spans="1:15" x14ac:dyDescent="0.3">
      <c r="A32" s="19" t="s">
        <v>37</v>
      </c>
      <c r="C32" s="20">
        <f>B18</f>
        <v>105000</v>
      </c>
      <c r="D32" s="20">
        <f>C32</f>
        <v>105000</v>
      </c>
      <c r="F32" s="36">
        <f>C32/$C$30</f>
        <v>0.42</v>
      </c>
      <c r="G32" s="36"/>
      <c r="I32" s="42"/>
      <c r="J32" s="42"/>
    </row>
    <row r="33" spans="1:10" x14ac:dyDescent="0.3">
      <c r="A33" s="19" t="s">
        <v>38</v>
      </c>
      <c r="C33" s="21">
        <v>70000</v>
      </c>
      <c r="D33" s="21">
        <f>B19*1.2</f>
        <v>84000</v>
      </c>
      <c r="E33" s="37"/>
      <c r="F33" s="36">
        <f t="shared" ref="F32:F37" si="1">C33/$C$30</f>
        <v>0.28000000000000003</v>
      </c>
      <c r="G33" s="36"/>
      <c r="I33" s="44"/>
      <c r="J33" s="42"/>
    </row>
    <row r="34" spans="1:10" x14ac:dyDescent="0.3">
      <c r="A34" s="55" t="s">
        <v>5</v>
      </c>
      <c r="B34" s="55"/>
      <c r="C34" s="7">
        <f>C30+C31</f>
        <v>75000</v>
      </c>
      <c r="D34" s="7">
        <f>D30+D31</f>
        <v>111000</v>
      </c>
      <c r="E34" s="36"/>
      <c r="F34" s="36">
        <f t="shared" si="1"/>
        <v>0.3</v>
      </c>
      <c r="G34" s="36"/>
      <c r="H34" s="7"/>
      <c r="I34" s="42"/>
      <c r="J34" s="43"/>
    </row>
    <row r="35" spans="1:10" ht="15" thickBot="1" x14ac:dyDescent="0.35">
      <c r="A35" s="55" t="s">
        <v>7</v>
      </c>
      <c r="B35" s="55"/>
      <c r="C35" s="8">
        <f>-(C36+C37)</f>
        <v>-30000</v>
      </c>
      <c r="D35" s="16">
        <v>-31800</v>
      </c>
      <c r="E35" s="36"/>
      <c r="F35" s="36">
        <f t="shared" si="1"/>
        <v>-0.12</v>
      </c>
      <c r="G35" s="36"/>
      <c r="H35" s="7"/>
      <c r="I35" s="42"/>
      <c r="J35" s="43"/>
    </row>
    <row r="36" spans="1:10" x14ac:dyDescent="0.3">
      <c r="A36" s="19" t="s">
        <v>39</v>
      </c>
      <c r="C36" s="20">
        <v>21000</v>
      </c>
      <c r="D36" s="20">
        <v>21000</v>
      </c>
      <c r="E36" s="38"/>
      <c r="F36" s="36">
        <f t="shared" si="1"/>
        <v>8.4000000000000005E-2</v>
      </c>
      <c r="G36" s="36"/>
      <c r="I36" s="42"/>
      <c r="J36" s="43"/>
    </row>
    <row r="37" spans="1:10" x14ac:dyDescent="0.3">
      <c r="A37" s="19" t="s">
        <v>40</v>
      </c>
      <c r="C37" s="21">
        <v>9000</v>
      </c>
      <c r="D37" s="40">
        <f>C37*1.2</f>
        <v>10800</v>
      </c>
      <c r="E37" s="39"/>
      <c r="F37" s="36">
        <f t="shared" si="1"/>
        <v>3.5999999999999997E-2</v>
      </c>
      <c r="G37" s="36"/>
    </row>
    <row r="38" spans="1:10" x14ac:dyDescent="0.3">
      <c r="A38" s="55" t="s">
        <v>9</v>
      </c>
      <c r="B38" s="55"/>
      <c r="C38" s="7">
        <v>45000</v>
      </c>
      <c r="D38" s="7">
        <v>79200</v>
      </c>
      <c r="E38" s="36"/>
      <c r="F38" s="36"/>
      <c r="G38" s="36"/>
      <c r="H38" s="7"/>
    </row>
    <row r="39" spans="1:10" ht="15" thickBot="1" x14ac:dyDescent="0.35">
      <c r="A39" s="6" t="s">
        <v>11</v>
      </c>
      <c r="B39" s="6"/>
      <c r="C39" s="8">
        <v>-11250</v>
      </c>
      <c r="D39" s="16">
        <v>-19800</v>
      </c>
      <c r="E39" s="36"/>
      <c r="F39" s="36"/>
      <c r="G39" s="36"/>
      <c r="H39" s="7"/>
      <c r="I39" s="45"/>
      <c r="J39" s="46"/>
    </row>
    <row r="40" spans="1:10" x14ac:dyDescent="0.3">
      <c r="A40" s="6" t="s">
        <v>13</v>
      </c>
      <c r="B40" s="6"/>
      <c r="C40" s="7">
        <v>33750</v>
      </c>
      <c r="D40" s="7">
        <v>59400</v>
      </c>
      <c r="E40" s="36"/>
      <c r="F40" s="36"/>
      <c r="G40" s="36"/>
      <c r="H40" s="7"/>
      <c r="I40" s="51"/>
      <c r="J40" s="51"/>
    </row>
    <row r="41" spans="1:10" ht="15" thickBot="1" x14ac:dyDescent="0.35">
      <c r="A41" s="6" t="s">
        <v>15</v>
      </c>
      <c r="B41" s="6"/>
      <c r="C41" s="8">
        <v>-5000</v>
      </c>
      <c r="D41" s="16">
        <v>-10000</v>
      </c>
      <c r="E41" s="36"/>
      <c r="F41" s="36"/>
      <c r="G41" s="36"/>
      <c r="H41" s="18"/>
      <c r="I41" s="52"/>
      <c r="J41" s="52"/>
    </row>
    <row r="42" spans="1:10" ht="15" thickBot="1" x14ac:dyDescent="0.35">
      <c r="A42" s="1" t="s">
        <v>17</v>
      </c>
      <c r="B42" s="1"/>
      <c r="C42" s="13">
        <v>28750</v>
      </c>
      <c r="D42" s="17">
        <f>SUM(D40:D41)</f>
        <v>49400</v>
      </c>
      <c r="E42" s="36"/>
      <c r="F42" s="36"/>
      <c r="G42" s="36"/>
      <c r="H42" s="7"/>
      <c r="I42" s="42"/>
      <c r="J42" s="42"/>
    </row>
    <row r="43" spans="1:10" ht="15" thickTop="1" x14ac:dyDescent="0.3">
      <c r="I43" s="42"/>
      <c r="J43" s="43"/>
    </row>
    <row r="44" spans="1:10" x14ac:dyDescent="0.3">
      <c r="I44" s="42"/>
      <c r="J44" s="43"/>
    </row>
    <row r="45" spans="1:10" x14ac:dyDescent="0.3">
      <c r="I45" s="42"/>
      <c r="J45" s="43"/>
    </row>
    <row r="46" spans="1:10" x14ac:dyDescent="0.3">
      <c r="I46" s="42"/>
      <c r="J46" s="43"/>
    </row>
    <row r="47" spans="1:10" x14ac:dyDescent="0.3">
      <c r="I47" s="42"/>
      <c r="J47" s="47"/>
    </row>
    <row r="48" spans="1:10" x14ac:dyDescent="0.3">
      <c r="I48" s="42"/>
      <c r="J48" s="42"/>
    </row>
    <row r="49" spans="9:10" x14ac:dyDescent="0.3">
      <c r="I49" s="42"/>
      <c r="J49" s="42"/>
    </row>
    <row r="50" spans="9:10" x14ac:dyDescent="0.3">
      <c r="I50" s="45"/>
      <c r="J50" s="46"/>
    </row>
    <row r="51" spans="9:10" x14ac:dyDescent="0.3">
      <c r="I51" s="51"/>
      <c r="J51" s="51"/>
    </row>
    <row r="52" spans="9:10" x14ac:dyDescent="0.3">
      <c r="I52" s="52"/>
      <c r="J52" s="52"/>
    </row>
    <row r="53" spans="9:10" x14ac:dyDescent="0.3">
      <c r="I53" s="42"/>
      <c r="J53" s="42"/>
    </row>
    <row r="54" spans="9:10" x14ac:dyDescent="0.3">
      <c r="I54" s="48"/>
      <c r="J54" s="42"/>
    </row>
    <row r="55" spans="9:10" x14ac:dyDescent="0.3">
      <c r="I55" s="42"/>
      <c r="J55" s="43"/>
    </row>
    <row r="56" spans="9:10" x14ac:dyDescent="0.3">
      <c r="I56" s="42"/>
      <c r="J56" s="43"/>
    </row>
    <row r="57" spans="9:10" x14ac:dyDescent="0.3">
      <c r="I57" s="42"/>
      <c r="J57" s="43"/>
    </row>
    <row r="58" spans="9:10" x14ac:dyDescent="0.3">
      <c r="I58" s="42"/>
      <c r="J58" s="43"/>
    </row>
    <row r="59" spans="9:10" x14ac:dyDescent="0.3">
      <c r="I59" s="42"/>
      <c r="J59" s="43"/>
    </row>
    <row r="60" spans="9:10" x14ac:dyDescent="0.3">
      <c r="I60" s="42"/>
      <c r="J60" s="43"/>
    </row>
    <row r="61" spans="9:10" x14ac:dyDescent="0.3">
      <c r="I61" s="48"/>
      <c r="J61" s="42"/>
    </row>
    <row r="62" spans="9:10" x14ac:dyDescent="0.3">
      <c r="I62" s="42"/>
      <c r="J62" s="43"/>
    </row>
    <row r="63" spans="9:10" x14ac:dyDescent="0.3">
      <c r="I63" s="42"/>
      <c r="J63" s="43"/>
    </row>
    <row r="64" spans="9:10" x14ac:dyDescent="0.3">
      <c r="I64" s="48"/>
      <c r="J64" s="42"/>
    </row>
    <row r="65" spans="9:10" x14ac:dyDescent="0.3">
      <c r="I65" s="42"/>
      <c r="J65" s="43"/>
    </row>
    <row r="66" spans="9:10" x14ac:dyDescent="0.3">
      <c r="I66" s="42"/>
      <c r="J66" s="43"/>
    </row>
    <row r="67" spans="9:10" x14ac:dyDescent="0.3">
      <c r="I67" s="42"/>
      <c r="J67" s="43"/>
    </row>
    <row r="68" spans="9:10" x14ac:dyDescent="0.3">
      <c r="I68" s="49"/>
      <c r="J68" s="42"/>
    </row>
    <row r="69" spans="9:10" x14ac:dyDescent="0.3">
      <c r="I69" s="50"/>
      <c r="J69" s="42"/>
    </row>
    <row r="70" spans="9:10" x14ac:dyDescent="0.3">
      <c r="I70" s="49"/>
      <c r="J70" s="48"/>
    </row>
    <row r="71" spans="9:10" x14ac:dyDescent="0.3">
      <c r="I71" s="42"/>
      <c r="J71" s="42"/>
    </row>
    <row r="72" spans="9:10" x14ac:dyDescent="0.3">
      <c r="I72" s="42"/>
      <c r="J72" s="42"/>
    </row>
    <row r="73" spans="9:10" x14ac:dyDescent="0.3">
      <c r="I73" s="42"/>
      <c r="J73" s="42"/>
    </row>
  </sheetData>
  <mergeCells count="27">
    <mergeCell ref="A4:B4"/>
    <mergeCell ref="A5:B5"/>
    <mergeCell ref="A6:B6"/>
    <mergeCell ref="A1:B1"/>
    <mergeCell ref="A3:C3"/>
    <mergeCell ref="A13:B13"/>
    <mergeCell ref="A10:B10"/>
    <mergeCell ref="A11:B11"/>
    <mergeCell ref="A12:B12"/>
    <mergeCell ref="A7:B7"/>
    <mergeCell ref="A8:B8"/>
    <mergeCell ref="A9:B9"/>
    <mergeCell ref="A31:B31"/>
    <mergeCell ref="A34:B34"/>
    <mergeCell ref="A35:B35"/>
    <mergeCell ref="A38:B38"/>
    <mergeCell ref="A16:B16"/>
    <mergeCell ref="A26:B26"/>
    <mergeCell ref="A28:C28"/>
    <mergeCell ref="A29:B29"/>
    <mergeCell ref="A30:B30"/>
    <mergeCell ref="I51:J51"/>
    <mergeCell ref="I52:J52"/>
    <mergeCell ref="I2:J2"/>
    <mergeCell ref="I40:J40"/>
    <mergeCell ref="I41:J41"/>
    <mergeCell ref="I3:J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7" ma:contentTypeDescription="Crear nuevo documento." ma:contentTypeScope="" ma:versionID="432c253ca438658ddc0f1f0ab072f527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376960a204336261187bec870999b3f4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A3E42-5094-402E-A114-3569C5553C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987A3B-663C-462E-B303-DE9779233E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417D43-C22E-43D1-98F9-23B47DE6A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Azurdia</cp:lastModifiedBy>
  <dcterms:created xsi:type="dcterms:W3CDTF">2021-09-07T22:01:42Z</dcterms:created>
  <dcterms:modified xsi:type="dcterms:W3CDTF">2022-02-19T02:42:20Z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