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D:\Escritorio\Tareas 50GB II\Fundamentos de analis financiero\"/>
    </mc:Choice>
  </mc:AlternateContent>
  <xr:revisionPtr revIDLastSave="0" documentId="13_ncr:1_{7E6FE68C-38E5-4514-ABE0-6FCEB186D48E}" xr6:coauthVersionLast="47" xr6:coauthVersionMax="47" xr10:uidLastSave="{00000000-0000-0000-0000-000000000000}"/>
  <bookViews>
    <workbookView xWindow="28680" yWindow="-2580" windowWidth="29040" windowHeight="15840" activeTab="2" xr2:uid="{00000000-000D-0000-FFFF-FFFF00000000}"/>
  </bookViews>
  <sheets>
    <sheet name="ENUNCIADO" sheetId="6" r:id="rId1"/>
    <sheet name="EMPRESA XYZ" sheetId="1" r:id="rId2"/>
    <sheet name="MATRIZ DUPONT" sheetId="5" r:id="rId3"/>
  </sheets>
  <definedNames>
    <definedName name="_xlnm.Print_Area" localSheetId="1">'EMPRESA XYZ'!$A$1:$T$56</definedName>
    <definedName name="_xlnm.Print_Area" localSheetId="2">'MATRIZ DUPONT'!$A$1:$K$32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3" i="5" l="1"/>
  <c r="I17" i="5"/>
  <c r="G8" i="5"/>
  <c r="I29" i="5"/>
  <c r="G31" i="5"/>
  <c r="G28" i="5"/>
  <c r="G23" i="5"/>
  <c r="E31" i="5"/>
  <c r="E28" i="5"/>
  <c r="E25" i="5"/>
  <c r="E22" i="5"/>
  <c r="E10" i="5"/>
  <c r="E7" i="5"/>
  <c r="C31" i="5"/>
  <c r="C28" i="5"/>
  <c r="C25" i="5"/>
  <c r="C22" i="5"/>
  <c r="C19" i="5"/>
  <c r="C10" i="5"/>
  <c r="C16" i="5"/>
  <c r="C13" i="5"/>
  <c r="C6" i="5" l="1"/>
  <c r="C3" i="5"/>
  <c r="R64" i="1"/>
  <c r="Q64" i="1"/>
  <c r="Q50" i="1"/>
  <c r="R61" i="1"/>
  <c r="Q61" i="1"/>
  <c r="R56" i="1"/>
  <c r="Q56" i="1"/>
  <c r="R53" i="1"/>
  <c r="Q53" i="1"/>
  <c r="R50" i="1"/>
  <c r="R47" i="1"/>
  <c r="Q47" i="1"/>
  <c r="C7" i="1"/>
  <c r="C8" i="1"/>
  <c r="C9" i="1"/>
  <c r="C10" i="1"/>
  <c r="C12" i="1"/>
  <c r="C14" i="1"/>
  <c r="C16" i="1"/>
  <c r="C18" i="1"/>
  <c r="E7" i="1"/>
  <c r="F7" i="1"/>
  <c r="E8" i="1"/>
  <c r="F8" i="1"/>
  <c r="E9" i="1"/>
  <c r="F9" i="1"/>
  <c r="E10" i="1"/>
  <c r="F10" i="1"/>
  <c r="E12" i="1"/>
  <c r="F12" i="1"/>
  <c r="E14" i="1"/>
  <c r="F14" i="1"/>
  <c r="E16" i="1"/>
  <c r="F16" i="1"/>
  <c r="E18" i="1"/>
  <c r="F18" i="1"/>
  <c r="R25" i="1"/>
  <c r="Q25" i="1"/>
  <c r="R22" i="1"/>
  <c r="Q22" i="1"/>
  <c r="R18" i="1"/>
  <c r="Q18" i="1"/>
  <c r="M20" i="1"/>
  <c r="M9" i="1"/>
  <c r="M10" i="1"/>
  <c r="M12" i="1"/>
  <c r="M16" i="1"/>
  <c r="M17" i="1"/>
  <c r="M18" i="1"/>
  <c r="M21" i="1"/>
  <c r="M22" i="1"/>
  <c r="M23" i="1"/>
  <c r="M8" i="1"/>
  <c r="K53" i="1"/>
  <c r="I45" i="1"/>
  <c r="K46" i="1" s="1"/>
  <c r="I50" i="1"/>
  <c r="I49" i="1"/>
  <c r="N21" i="1"/>
  <c r="N22" i="1"/>
  <c r="N23" i="1"/>
  <c r="N20" i="1"/>
  <c r="I48" i="1" s="1"/>
  <c r="N17" i="1"/>
  <c r="I47" i="1" s="1"/>
  <c r="N18" i="1"/>
  <c r="I42" i="1" s="1"/>
  <c r="N16" i="1"/>
  <c r="I41" i="1" s="1"/>
  <c r="N12" i="1"/>
  <c r="N8" i="1"/>
  <c r="N10" i="1"/>
  <c r="I40" i="1" s="1"/>
  <c r="N9" i="1"/>
  <c r="I39" i="1" s="1"/>
  <c r="I38" i="1"/>
  <c r="D11" i="1"/>
  <c r="D13" i="1" s="1"/>
  <c r="D15" i="1" s="1"/>
  <c r="D17" i="1" s="1"/>
  <c r="R41" i="1" s="1"/>
  <c r="B11" i="1"/>
  <c r="B13" i="1" s="1"/>
  <c r="B15" i="1" s="1"/>
  <c r="I37" i="1" s="1"/>
  <c r="S18" i="1"/>
  <c r="K19" i="1"/>
  <c r="I19" i="1"/>
  <c r="K11" i="1"/>
  <c r="K13" i="1" s="1"/>
  <c r="L10" i="1" s="1"/>
  <c r="I11" i="1"/>
  <c r="I13" i="1" s="1"/>
  <c r="J12" i="1" s="1"/>
  <c r="D26" i="1"/>
  <c r="B26" i="1"/>
  <c r="L13" i="1" l="1"/>
  <c r="C13" i="1"/>
  <c r="C11" i="1"/>
  <c r="C15" i="1"/>
  <c r="J9" i="1"/>
  <c r="Q44" i="1"/>
  <c r="L12" i="1"/>
  <c r="F13" i="1"/>
  <c r="L9" i="1"/>
  <c r="E17" i="1"/>
  <c r="E13" i="1"/>
  <c r="J8" i="1"/>
  <c r="R28" i="1"/>
  <c r="F15" i="1"/>
  <c r="F11" i="1"/>
  <c r="J10" i="1"/>
  <c r="Q6" i="1"/>
  <c r="E15" i="1"/>
  <c r="E11" i="1"/>
  <c r="R6" i="1"/>
  <c r="R44" i="1"/>
  <c r="L8" i="1"/>
  <c r="M13" i="1"/>
  <c r="Q9" i="1"/>
  <c r="Q28" i="1"/>
  <c r="R9" i="1"/>
  <c r="J13" i="1"/>
  <c r="R33" i="1"/>
  <c r="M11" i="1"/>
  <c r="Q33" i="1"/>
  <c r="L11" i="1"/>
  <c r="J11" i="1"/>
  <c r="M19" i="1"/>
  <c r="K51" i="1"/>
  <c r="K43" i="1"/>
  <c r="B17" i="1"/>
  <c r="C17" i="1" s="1"/>
  <c r="D19" i="1"/>
  <c r="E19" i="1" s="1"/>
  <c r="D25" i="1"/>
  <c r="Q41" i="1" l="1"/>
  <c r="F17" i="1"/>
  <c r="K52" i="1"/>
  <c r="K54" i="1" s="1"/>
  <c r="B25" i="1"/>
  <c r="B19" i="1"/>
  <c r="C19" i="1" s="1"/>
  <c r="F19" i="1" l="1"/>
  <c r="I24" i="1" l="1"/>
  <c r="J24" i="1" s="1"/>
  <c r="L24" i="1"/>
  <c r="K24" i="1"/>
  <c r="L19" i="1" s="1"/>
  <c r="J18" i="1" l="1"/>
  <c r="J20" i="1"/>
  <c r="J22" i="1"/>
  <c r="J16" i="1"/>
  <c r="L18" i="1"/>
  <c r="L23" i="1"/>
  <c r="J21" i="1"/>
  <c r="J19" i="1"/>
  <c r="L20" i="1"/>
  <c r="L21" i="1"/>
  <c r="L16" i="1"/>
  <c r="J23" i="1"/>
  <c r="L22" i="1"/>
  <c r="M24" i="1"/>
  <c r="L17" i="1"/>
  <c r="J17" i="1"/>
</calcChain>
</file>

<file path=xl/sharedStrings.xml><?xml version="1.0" encoding="utf-8"?>
<sst xmlns="http://schemas.openxmlformats.org/spreadsheetml/2006/main" count="203" uniqueCount="163">
  <si>
    <t>EMPRESA XYZ, S.A.</t>
  </si>
  <si>
    <t>RAZONES FINANCIERAS</t>
  </si>
  <si>
    <t>ESTADOS DE RESULTADOS</t>
  </si>
  <si>
    <t>BALANCE GENERAL</t>
  </si>
  <si>
    <t>Del 01 de enero al 31 de diciembre de cada año</t>
  </si>
  <si>
    <t xml:space="preserve">Al 31 de diciembre </t>
  </si>
  <si>
    <t>AÑO 2020-2021</t>
  </si>
  <si>
    <t>Expresado en millones de dólares, excepto en los datos por acción</t>
  </si>
  <si>
    <t>Expresado en millones de dólares</t>
  </si>
  <si>
    <t>AÑO 2021</t>
  </si>
  <si>
    <t>AÑO 2020</t>
  </si>
  <si>
    <t>PROM. INDUSTRIA</t>
  </si>
  <si>
    <t>COMENTARIO</t>
  </si>
  <si>
    <t>RAZONES DE LIQUIDEZ</t>
  </si>
  <si>
    <t>Razón Circulante</t>
  </si>
  <si>
    <t>Activo Corriente</t>
  </si>
  <si>
    <t>Ventas Netas</t>
  </si>
  <si>
    <t>ACTIVOS</t>
  </si>
  <si>
    <t>Pasivo Corriente</t>
  </si>
  <si>
    <t>Costo de Ventas</t>
  </si>
  <si>
    <t>Efectivo y valores negociables</t>
  </si>
  <si>
    <t>Gastos de Operación</t>
  </si>
  <si>
    <t>Cuentas por cobrar</t>
  </si>
  <si>
    <t>Razón Rápida</t>
  </si>
  <si>
    <t>Activo Corriente - Inventarios</t>
  </si>
  <si>
    <t>Depreciación</t>
  </si>
  <si>
    <t>Inventarios</t>
  </si>
  <si>
    <t>Utilidad antes de intereses e impuestos (EBIT)</t>
  </si>
  <si>
    <t>Total de Activos Corrientes</t>
  </si>
  <si>
    <t>Intereses</t>
  </si>
  <si>
    <t>Planta y Equipo Neto</t>
  </si>
  <si>
    <t>Utilidad antes de Impuestos (EBT)</t>
  </si>
  <si>
    <t>TOTAL DE ACTIVOS</t>
  </si>
  <si>
    <t>ADMINISTRACION DE ACTIVOS</t>
  </si>
  <si>
    <t xml:space="preserve">Impuestos </t>
  </si>
  <si>
    <t>Ingreso Neto (Utilidad Neta)</t>
  </si>
  <si>
    <t>PASIVOS Y CAPITAL CONTABLE</t>
  </si>
  <si>
    <t>Rotación de Inventarios</t>
  </si>
  <si>
    <t>Dividendos Preferentes</t>
  </si>
  <si>
    <t>Cuentas por pagar</t>
  </si>
  <si>
    <t>Ingreso Neto para Accionistas Comunes</t>
  </si>
  <si>
    <t>Documentos por pagar</t>
  </si>
  <si>
    <t>Dividendos Comunes</t>
  </si>
  <si>
    <t>Pasivos acumulados</t>
  </si>
  <si>
    <t>PPI</t>
  </si>
  <si>
    <t>Utilidades a retener del Período</t>
  </si>
  <si>
    <t>Total Pasivos Corrientes</t>
  </si>
  <si>
    <t>Obligaciones a largo plazo</t>
  </si>
  <si>
    <t>Acciones Preferentes (400,000 acciones)</t>
  </si>
  <si>
    <t>Datos de Acción:</t>
  </si>
  <si>
    <t>Acciones Comunes (50,000,000 acciones)</t>
  </si>
  <si>
    <t xml:space="preserve">Días de venta Pendientes de Cobro </t>
  </si>
  <si>
    <t>Cuentas por Cobrar</t>
  </si>
  <si>
    <t>Cantidad de Acciones de Capital Común en Circulación</t>
  </si>
  <si>
    <t>Utilidades retenidas</t>
  </si>
  <si>
    <t>Ventas Anuales / 365</t>
  </si>
  <si>
    <t>Precio por acción común:</t>
  </si>
  <si>
    <t>TOTAL DE PASIVO MAS CAPITAL CONTABLE</t>
  </si>
  <si>
    <t>Utilidades por acción (EPS)</t>
  </si>
  <si>
    <t>Rotación de los Activos Fijos</t>
  </si>
  <si>
    <t>Ventas</t>
  </si>
  <si>
    <t>Dividendos por Acción (DPS)</t>
  </si>
  <si>
    <t>Activos Fijos Netos</t>
  </si>
  <si>
    <t>Rotación de los activos Totales</t>
  </si>
  <si>
    <t>Activos Totales</t>
  </si>
  <si>
    <t>ADMINISTRACIÓN DE DEUDAS</t>
  </si>
  <si>
    <t>Deuda Total</t>
  </si>
  <si>
    <t>Rotación de Intereses</t>
  </si>
  <si>
    <t>EBIT</t>
  </si>
  <si>
    <t>Cargo por Intereses</t>
  </si>
  <si>
    <t>RENTABILIDAD</t>
  </si>
  <si>
    <t>Margen de Utilidad sobre Ventas</t>
  </si>
  <si>
    <t>Ingreso Neto para Acc. Comunes</t>
  </si>
  <si>
    <t>Generación Básica de Utilidades</t>
  </si>
  <si>
    <t>Rendimiento sobre Activos (ROA)</t>
  </si>
  <si>
    <t>Rendimiento sobre Capital Contable</t>
  </si>
  <si>
    <t>(ROE)</t>
  </si>
  <si>
    <t>Capital Contable Común</t>
  </si>
  <si>
    <t>Utilidades por acción (UPA)</t>
  </si>
  <si>
    <t>Número de Acciones</t>
  </si>
  <si>
    <t>Dividendos por acción (DPA)</t>
  </si>
  <si>
    <t>VALOR DE MERCADO</t>
  </si>
  <si>
    <t>Precio/Utilidad   (P/E)</t>
  </si>
  <si>
    <t>Utilidades por Acción</t>
  </si>
  <si>
    <t>Valor de Mercado/Valor en</t>
  </si>
  <si>
    <t>Precio de Mercado por Acción</t>
  </si>
  <si>
    <t>Libros</t>
  </si>
  <si>
    <t>Valor en Libros por Acción</t>
  </si>
  <si>
    <t>Sistema de Análisis DuPont</t>
  </si>
  <si>
    <t>Empresa XYZ</t>
  </si>
  <si>
    <t>menos</t>
  </si>
  <si>
    <t>Año 2021</t>
  </si>
  <si>
    <t>Ganancia disponible para accionistas comunes</t>
  </si>
  <si>
    <t>Margen de Utilidad Neta</t>
  </si>
  <si>
    <t>divididas entre</t>
  </si>
  <si>
    <t>Gastos Operativos</t>
  </si>
  <si>
    <t>Estado de Resultados</t>
  </si>
  <si>
    <t>Gastos por Intereses</t>
  </si>
  <si>
    <t>Impuestos</t>
  </si>
  <si>
    <t>multiplicado por</t>
  </si>
  <si>
    <t>Rendimiento sobre los activos totales (ROA)</t>
  </si>
  <si>
    <t>Dividendos Acc. Preferentes</t>
  </si>
  <si>
    <t>Activos Corrientes</t>
  </si>
  <si>
    <t>Rotación de Activos Totales</t>
  </si>
  <si>
    <t>Retorno sobre el patromonio (ROE)</t>
  </si>
  <si>
    <t>más</t>
  </si>
  <si>
    <t>Total de Activos</t>
  </si>
  <si>
    <t>Balance General</t>
  </si>
  <si>
    <t>Pasivos corrientes</t>
  </si>
  <si>
    <t>Total de Pasivos</t>
  </si>
  <si>
    <t>Total de Pasivos + Patrimonio = Total Activos</t>
  </si>
  <si>
    <t>Multiplicador de Apalancamiento Financiero (MAF)</t>
  </si>
  <si>
    <t>Deuda a Largo Plazo</t>
  </si>
  <si>
    <t>Patromonio de los Accionistas</t>
  </si>
  <si>
    <t>Capital Acciones Comunes</t>
  </si>
  <si>
    <t>EMPRESA XYZ, S.A</t>
  </si>
  <si>
    <t>ESTADO DE FLUJOS DE EFECTIVO</t>
  </si>
  <si>
    <t>DEL 01 de enero al 31 de diciembre del 2021</t>
  </si>
  <si>
    <t>FNE POR ACTIVIDADES DE OPERACIÓN</t>
  </si>
  <si>
    <t>Utilidad del periodo</t>
  </si>
  <si>
    <t xml:space="preserve"> + Depreciación</t>
  </si>
  <si>
    <t>Aumento en cuentas por cobrar</t>
  </si>
  <si>
    <t>Aumento en inventarios</t>
  </si>
  <si>
    <t>Aumento en cuentas por pagar</t>
  </si>
  <si>
    <t>Aumento de pasivos acumulados</t>
  </si>
  <si>
    <t>Suma del FNE  por actividades de operación</t>
  </si>
  <si>
    <t>FNE POR ACTIVIDADES DE INVERSIÓN</t>
  </si>
  <si>
    <t>Aumento en planta y equipo bruto</t>
  </si>
  <si>
    <t>Suma del FNE por actividades de inversión</t>
  </si>
  <si>
    <t>Aumento de documentos por pagar</t>
  </si>
  <si>
    <t>Aumento en obligaciones de largo plazo</t>
  </si>
  <si>
    <t>Pago de dividendos preferentes</t>
  </si>
  <si>
    <t>Pago de dividendos comunes</t>
  </si>
  <si>
    <t>Suma del FNE por actividades de financiamiento</t>
  </si>
  <si>
    <t>Suma del FNE del período</t>
  </si>
  <si>
    <t xml:space="preserve"> + Saldo de efectivo al inicio del período</t>
  </si>
  <si>
    <t>Saldo de efectivo al final del periodo</t>
  </si>
  <si>
    <t>%V</t>
  </si>
  <si>
    <t>%H</t>
  </si>
  <si>
    <t>Si posee suficiente capacidad de pago en el corto plazo a partir de los activos más líquidos que posee. En el 2021, cada dólar que tiene de deduda por vencer a menos de un año, tiene $3.2 para cubrirlo. Sin embargo, en el 2020 y la competencia muestran una mayor capacidad.</t>
  </si>
  <si>
    <t>Si la empresa no tiene facilidad para vender rápidamente su inventario, su capacidad de pago en el corto plazo, baja muchísimo y se ve un poco comprometida, al solo tener $1.20 por cada dólar de deuda. En el 2021, solo le quedan $0.20 de margen.</t>
  </si>
  <si>
    <t>*produjo más de lo que pudo vender</t>
  </si>
  <si>
    <t>No se esta siendo muy eficiente en el manejo del inventario, ya que la empresa logra vaciar sus bodegas en el período de un año 3.4 veces en el 2021 y su competencia lo hace hasta 8 veces.</t>
  </si>
  <si>
    <t>En el 2021, la empresa disminuyó la rapidez con la que logra generar ventas en días, sus productos pasaron almacenados 31 días más que el año 2020. La competencia logró venderlo en 60 días menos.</t>
  </si>
  <si>
    <t>(Periodo promedio del inventario)</t>
  </si>
  <si>
    <t>(PPC = Periodo Promedio de Cobro)</t>
  </si>
  <si>
    <t>Se puede observar que existe un buen aprovechamiento de la planta y equipo para generar ventas, aunque en el 2020 lo hacia un poco mejor. En el 2021, por cada dólar que tiene invertido en activos fijos logra generar de ventas $3.00</t>
  </si>
  <si>
    <t>Esta empresa está disminuyendo su nivel de productividad, ya que cada vez aprovecha menos sus activos totatles para generar ventas. En los dos años analizados, la competencia lo hizo mejor.</t>
  </si>
  <si>
    <t>(Razon de deuda)</t>
  </si>
  <si>
    <t>Pasivo Total</t>
  </si>
  <si>
    <t>De los activos que la empresa posee, un poco más de la mitad de ellos están siendo financiados con capital ajeno. Comparado con el resto de la industria, esta empresa hace más uso del apalancamiento financiero y por tanto, su nivel de riesgo es mayor. Si el día de hoy tviera que ser liquidada la empresa, le quedaria aprox el 47% le quedaría a los accionistas.</t>
  </si>
  <si>
    <t>UAII</t>
  </si>
  <si>
    <t>Esta empresa no tiene nivel de riesgo en el pago de los intereses en el pago de las deudas que posee, tiene suficientes utilidades para cubrirla. En el 2020 tenía más de 4 veces de lo necesario, ahora solo tiene 3 pero es suficiente.</t>
  </si>
  <si>
    <t>De las ventas realizadas a los dueños de la empresan le quedan casi 4 centravos de dólar para cada dólar vendido. Esto queda disponible para reinvertir en el negocio o pagarse en concepto de dividendos ya que ya pagó todos sus compromisos del período.</t>
  </si>
  <si>
    <t>La empresa ha disminuido su capacidad para generar utilidades a partir del aprovechamiento de sus activos. En el 2020 logra obtener 14 centavos d eutilidad cada dólar invertido en activos. Año anterior lograba un centavo más y la competencia dos más.</t>
  </si>
  <si>
    <t>La empresa no está siendo muy eficiente en el aprovechamiento de los activos para generar utilidades libres para accionistas comunes. En el 2021 logra menos de 6 centavos por cada dólar invertido en activos, esto es 3 centavos menos que la competencia.</t>
  </si>
  <si>
    <t>Captial contable comun es todo excepto las acciones preferentes</t>
  </si>
  <si>
    <t>La empresa está ganando por cada dólar invertido de capital propio casi 13 centavos, pero la industria gana 15. Del 2020 al 2021 disminuyó esa capacidad de generar utilidades.</t>
  </si>
  <si>
    <t>En el 2021 se han pagado 9 centavos más de dividendos por acción que en el año anterior, a pesar de haber tenido una UDAC más baja.</t>
  </si>
  <si>
    <t>Como la UDAC disminuyo del 2020 al 2021, las utilidades por acción también.</t>
  </si>
  <si>
    <t>Relacion precio/ Ganancia</t>
  </si>
  <si>
    <t>Indica qué tan dispuesto está un inversionista a pagar por cada dólar de utilidad $10.13 en el 2021. En las empresas de la competencia pagarían más por una acción de ellos.</t>
  </si>
  <si>
    <t>Precio de mercado por acción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</si>
</sst>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quot;* #,##0.00_-;\-&quot;Q&quot;* #,##0.00_-;_-&quot;Q&quot;* &quot;-&quot;??_-;_-@_-"/>
    <numFmt numFmtId="164" formatCode="_(* #,##0_);_(* \(#,##0\);_(* &quot;-&quot;_);_(@_)"/>
    <numFmt numFmtId="165" formatCode="_(* #,##0.00_);_(* \(#,##0.00\);_(* &quot;-&quot;??_);_(@_)"/>
    <numFmt numFmtId="166" formatCode="_([$$-409]* #,##0.00_);_([$$-409]* \(#,##0.00\);_([$$-409]* &quot;-&quot;??_);_(@_)"/>
    <numFmt numFmtId="167" formatCode="0.0"/>
    <numFmt numFmtId="168" formatCode="_-[$$-409]* #,##0.00_ ;_-[$$-409]* \-#,##0.00\ ;_-[$$-409]* &quot;-&quot;??_ ;_-@_ "/>
    <numFmt numFmtId="169" formatCode="0.0%"/>
    <numFmt numFmtId="172" formatCode="_-[$Q-100A]* #,##0.00_-;\-[$Q-100A]* #,##0.00_-;_-[$Q-100A]* &quot;-&quot;??_-;_-@_-"/>
    <numFmt numFmtId="173" formatCode="#,##0.0"/>
  </numFmts>
  <fonts count="13" x14ac:knownFonts="1">
    <font>
      <sz val="11"/>
      <color theme="1"/>
      <name val="Calibri"/>
      <family val="2"/>
      <scheme val="minor"/>
    </font>
    <font>
      <sz val="11"/>
      <color theme="1"/>
      <name val="Calibri"/>
      <family val="2"/>
      <scheme val="minor"/>
    </font>
    <font>
      <sz val="10"/>
      <color rgb="FF000000"/>
      <name val="Century Gothic"/>
      <family val="2"/>
    </font>
    <font>
      <b/>
      <sz val="11"/>
      <color theme="1"/>
      <name val="Century Gothic"/>
      <family val="2"/>
    </font>
    <font>
      <sz val="11"/>
      <color theme="1"/>
      <name val="Century Gothic"/>
      <family val="2"/>
    </font>
    <font>
      <u/>
      <sz val="11"/>
      <color theme="1"/>
      <name val="Century Gothic"/>
      <family val="2"/>
    </font>
    <font>
      <b/>
      <u/>
      <sz val="11"/>
      <color theme="1"/>
      <name val="Century Gothic"/>
      <family val="2"/>
    </font>
    <font>
      <i/>
      <sz val="11"/>
      <color theme="1"/>
      <name val="Century Gothic"/>
      <family val="2"/>
    </font>
    <font>
      <b/>
      <sz val="11"/>
      <name val="Century Gothic"/>
      <family val="2"/>
    </font>
    <font>
      <sz val="11"/>
      <name val="Century Gothic"/>
      <family val="2"/>
    </font>
    <font>
      <b/>
      <sz val="11"/>
      <color theme="0"/>
      <name val="Century Gothic"/>
      <family val="2"/>
    </font>
    <font>
      <sz val="11"/>
      <color theme="0"/>
      <name val="Century Gothic"/>
      <family val="2"/>
    </font>
    <font>
      <sz val="11"/>
      <color rgb="FFFF0000"/>
      <name val="Century Gothic"/>
      <family val="2"/>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07">
    <xf numFmtId="0" fontId="0" fillId="0" borderId="0" xfId="0"/>
    <xf numFmtId="0" fontId="0" fillId="0" borderId="0" xfId="0" applyAlignment="1">
      <alignment horizontal="center"/>
    </xf>
    <xf numFmtId="0" fontId="0" fillId="2" borderId="0" xfId="0" applyFill="1"/>
    <xf numFmtId="0" fontId="0" fillId="2" borderId="0" xfId="0" applyFill="1" applyAlignment="1">
      <alignment horizontal="center"/>
    </xf>
    <xf numFmtId="0" fontId="2" fillId="7" borderId="0" xfId="0" applyFont="1" applyFill="1" applyAlignment="1">
      <alignment vertical="center"/>
    </xf>
    <xf numFmtId="0" fontId="3" fillId="2" borderId="0" xfId="0" applyFont="1" applyFill="1"/>
    <xf numFmtId="0" fontId="4" fillId="2" borderId="0" xfId="0" applyFont="1" applyFill="1"/>
    <xf numFmtId="0" fontId="4" fillId="2" borderId="0" xfId="0" applyFont="1" applyFill="1" applyAlignment="1">
      <alignment horizontal="center"/>
    </xf>
    <xf numFmtId="0" fontId="4" fillId="0" borderId="0" xfId="0" applyFont="1"/>
    <xf numFmtId="0" fontId="5" fillId="2" borderId="0" xfId="0" applyFont="1" applyFill="1"/>
    <xf numFmtId="0" fontId="4" fillId="2" borderId="0" xfId="0" applyFont="1" applyFill="1" applyAlignment="1">
      <alignment vertical="top"/>
    </xf>
    <xf numFmtId="0" fontId="3" fillId="2" borderId="0" xfId="0" applyFont="1" applyFill="1" applyAlignment="1">
      <alignment horizontal="center"/>
    </xf>
    <xf numFmtId="0" fontId="4" fillId="2" borderId="1" xfId="0" applyFont="1" applyFill="1" applyBorder="1" applyAlignment="1">
      <alignment horizontal="center"/>
    </xf>
    <xf numFmtId="166" fontId="4" fillId="2" borderId="0" xfId="0" applyNumberFormat="1" applyFont="1" applyFill="1"/>
    <xf numFmtId="166" fontId="4" fillId="2" borderId="0" xfId="0" applyNumberFormat="1" applyFont="1" applyFill="1" applyAlignment="1">
      <alignment horizontal="center"/>
    </xf>
    <xf numFmtId="166" fontId="4" fillId="2" borderId="1" xfId="0" applyNumberFormat="1" applyFont="1" applyFill="1" applyBorder="1"/>
    <xf numFmtId="166" fontId="4" fillId="2" borderId="1" xfId="0" applyNumberFormat="1" applyFont="1" applyFill="1" applyBorder="1" applyAlignment="1">
      <alignment horizontal="center"/>
    </xf>
    <xf numFmtId="166" fontId="4" fillId="2" borderId="2" xfId="0" applyNumberFormat="1" applyFont="1" applyFill="1" applyBorder="1"/>
    <xf numFmtId="166" fontId="3" fillId="2" borderId="3" xfId="0" applyNumberFormat="1" applyFont="1" applyFill="1" applyBorder="1" applyAlignment="1">
      <alignment horizontal="center"/>
    </xf>
    <xf numFmtId="166" fontId="3" fillId="2" borderId="0" xfId="0" applyNumberFormat="1" applyFont="1" applyFill="1"/>
    <xf numFmtId="166" fontId="3" fillId="2" borderId="3" xfId="0" applyNumberFormat="1" applyFont="1" applyFill="1" applyBorder="1"/>
    <xf numFmtId="0" fontId="6" fillId="2" borderId="0" xfId="0" applyFont="1" applyFill="1"/>
    <xf numFmtId="4" fontId="4" fillId="2" borderId="0" xfId="0" applyNumberFormat="1" applyFont="1" applyFill="1" applyAlignment="1">
      <alignment horizontal="center"/>
    </xf>
    <xf numFmtId="164" fontId="4" fillId="2" borderId="0" xfId="0" applyNumberFormat="1" applyFont="1" applyFill="1"/>
    <xf numFmtId="0" fontId="4" fillId="2" borderId="0" xfId="0" applyFont="1" applyFill="1" applyAlignment="1">
      <alignment wrapText="1"/>
    </xf>
    <xf numFmtId="0" fontId="4" fillId="0" borderId="0" xfId="0" applyFont="1" applyAlignment="1">
      <alignment horizontal="center"/>
    </xf>
    <xf numFmtId="167" fontId="4" fillId="2" borderId="0" xfId="0" applyNumberFormat="1" applyFont="1" applyFill="1" applyAlignment="1">
      <alignment horizontal="center"/>
    </xf>
    <xf numFmtId="10" fontId="4" fillId="2" borderId="0" xfId="0" applyNumberFormat="1" applyFont="1" applyFill="1" applyAlignment="1">
      <alignment horizontal="center"/>
    </xf>
    <xf numFmtId="0" fontId="4" fillId="2" borderId="10" xfId="0" applyFont="1" applyFill="1" applyBorder="1"/>
    <xf numFmtId="0" fontId="4" fillId="2" borderId="11" xfId="0" applyFont="1" applyFill="1" applyBorder="1" applyAlignment="1">
      <alignment horizontal="center"/>
    </xf>
    <xf numFmtId="0" fontId="4" fillId="2" borderId="12" xfId="0" applyFont="1" applyFill="1" applyBorder="1"/>
    <xf numFmtId="0" fontId="4" fillId="2" borderId="13" xfId="0" applyFont="1" applyFill="1" applyBorder="1" applyAlignment="1">
      <alignment horizontal="center"/>
    </xf>
    <xf numFmtId="0" fontId="4" fillId="2" borderId="14" xfId="0" applyFont="1" applyFill="1" applyBorder="1" applyAlignment="1">
      <alignment horizontal="center"/>
    </xf>
    <xf numFmtId="0" fontId="4" fillId="2" borderId="13" xfId="0" applyFont="1" applyFill="1" applyBorder="1" applyAlignment="1">
      <alignment horizontal="center" vertical="top"/>
    </xf>
    <xf numFmtId="4" fontId="4" fillId="2" borderId="13" xfId="0" applyNumberFormat="1" applyFont="1" applyFill="1" applyBorder="1" applyAlignment="1">
      <alignment horizontal="center"/>
    </xf>
    <xf numFmtId="0" fontId="0" fillId="2" borderId="10" xfId="0" applyFill="1" applyBorder="1"/>
    <xf numFmtId="0" fontId="0" fillId="2" borderId="11" xfId="0" applyFill="1" applyBorder="1" applyAlignment="1">
      <alignment horizontal="center"/>
    </xf>
    <xf numFmtId="0" fontId="0" fillId="2" borderId="12" xfId="0" applyFill="1" applyBorder="1"/>
    <xf numFmtId="0" fontId="0" fillId="2" borderId="13" xfId="0" applyFill="1" applyBorder="1" applyAlignment="1">
      <alignment horizontal="center"/>
    </xf>
    <xf numFmtId="0" fontId="0" fillId="2" borderId="14" xfId="0" applyFill="1" applyBorder="1" applyAlignment="1">
      <alignment horizontal="center"/>
    </xf>
    <xf numFmtId="2" fontId="4" fillId="2" borderId="0" xfId="0" applyNumberFormat="1" applyFont="1" applyFill="1" applyAlignment="1">
      <alignment horizontal="center"/>
    </xf>
    <xf numFmtId="165" fontId="4" fillId="2" borderId="0" xfId="0" applyNumberFormat="1" applyFont="1" applyFill="1" applyAlignment="1">
      <alignment horizont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xf>
    <xf numFmtId="0" fontId="3" fillId="2" borderId="10" xfId="0" applyFont="1" applyFill="1" applyBorder="1"/>
    <xf numFmtId="0" fontId="3" fillId="9" borderId="7" xfId="0" applyFont="1" applyFill="1" applyBorder="1"/>
    <xf numFmtId="0" fontId="4" fillId="9" borderId="8" xfId="0" applyFont="1" applyFill="1" applyBorder="1" applyAlignment="1">
      <alignment horizontal="center"/>
    </xf>
    <xf numFmtId="0" fontId="3" fillId="9" borderId="8" xfId="0" applyFont="1" applyFill="1" applyBorder="1" applyAlignment="1">
      <alignment horizontal="center"/>
    </xf>
    <xf numFmtId="0" fontId="3" fillId="9" borderId="8" xfId="0" applyFont="1" applyFill="1" applyBorder="1" applyAlignment="1">
      <alignment horizontal="center" wrapText="1"/>
    </xf>
    <xf numFmtId="0" fontId="3" fillId="9" borderId="9" xfId="0" applyFont="1" applyFill="1" applyBorder="1" applyAlignment="1">
      <alignment horizontal="center"/>
    </xf>
    <xf numFmtId="0" fontId="3" fillId="10" borderId="7" xfId="0" applyFont="1" applyFill="1" applyBorder="1"/>
    <xf numFmtId="0" fontId="4" fillId="10" borderId="8" xfId="0" applyFont="1" applyFill="1" applyBorder="1" applyAlignment="1">
      <alignment horizontal="center"/>
    </xf>
    <xf numFmtId="0" fontId="4" fillId="10" borderId="9" xfId="0" applyFont="1" applyFill="1" applyBorder="1" applyAlignment="1">
      <alignment horizontal="center"/>
    </xf>
    <xf numFmtId="0" fontId="3" fillId="11" borderId="7" xfId="0" applyFont="1" applyFill="1" applyBorder="1"/>
    <xf numFmtId="0" fontId="4" fillId="11" borderId="8" xfId="0" applyFont="1" applyFill="1" applyBorder="1" applyAlignment="1">
      <alignment horizontal="center"/>
    </xf>
    <xf numFmtId="4" fontId="4" fillId="11" borderId="8" xfId="0" applyNumberFormat="1" applyFont="1" applyFill="1" applyBorder="1" applyAlignment="1">
      <alignment horizontal="center"/>
    </xf>
    <xf numFmtId="0" fontId="4" fillId="11" borderId="9" xfId="0" applyFont="1" applyFill="1" applyBorder="1" applyAlignment="1">
      <alignment horizontal="center"/>
    </xf>
    <xf numFmtId="0" fontId="3" fillId="12" borderId="7" xfId="0" applyFont="1" applyFill="1" applyBorder="1"/>
    <xf numFmtId="0" fontId="4" fillId="12" borderId="8" xfId="0" applyFont="1" applyFill="1" applyBorder="1" applyAlignment="1">
      <alignment horizontal="center"/>
    </xf>
    <xf numFmtId="4" fontId="4" fillId="12" borderId="8" xfId="0" applyNumberFormat="1" applyFont="1" applyFill="1" applyBorder="1" applyAlignment="1">
      <alignment horizontal="center"/>
    </xf>
    <xf numFmtId="0" fontId="4" fillId="12" borderId="9" xfId="0" applyFont="1" applyFill="1" applyBorder="1" applyAlignment="1">
      <alignment horizontal="center"/>
    </xf>
    <xf numFmtId="0" fontId="3" fillId="13" borderId="7" xfId="0" applyFont="1" applyFill="1" applyBorder="1"/>
    <xf numFmtId="0" fontId="4" fillId="13" borderId="8" xfId="0" applyFont="1" applyFill="1" applyBorder="1" applyAlignment="1">
      <alignment horizontal="center"/>
    </xf>
    <xf numFmtId="0" fontId="4" fillId="13" borderId="9" xfId="0" applyFont="1" applyFill="1" applyBorder="1" applyAlignment="1">
      <alignment horizontal="center"/>
    </xf>
    <xf numFmtId="0" fontId="7" fillId="2" borderId="0" xfId="0" applyFont="1" applyFill="1"/>
    <xf numFmtId="0" fontId="3" fillId="0" borderId="0" xfId="0" applyFont="1"/>
    <xf numFmtId="0" fontId="3" fillId="3" borderId="0" xfId="0" applyFont="1" applyFill="1" applyAlignment="1">
      <alignment horizontal="center"/>
    </xf>
    <xf numFmtId="3" fontId="4" fillId="3" borderId="0" xfId="0" applyNumberFormat="1" applyFont="1" applyFill="1" applyAlignment="1">
      <alignment horizontal="center"/>
    </xf>
    <xf numFmtId="0" fontId="3" fillId="3" borderId="0" xfId="0" applyFont="1" applyFill="1" applyAlignment="1">
      <alignment horizontal="center" wrapText="1"/>
    </xf>
    <xf numFmtId="0" fontId="8" fillId="4" borderId="0" xfId="0" applyFont="1" applyFill="1" applyAlignment="1">
      <alignment horizontal="center" wrapText="1"/>
    </xf>
    <xf numFmtId="3" fontId="9" fillId="4" borderId="0" xfId="0" applyNumberFormat="1" applyFont="1" applyFill="1" applyAlignment="1">
      <alignment horizontal="center" wrapText="1"/>
    </xf>
    <xf numFmtId="0" fontId="3" fillId="5" borderId="0" xfId="0" applyFont="1" applyFill="1" applyAlignment="1">
      <alignment horizontal="center" wrapText="1"/>
    </xf>
    <xf numFmtId="0" fontId="4" fillId="0" borderId="0" xfId="0" applyFont="1" applyAlignment="1">
      <alignment vertical="center"/>
    </xf>
    <xf numFmtId="10" fontId="4" fillId="5" borderId="0" xfId="1" applyNumberFormat="1" applyFont="1" applyFill="1" applyAlignment="1">
      <alignment horizontal="center"/>
    </xf>
    <xf numFmtId="0" fontId="3" fillId="0" borderId="0" xfId="0" applyFont="1" applyAlignment="1">
      <alignment horizontal="center" wrapText="1"/>
    </xf>
    <xf numFmtId="0" fontId="4" fillId="0" borderId="0" xfId="0" applyFont="1" applyAlignment="1">
      <alignment horizontal="right"/>
    </xf>
    <xf numFmtId="0" fontId="10" fillId="6" borderId="0" xfId="0" applyFont="1" applyFill="1" applyAlignment="1">
      <alignment horizontal="center" wrapText="1"/>
    </xf>
    <xf numFmtId="10" fontId="11" fillId="6" borderId="0" xfId="1" applyNumberFormat="1" applyFont="1" applyFill="1" applyAlignment="1">
      <alignment horizontal="center"/>
    </xf>
    <xf numFmtId="2" fontId="4" fillId="5" borderId="0" xfId="1" applyNumberFormat="1" applyFont="1" applyFill="1" applyAlignment="1">
      <alignment horizontal="center"/>
    </xf>
    <xf numFmtId="3" fontId="4" fillId="5" borderId="0" xfId="1" applyNumberFormat="1" applyFont="1" applyFill="1" applyAlignment="1">
      <alignment horizontal="center"/>
    </xf>
    <xf numFmtId="2" fontId="11" fillId="6" borderId="0" xfId="1" applyNumberFormat="1" applyFont="1" applyFill="1" applyAlignment="1">
      <alignment horizontal="center"/>
    </xf>
    <xf numFmtId="0" fontId="4" fillId="11" borderId="0" xfId="0" applyFont="1" applyFill="1"/>
    <xf numFmtId="166" fontId="4" fillId="11" borderId="0" xfId="0" applyNumberFormat="1" applyFont="1" applyFill="1" applyAlignment="1">
      <alignment horizontal="center"/>
    </xf>
    <xf numFmtId="168" fontId="4" fillId="2" borderId="0" xfId="0" applyNumberFormat="1" applyFont="1" applyFill="1"/>
    <xf numFmtId="0" fontId="4" fillId="2" borderId="2" xfId="0" applyFont="1" applyFill="1" applyBorder="1"/>
    <xf numFmtId="0" fontId="4" fillId="2" borderId="0" xfId="0" applyFont="1" applyFill="1" applyAlignment="1">
      <alignment horizontal="right"/>
    </xf>
    <xf numFmtId="168" fontId="4" fillId="2" borderId="1" xfId="0" applyNumberFormat="1" applyFont="1" applyFill="1" applyBorder="1"/>
    <xf numFmtId="166" fontId="4" fillId="2" borderId="0" xfId="0" applyNumberFormat="1" applyFont="1" applyFill="1" applyBorder="1"/>
    <xf numFmtId="0" fontId="3" fillId="2" borderId="1" xfId="0" applyFont="1" applyFill="1" applyBorder="1" applyAlignment="1">
      <alignment horizontal="center"/>
    </xf>
    <xf numFmtId="0" fontId="4" fillId="2" borderId="1" xfId="0" applyFont="1" applyFill="1" applyBorder="1"/>
    <xf numFmtId="169" fontId="4" fillId="2" borderId="0" xfId="1" applyNumberFormat="1" applyFont="1" applyFill="1"/>
    <xf numFmtId="169" fontId="4" fillId="11" borderId="0" xfId="1" applyNumberFormat="1" applyFont="1" applyFill="1"/>
    <xf numFmtId="169" fontId="4" fillId="0" borderId="0" xfId="1" applyNumberFormat="1" applyFont="1" applyFill="1"/>
    <xf numFmtId="0" fontId="4" fillId="2" borderId="0" xfId="0" applyFont="1" applyFill="1" applyBorder="1"/>
    <xf numFmtId="168" fontId="4" fillId="2" borderId="0" xfId="0" applyNumberFormat="1" applyFont="1" applyFill="1" applyBorder="1"/>
    <xf numFmtId="169" fontId="4" fillId="11" borderId="0" xfId="1" applyNumberFormat="1" applyFont="1" applyFill="1" applyAlignment="1">
      <alignment horizontal="center"/>
    </xf>
    <xf numFmtId="0" fontId="4" fillId="2" borderId="11" xfId="0" applyFont="1" applyFill="1" applyBorder="1" applyAlignment="1">
      <alignment horizontal="center" wrapText="1"/>
    </xf>
    <xf numFmtId="0" fontId="4" fillId="2" borderId="0" xfId="0" applyNumberFormat="1" applyFont="1" applyFill="1" applyAlignment="1">
      <alignment horizontal="center"/>
    </xf>
    <xf numFmtId="169" fontId="4" fillId="2" borderId="0" xfId="0" applyNumberFormat="1" applyFont="1" applyFill="1" applyAlignment="1">
      <alignment horizontal="center"/>
    </xf>
    <xf numFmtId="169" fontId="4" fillId="2" borderId="0" xfId="1" applyNumberFormat="1" applyFont="1" applyFill="1" applyAlignment="1">
      <alignment horizontal="center"/>
    </xf>
    <xf numFmtId="0" fontId="12" fillId="2" borderId="10" xfId="0" applyFont="1" applyFill="1" applyBorder="1"/>
    <xf numFmtId="0" fontId="0" fillId="2" borderId="11" xfId="0" applyFill="1" applyBorder="1" applyAlignment="1">
      <alignment horizontal="center" wrapText="1"/>
    </xf>
    <xf numFmtId="172" fontId="4" fillId="2" borderId="0" xfId="2" applyNumberFormat="1" applyFont="1" applyFill="1" applyAlignment="1">
      <alignment horizontal="center"/>
    </xf>
    <xf numFmtId="168" fontId="4" fillId="2" borderId="0" xfId="0" applyNumberFormat="1" applyFont="1" applyFill="1" applyAlignment="1">
      <alignment horizontal="center"/>
    </xf>
    <xf numFmtId="173" fontId="4" fillId="3" borderId="0" xfId="0" applyNumberFormat="1" applyFont="1" applyFill="1" applyAlignment="1">
      <alignment horizontal="center"/>
    </xf>
  </cellXfs>
  <cellStyles count="3">
    <cellStyle name="Moneda" xfId="2" builtinId="4"/>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FNE de la empresa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barChart>
        <c:barDir val="col"/>
        <c:grouping val="clustered"/>
        <c:varyColors val="0"/>
        <c:ser>
          <c:idx val="0"/>
          <c:order val="0"/>
          <c:spPr>
            <a:solidFill>
              <a:schemeClr val="accent1"/>
            </a:solidFill>
            <a:ln>
              <a:noFill/>
            </a:ln>
            <a:effectLst/>
          </c:spPr>
          <c:invertIfNegative val="0"/>
          <c:cat>
            <c:strRef>
              <c:f>('EMPRESA XYZ'!$H$43,'EMPRESA XYZ'!$H$46,'EMPRESA XYZ'!$H$51)</c:f>
              <c:strCache>
                <c:ptCount val="3"/>
                <c:pt idx="0">
                  <c:v>Suma del FNE  por actividades de operación</c:v>
                </c:pt>
                <c:pt idx="1">
                  <c:v>Suma del FNE por actividades de inversión</c:v>
                </c:pt>
                <c:pt idx="2">
                  <c:v>Suma del FNE por actividades de financiamiento</c:v>
                </c:pt>
              </c:strCache>
            </c:strRef>
          </c:cat>
          <c:val>
            <c:numRef>
              <c:f>('EMPRESA XYZ'!$K$43,'EMPRESA XYZ'!$K$46,'EMPRESA XYZ'!$K$51)</c:f>
              <c:numCache>
                <c:formatCode>_([$$-409]* #,##0.00_);_([$$-409]* \(#,##0.00\);_([$$-409]* "-"??_);_(@_)</c:formatCode>
                <c:ptCount val="3"/>
                <c:pt idx="0">
                  <c:v>-2.4999999999998295</c:v>
                </c:pt>
                <c:pt idx="1">
                  <c:v>-230</c:v>
                </c:pt>
                <c:pt idx="2" formatCode="_-[$$-409]* #,##0.00_ ;_-[$$-409]* \-#,##0.00\ ;_-[$$-409]* &quot;-&quot;??_ ;_-@_ ">
                  <c:v>162.5</c:v>
                </c:pt>
              </c:numCache>
            </c:numRef>
          </c:val>
          <c:extLst>
            <c:ext xmlns:c16="http://schemas.microsoft.com/office/drawing/2014/chart" uri="{C3380CC4-5D6E-409C-BE32-E72D297353CC}">
              <c16:uniqueId val="{00000000-85C7-490A-AB9B-722FFE7253C7}"/>
            </c:ext>
          </c:extLst>
        </c:ser>
        <c:dLbls>
          <c:showLegendKey val="0"/>
          <c:showVal val="0"/>
          <c:showCatName val="0"/>
          <c:showSerName val="0"/>
          <c:showPercent val="0"/>
          <c:showBubbleSize val="0"/>
        </c:dLbls>
        <c:gapWidth val="219"/>
        <c:overlap val="-27"/>
        <c:axId val="1207801071"/>
        <c:axId val="1207801487"/>
      </c:barChart>
      <c:catAx>
        <c:axId val="120780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07801487"/>
        <c:crosses val="autoZero"/>
        <c:auto val="1"/>
        <c:lblAlgn val="ctr"/>
        <c:lblOffset val="100"/>
        <c:noMultiLvlLbl val="0"/>
      </c:catAx>
      <c:valAx>
        <c:axId val="120780148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078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Ventas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barChart>
        <c:barDir val="col"/>
        <c:grouping val="clustered"/>
        <c:varyColors val="0"/>
        <c:ser>
          <c:idx val="0"/>
          <c:order val="0"/>
          <c:spPr>
            <a:solidFill>
              <a:schemeClr val="accent1"/>
            </a:solidFill>
            <a:ln>
              <a:noFill/>
            </a:ln>
            <a:effectLst/>
          </c:spPr>
          <c:invertIfNegative val="0"/>
          <c:cat>
            <c:strRef>
              <c:f>('EMPRESA XYZ'!$B$6,'EMPRESA XYZ'!$D$6)</c:f>
              <c:strCache>
                <c:ptCount val="2"/>
                <c:pt idx="0">
                  <c:v>AÑO 2021</c:v>
                </c:pt>
                <c:pt idx="1">
                  <c:v>AÑO 2020</c:v>
                </c:pt>
              </c:strCache>
            </c:strRef>
          </c:cat>
          <c:val>
            <c:numRef>
              <c:f>('EMPRESA XYZ'!$B$7,'EMPRESA XYZ'!$D$7)</c:f>
              <c:numCache>
                <c:formatCode>_([$$-409]* #,##0.00_);_([$$-409]* \(#,##0.00\);_([$$-409]* "-"??_);_(@_)</c:formatCode>
                <c:ptCount val="2"/>
                <c:pt idx="0">
                  <c:v>3000</c:v>
                </c:pt>
                <c:pt idx="1">
                  <c:v>2850</c:v>
                </c:pt>
              </c:numCache>
            </c:numRef>
          </c:val>
          <c:extLst>
            <c:ext xmlns:c16="http://schemas.microsoft.com/office/drawing/2014/chart" uri="{C3380CC4-5D6E-409C-BE32-E72D297353CC}">
              <c16:uniqueId val="{00000000-4CDA-4193-AA58-E1795294B780}"/>
            </c:ext>
          </c:extLst>
        </c:ser>
        <c:dLbls>
          <c:showLegendKey val="0"/>
          <c:showVal val="0"/>
          <c:showCatName val="0"/>
          <c:showSerName val="0"/>
          <c:showPercent val="0"/>
          <c:showBubbleSize val="0"/>
        </c:dLbls>
        <c:gapWidth val="219"/>
        <c:overlap val="-27"/>
        <c:axId val="1204923119"/>
        <c:axId val="1182286943"/>
      </c:barChart>
      <c:catAx>
        <c:axId val="120492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182286943"/>
        <c:crosses val="autoZero"/>
        <c:auto val="1"/>
        <c:lblAlgn val="ctr"/>
        <c:lblOffset val="100"/>
        <c:noMultiLvlLbl val="0"/>
      </c:catAx>
      <c:valAx>
        <c:axId val="118228694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0492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137160</xdr:colOff>
      <xdr:row>0</xdr:row>
      <xdr:rowOff>114300</xdr:rowOff>
    </xdr:from>
    <xdr:to>
      <xdr:col>11</xdr:col>
      <xdr:colOff>96070</xdr:colOff>
      <xdr:row>19</xdr:row>
      <xdr:rowOff>144342</xdr:rowOff>
    </xdr:to>
    <xdr:pic>
      <xdr:nvPicPr>
        <xdr:cNvPr id="2" name="Imagen 1">
          <a:extLst>
            <a:ext uri="{FF2B5EF4-FFF2-40B4-BE49-F238E27FC236}">
              <a16:creationId xmlns:a16="http://schemas.microsoft.com/office/drawing/2014/main" id="{156A5355-0F63-4D81-822C-531FB558F74F}"/>
            </a:ext>
          </a:extLst>
        </xdr:cNvPr>
        <xdr:cNvPicPr>
          <a:picLocks noChangeAspect="1"/>
        </xdr:cNvPicPr>
      </xdr:nvPicPr>
      <xdr:blipFill>
        <a:blip xmlns:r="http://schemas.openxmlformats.org/officeDocument/2006/relationships" r:embed="rId1"/>
        <a:stretch>
          <a:fillRect/>
        </a:stretch>
      </xdr:blipFill>
      <xdr:spPr>
        <a:xfrm>
          <a:off x="137160" y="114300"/>
          <a:ext cx="8676190" cy="35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167640</xdr:rowOff>
    </xdr:from>
    <xdr:to>
      <xdr:col>2</xdr:col>
      <xdr:colOff>287655</xdr:colOff>
      <xdr:row>32</xdr:row>
      <xdr:rowOff>1256127</xdr:rowOff>
    </xdr:to>
    <xdr:pic>
      <xdr:nvPicPr>
        <xdr:cNvPr id="2" name="Imagen 1">
          <a:extLst>
            <a:ext uri="{FF2B5EF4-FFF2-40B4-BE49-F238E27FC236}">
              <a16:creationId xmlns:a16="http://schemas.microsoft.com/office/drawing/2014/main" id="{8FD3EAF5-04D2-4487-95BE-CC19B8800A20}"/>
            </a:ext>
          </a:extLst>
        </xdr:cNvPr>
        <xdr:cNvPicPr>
          <a:picLocks noChangeAspect="1"/>
        </xdr:cNvPicPr>
      </xdr:nvPicPr>
      <xdr:blipFill rotWithShape="1">
        <a:blip xmlns:r="http://schemas.openxmlformats.org/officeDocument/2006/relationships" r:embed="rId1"/>
        <a:srcRect l="4278" t="8114"/>
        <a:stretch/>
      </xdr:blipFill>
      <xdr:spPr>
        <a:xfrm>
          <a:off x="0" y="5758815"/>
          <a:ext cx="5534025" cy="1640937"/>
        </a:xfrm>
        <a:prstGeom prst="rect">
          <a:avLst/>
        </a:prstGeom>
      </xdr:spPr>
    </xdr:pic>
    <xdr:clientData/>
  </xdr:twoCellAnchor>
  <xdr:twoCellAnchor>
    <xdr:from>
      <xdr:col>3</xdr:col>
      <xdr:colOff>830580</xdr:colOff>
      <xdr:row>55</xdr:row>
      <xdr:rowOff>130492</xdr:rowOff>
    </xdr:from>
    <xdr:to>
      <xdr:col>7</xdr:col>
      <xdr:colOff>2710815</xdr:colOff>
      <xdr:row>70</xdr:row>
      <xdr:rowOff>120967</xdr:rowOff>
    </xdr:to>
    <xdr:graphicFrame macro="">
      <xdr:nvGraphicFramePr>
        <xdr:cNvPr id="4" name="Gráfico 3">
          <a:extLst>
            <a:ext uri="{FF2B5EF4-FFF2-40B4-BE49-F238E27FC236}">
              <a16:creationId xmlns:a16="http://schemas.microsoft.com/office/drawing/2014/main" id="{1C017DEC-3C46-4224-A35D-68981ACEF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1922145</xdr:colOff>
      <xdr:row>40</xdr:row>
      <xdr:rowOff>21907</xdr:rowOff>
    </xdr:from>
    <xdr:to>
      <xdr:col>3</xdr:col>
      <xdr:colOff>180975</xdr:colOff>
      <xdr:row>55</xdr:row>
      <xdr:rowOff>48577</xdr:rowOff>
    </xdr:to>
    <xdr:graphicFrame macro="">
      <xdr:nvGraphicFramePr>
        <xdr:cNvPr id="5" name="Gráfico 4">
          <a:extLst>
            <a:ext uri="{FF2B5EF4-FFF2-40B4-BE49-F238E27FC236}">
              <a16:creationId xmlns:a16="http://schemas.microsoft.com/office/drawing/2014/main" id="{3E246C44-1FD3-4825-9A34-DE05F72DF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144779</xdr:colOff>
      <xdr:row>17</xdr:row>
      <xdr:rowOff>876300</xdr:rowOff>
    </xdr:from>
    <xdr:to>
      <xdr:col>19</xdr:col>
      <xdr:colOff>3334458</xdr:colOff>
      <xdr:row>23</xdr:row>
      <xdr:rowOff>111198</xdr:rowOff>
    </xdr:to>
    <xdr:pic>
      <xdr:nvPicPr>
        <xdr:cNvPr id="3" name="Imagen 2">
          <a:extLst>
            <a:ext uri="{FF2B5EF4-FFF2-40B4-BE49-F238E27FC236}">
              <a16:creationId xmlns:a16="http://schemas.microsoft.com/office/drawing/2014/main" id="{BA08CD06-64D9-47C7-A091-B97531C08DCD}"/>
            </a:ext>
          </a:extLst>
        </xdr:cNvPr>
        <xdr:cNvPicPr>
          <a:picLocks noChangeAspect="1"/>
        </xdr:cNvPicPr>
      </xdr:nvPicPr>
      <xdr:blipFill>
        <a:blip xmlns:r="http://schemas.openxmlformats.org/officeDocument/2006/relationships" r:embed="rId4"/>
        <a:stretch>
          <a:fillRect/>
        </a:stretch>
      </xdr:blipFill>
      <xdr:spPr>
        <a:xfrm>
          <a:off x="26910029" y="6477000"/>
          <a:ext cx="3199204" cy="1048458"/>
        </a:xfrm>
        <a:prstGeom prst="rect">
          <a:avLst/>
        </a:prstGeom>
      </xdr:spPr>
    </xdr:pic>
    <xdr:clientData/>
  </xdr:twoCellAnchor>
  <xdr:twoCellAnchor editAs="oneCell">
    <xdr:from>
      <xdr:col>19</xdr:col>
      <xdr:colOff>150495</xdr:colOff>
      <xdr:row>61</xdr:row>
      <xdr:rowOff>92293</xdr:rowOff>
    </xdr:from>
    <xdr:to>
      <xdr:col>19</xdr:col>
      <xdr:colOff>3522345</xdr:colOff>
      <xdr:row>64</xdr:row>
      <xdr:rowOff>97155</xdr:rowOff>
    </xdr:to>
    <xdr:pic>
      <xdr:nvPicPr>
        <xdr:cNvPr id="7" name="Imagen 6">
          <a:extLst>
            <a:ext uri="{FF2B5EF4-FFF2-40B4-BE49-F238E27FC236}">
              <a16:creationId xmlns:a16="http://schemas.microsoft.com/office/drawing/2014/main" id="{F2C3C1AD-7DAB-4FFF-B33A-1156E561F3C8}"/>
            </a:ext>
          </a:extLst>
        </xdr:cNvPr>
        <xdr:cNvPicPr>
          <a:picLocks noChangeAspect="1"/>
        </xdr:cNvPicPr>
      </xdr:nvPicPr>
      <xdr:blipFill>
        <a:blip xmlns:r="http://schemas.openxmlformats.org/officeDocument/2006/relationships" r:embed="rId5"/>
        <a:stretch>
          <a:fillRect/>
        </a:stretch>
      </xdr:blipFill>
      <xdr:spPr>
        <a:xfrm>
          <a:off x="26915745" y="22247443"/>
          <a:ext cx="3375660" cy="8202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171450</xdr:colOff>
      <xdr:row>1</xdr:row>
      <xdr:rowOff>38100</xdr:rowOff>
    </xdr:from>
    <xdr:to>
      <xdr:col>1</xdr:col>
      <xdr:colOff>417256</xdr:colOff>
      <xdr:row>19</xdr:row>
      <xdr:rowOff>76200</xdr:rowOff>
    </xdr:to>
    <xdr:sp macro="" textlink="">
      <xdr:nvSpPr>
        <xdr:cNvPr id="2" name="1 Abrir llave">
          <a:extLst>
            <a:ext uri="{FF2B5EF4-FFF2-40B4-BE49-F238E27FC236}">
              <a16:creationId xmlns:a16="http://schemas.microsoft.com/office/drawing/2014/main" id="{2E4B8F38-4D03-4361-BA57-14A38E0C9133}"/>
            </a:ext>
          </a:extLst>
        </xdr:cNvPr>
        <xdr:cNvSpPr/>
      </xdr:nvSpPr>
      <xdr:spPr>
        <a:xfrm>
          <a:off x="981075" y="228600"/>
          <a:ext cx="295275" cy="5743575"/>
        </a:xfrm>
        <a:prstGeom prst="leftBrace">
          <a:avLst>
            <a:gd name="adj1" fmla="val 8333"/>
            <a:gd name="adj2" fmla="val 5013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3</xdr:col>
      <xdr:colOff>133350</xdr:colOff>
      <xdr:row>1</xdr:row>
      <xdr:rowOff>49531</xdr:rowOff>
    </xdr:from>
    <xdr:to>
      <xdr:col>3</xdr:col>
      <xdr:colOff>445770</xdr:colOff>
      <xdr:row>19</xdr:row>
      <xdr:rowOff>97156</xdr:rowOff>
    </xdr:to>
    <xdr:sp macro="" textlink="">
      <xdr:nvSpPr>
        <xdr:cNvPr id="3" name="2 Cerrar llave">
          <a:extLst>
            <a:ext uri="{FF2B5EF4-FFF2-40B4-BE49-F238E27FC236}">
              <a16:creationId xmlns:a16="http://schemas.microsoft.com/office/drawing/2014/main" id="{DD9D97F7-BD7F-4031-986F-19040AAFC70E}"/>
            </a:ext>
          </a:extLst>
        </xdr:cNvPr>
        <xdr:cNvSpPr/>
      </xdr:nvSpPr>
      <xdr:spPr>
        <a:xfrm>
          <a:off x="2667000" y="247651"/>
          <a:ext cx="390525" cy="5753100"/>
        </a:xfrm>
        <a:prstGeom prst="rightBrace">
          <a:avLst>
            <a:gd name="adj1" fmla="val 8333"/>
            <a:gd name="adj2" fmla="val 3186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5</xdr:col>
      <xdr:colOff>76200</xdr:colOff>
      <xdr:row>5</xdr:row>
      <xdr:rowOff>318135</xdr:rowOff>
    </xdr:from>
    <xdr:to>
      <xdr:col>5</xdr:col>
      <xdr:colOff>405858</xdr:colOff>
      <xdr:row>9</xdr:row>
      <xdr:rowOff>144790</xdr:rowOff>
    </xdr:to>
    <xdr:sp macro="" textlink="">
      <xdr:nvSpPr>
        <xdr:cNvPr id="4" name="3 Cerrar llave">
          <a:extLst>
            <a:ext uri="{FF2B5EF4-FFF2-40B4-BE49-F238E27FC236}">
              <a16:creationId xmlns:a16="http://schemas.microsoft.com/office/drawing/2014/main" id="{97CBDC0B-1D34-4180-8EBE-73036F91EA18}"/>
            </a:ext>
          </a:extLst>
        </xdr:cNvPr>
        <xdr:cNvSpPr/>
      </xdr:nvSpPr>
      <xdr:spPr>
        <a:xfrm>
          <a:off x="4486275" y="1638300"/>
          <a:ext cx="390525" cy="15525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3</xdr:col>
      <xdr:colOff>171450</xdr:colOff>
      <xdr:row>20</xdr:row>
      <xdr:rowOff>211455</xdr:rowOff>
    </xdr:from>
    <xdr:to>
      <xdr:col>3</xdr:col>
      <xdr:colOff>472646</xdr:colOff>
      <xdr:row>24</xdr:row>
      <xdr:rowOff>144780</xdr:rowOff>
    </xdr:to>
    <xdr:sp macro="" textlink="">
      <xdr:nvSpPr>
        <xdr:cNvPr id="5" name="4 Cerrar llave">
          <a:extLst>
            <a:ext uri="{FF2B5EF4-FFF2-40B4-BE49-F238E27FC236}">
              <a16:creationId xmlns:a16="http://schemas.microsoft.com/office/drawing/2014/main" id="{A0AC893E-335A-45D5-9201-591411D5E68D}"/>
            </a:ext>
          </a:extLst>
        </xdr:cNvPr>
        <xdr:cNvSpPr/>
      </xdr:nvSpPr>
      <xdr:spPr>
        <a:xfrm>
          <a:off x="2714625" y="6305550"/>
          <a:ext cx="361950" cy="1333500"/>
        </a:xfrm>
        <a:prstGeom prst="rightBrace">
          <a:avLst>
            <a:gd name="adj1" fmla="val 8333"/>
            <a:gd name="adj2" fmla="val 7477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5</xdr:col>
      <xdr:colOff>169545</xdr:colOff>
      <xdr:row>20</xdr:row>
      <xdr:rowOff>173355</xdr:rowOff>
    </xdr:from>
    <xdr:to>
      <xdr:col>5</xdr:col>
      <xdr:colOff>455295</xdr:colOff>
      <xdr:row>23</xdr:row>
      <xdr:rowOff>346722</xdr:rowOff>
    </xdr:to>
    <xdr:sp macro="" textlink="">
      <xdr:nvSpPr>
        <xdr:cNvPr id="6" name="5 Cerrar llave">
          <a:extLst>
            <a:ext uri="{FF2B5EF4-FFF2-40B4-BE49-F238E27FC236}">
              <a16:creationId xmlns:a16="http://schemas.microsoft.com/office/drawing/2014/main" id="{52BD8AC7-9BC4-4841-B24C-84E280CFD7E5}"/>
            </a:ext>
          </a:extLst>
        </xdr:cNvPr>
        <xdr:cNvSpPr/>
      </xdr:nvSpPr>
      <xdr:spPr>
        <a:xfrm>
          <a:off x="4591050" y="6267450"/>
          <a:ext cx="361950" cy="12001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5</xdr:col>
      <xdr:colOff>114300</xdr:colOff>
      <xdr:row>26</xdr:row>
      <xdr:rowOff>173355</xdr:rowOff>
    </xdr:from>
    <xdr:to>
      <xdr:col>5</xdr:col>
      <xdr:colOff>443958</xdr:colOff>
      <xdr:row>29</xdr:row>
      <xdr:rowOff>356235</xdr:rowOff>
    </xdr:to>
    <xdr:sp macro="" textlink="">
      <xdr:nvSpPr>
        <xdr:cNvPr id="7" name="6 Cerrar llave">
          <a:extLst>
            <a:ext uri="{FF2B5EF4-FFF2-40B4-BE49-F238E27FC236}">
              <a16:creationId xmlns:a16="http://schemas.microsoft.com/office/drawing/2014/main" id="{DCA7AC8B-CACE-4E3D-8B90-9428C5A32C1E}"/>
            </a:ext>
          </a:extLst>
        </xdr:cNvPr>
        <xdr:cNvSpPr/>
      </xdr:nvSpPr>
      <xdr:spPr>
        <a:xfrm>
          <a:off x="4533900" y="8048625"/>
          <a:ext cx="390525" cy="1524000"/>
        </a:xfrm>
        <a:prstGeom prst="rightBrace">
          <a:avLst>
            <a:gd name="adj1" fmla="val 8333"/>
            <a:gd name="adj2" fmla="val 21667"/>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7</xdr:col>
      <xdr:colOff>207645</xdr:colOff>
      <xdr:row>26</xdr:row>
      <xdr:rowOff>230505</xdr:rowOff>
    </xdr:from>
    <xdr:to>
      <xdr:col>7</xdr:col>
      <xdr:colOff>360045</xdr:colOff>
      <xdr:row>29</xdr:row>
      <xdr:rowOff>306705</xdr:rowOff>
    </xdr:to>
    <xdr:sp macro="" textlink="">
      <xdr:nvSpPr>
        <xdr:cNvPr id="8" name="7 Cerrar llave">
          <a:extLst>
            <a:ext uri="{FF2B5EF4-FFF2-40B4-BE49-F238E27FC236}">
              <a16:creationId xmlns:a16="http://schemas.microsoft.com/office/drawing/2014/main" id="{7AC148AD-1758-4C8B-AE8C-05CDEA5FCC7F}"/>
            </a:ext>
          </a:extLst>
        </xdr:cNvPr>
        <xdr:cNvSpPr/>
      </xdr:nvSpPr>
      <xdr:spPr>
        <a:xfrm>
          <a:off x="6543675" y="8105775"/>
          <a:ext cx="190500" cy="14097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7</xdr:col>
      <xdr:colOff>93346</xdr:colOff>
      <xdr:row>6</xdr:row>
      <xdr:rowOff>314324</xdr:rowOff>
    </xdr:from>
    <xdr:to>
      <xdr:col>7</xdr:col>
      <xdr:colOff>531496</xdr:colOff>
      <xdr:row>21</xdr:row>
      <xdr:rowOff>295275</xdr:rowOff>
    </xdr:to>
    <xdr:sp macro="" textlink="">
      <xdr:nvSpPr>
        <xdr:cNvPr id="9" name="8 Cerrar llave">
          <a:extLst>
            <a:ext uri="{FF2B5EF4-FFF2-40B4-BE49-F238E27FC236}">
              <a16:creationId xmlns:a16="http://schemas.microsoft.com/office/drawing/2014/main" id="{FB930E51-EDE8-4F10-833B-46C4731274CD}"/>
            </a:ext>
          </a:extLst>
        </xdr:cNvPr>
        <xdr:cNvSpPr/>
      </xdr:nvSpPr>
      <xdr:spPr>
        <a:xfrm>
          <a:off x="6400801" y="2381249"/>
          <a:ext cx="552450" cy="438150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9</xdr:col>
      <xdr:colOff>133350</xdr:colOff>
      <xdr:row>15</xdr:row>
      <xdr:rowOff>255270</xdr:rowOff>
    </xdr:from>
    <xdr:to>
      <xdr:col>9</xdr:col>
      <xdr:colOff>417248</xdr:colOff>
      <xdr:row>27</xdr:row>
      <xdr:rowOff>365858</xdr:rowOff>
    </xdr:to>
    <xdr:sp macro="" textlink="">
      <xdr:nvSpPr>
        <xdr:cNvPr id="10" name="9 Cerrar llave">
          <a:extLst>
            <a:ext uri="{FF2B5EF4-FFF2-40B4-BE49-F238E27FC236}">
              <a16:creationId xmlns:a16="http://schemas.microsoft.com/office/drawing/2014/main" id="{EE92FA02-77D4-4437-8847-68D893ADCCA3}"/>
            </a:ext>
          </a:extLst>
        </xdr:cNvPr>
        <xdr:cNvSpPr/>
      </xdr:nvSpPr>
      <xdr:spPr>
        <a:xfrm>
          <a:off x="8562975" y="4772025"/>
          <a:ext cx="342900" cy="40481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3</xdr:col>
      <xdr:colOff>133350</xdr:colOff>
      <xdr:row>26</xdr:row>
      <xdr:rowOff>230505</xdr:rowOff>
    </xdr:from>
    <xdr:to>
      <xdr:col>3</xdr:col>
      <xdr:colOff>388739</xdr:colOff>
      <xdr:row>29</xdr:row>
      <xdr:rowOff>280057</xdr:rowOff>
    </xdr:to>
    <xdr:sp macro="" textlink="">
      <xdr:nvSpPr>
        <xdr:cNvPr id="11" name="10 Cerrar llave">
          <a:extLst>
            <a:ext uri="{FF2B5EF4-FFF2-40B4-BE49-F238E27FC236}">
              <a16:creationId xmlns:a16="http://schemas.microsoft.com/office/drawing/2014/main" id="{C9CDA461-3077-430C-BD17-57D5B25A659E}"/>
            </a:ext>
          </a:extLst>
        </xdr:cNvPr>
        <xdr:cNvSpPr/>
      </xdr:nvSpPr>
      <xdr:spPr>
        <a:xfrm>
          <a:off x="2676525" y="8105775"/>
          <a:ext cx="304800" cy="1390650"/>
        </a:xfrm>
        <a:prstGeom prst="rightBrace">
          <a:avLst>
            <a:gd name="adj1" fmla="val 8333"/>
            <a:gd name="adj2" fmla="val 1986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1</xdr:col>
      <xdr:colOff>171450</xdr:colOff>
      <xdr:row>20</xdr:row>
      <xdr:rowOff>85725</xdr:rowOff>
    </xdr:from>
    <xdr:to>
      <xdr:col>1</xdr:col>
      <xdr:colOff>379168</xdr:colOff>
      <xdr:row>30</xdr:row>
      <xdr:rowOff>125743</xdr:rowOff>
    </xdr:to>
    <xdr:sp macro="" textlink="">
      <xdr:nvSpPr>
        <xdr:cNvPr id="12" name="11 Abrir llave">
          <a:extLst>
            <a:ext uri="{FF2B5EF4-FFF2-40B4-BE49-F238E27FC236}">
              <a16:creationId xmlns:a16="http://schemas.microsoft.com/office/drawing/2014/main" id="{D1D30E6B-03CC-4976-990F-40486B85C49E}"/>
            </a:ext>
          </a:extLst>
        </xdr:cNvPr>
        <xdr:cNvSpPr/>
      </xdr:nvSpPr>
      <xdr:spPr>
        <a:xfrm>
          <a:off x="971550" y="6172200"/>
          <a:ext cx="257175" cy="35433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editAs="oneCell">
    <xdr:from>
      <xdr:col>14</xdr:col>
      <xdr:colOff>626745</xdr:colOff>
      <xdr:row>4</xdr:row>
      <xdr:rowOff>257175</xdr:rowOff>
    </xdr:from>
    <xdr:to>
      <xdr:col>25</xdr:col>
      <xdr:colOff>170108</xdr:colOff>
      <xdr:row>11</xdr:row>
      <xdr:rowOff>93538</xdr:rowOff>
    </xdr:to>
    <xdr:pic>
      <xdr:nvPicPr>
        <xdr:cNvPr id="13" name="Imagen 12">
          <a:extLst>
            <a:ext uri="{FF2B5EF4-FFF2-40B4-BE49-F238E27FC236}">
              <a16:creationId xmlns:a16="http://schemas.microsoft.com/office/drawing/2014/main" id="{4D046D6C-B934-4522-AC65-488CCD4E919E}"/>
            </a:ext>
          </a:extLst>
        </xdr:cNvPr>
        <xdr:cNvPicPr>
          <a:picLocks noChangeAspect="1"/>
        </xdr:cNvPicPr>
      </xdr:nvPicPr>
      <xdr:blipFill>
        <a:blip xmlns:r="http://schemas.openxmlformats.org/officeDocument/2006/relationships" r:embed="rId1"/>
        <a:stretch>
          <a:fillRect/>
        </a:stretch>
      </xdr:blipFill>
      <xdr:spPr>
        <a:xfrm>
          <a:off x="12733020" y="1162050"/>
          <a:ext cx="6458513" cy="2215708"/>
        </a:xfrm>
        <a:prstGeom prst="rect">
          <a:avLst/>
        </a:prstGeom>
      </xdr:spPr>
    </xdr:pic>
    <xdr:clientData/>
  </xdr:twoCellAnchor>
  <xdr:twoCellAnchor editAs="oneCell">
    <xdr:from>
      <xdr:col>14</xdr:col>
      <xdr:colOff>561975</xdr:colOff>
      <xdr:row>12</xdr:row>
      <xdr:rowOff>17145</xdr:rowOff>
    </xdr:from>
    <xdr:to>
      <xdr:col>25</xdr:col>
      <xdr:colOff>133915</xdr:colOff>
      <xdr:row>14</xdr:row>
      <xdr:rowOff>167684</xdr:rowOff>
    </xdr:to>
    <xdr:pic>
      <xdr:nvPicPr>
        <xdr:cNvPr id="14" name="Imagen 13">
          <a:extLst>
            <a:ext uri="{FF2B5EF4-FFF2-40B4-BE49-F238E27FC236}">
              <a16:creationId xmlns:a16="http://schemas.microsoft.com/office/drawing/2014/main" id="{6649F4BB-C582-47BE-AE17-19BC2AD59B36}"/>
            </a:ext>
          </a:extLst>
        </xdr:cNvPr>
        <xdr:cNvPicPr>
          <a:picLocks noChangeAspect="1"/>
        </xdr:cNvPicPr>
      </xdr:nvPicPr>
      <xdr:blipFill>
        <a:blip xmlns:r="http://schemas.openxmlformats.org/officeDocument/2006/relationships" r:embed="rId2"/>
        <a:stretch>
          <a:fillRect/>
        </a:stretch>
      </xdr:blipFill>
      <xdr:spPr>
        <a:xfrm>
          <a:off x="12668250" y="3655695"/>
          <a:ext cx="6479470" cy="5124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23" sqref="B23"/>
    </sheetView>
  </sheetViews>
  <sheetFormatPr baseColWidth="10" defaultColWidth="11.44140625"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37"/>
  <sheetViews>
    <sheetView topLeftCell="J22" zoomScaleNormal="100" workbookViewId="0">
      <selection activeCell="R22" sqref="R22"/>
    </sheetView>
  </sheetViews>
  <sheetFormatPr baseColWidth="10" defaultColWidth="9.109375" defaultRowHeight="14.4" x14ac:dyDescent="0.3"/>
  <cols>
    <col min="1" max="1" width="60.6640625" customWidth="1"/>
    <col min="2" max="3" width="15.6640625" customWidth="1"/>
    <col min="4" max="6" width="15.5546875" customWidth="1"/>
    <col min="7" max="7" width="6.44140625" customWidth="1"/>
    <col min="8" max="8" width="52.6640625" customWidth="1"/>
    <col min="9" max="10" width="13.88671875" customWidth="1"/>
    <col min="11" max="13" width="14.109375" customWidth="1"/>
    <col min="14" max="14" width="13.44140625" customWidth="1"/>
    <col min="15" max="15" width="36.44140625" customWidth="1"/>
    <col min="16" max="16" width="37" style="1" customWidth="1"/>
    <col min="17" max="17" width="11.44140625" style="1" customWidth="1"/>
    <col min="18" max="18" width="11.33203125" style="1" customWidth="1"/>
    <col min="19" max="19" width="12.6640625" style="1" customWidth="1"/>
    <col min="20" max="20" width="52.109375" style="1" customWidth="1"/>
  </cols>
  <sheetData>
    <row r="1" spans="1:21" x14ac:dyDescent="0.3">
      <c r="A1" s="5" t="s">
        <v>0</v>
      </c>
      <c r="B1" s="6"/>
      <c r="C1" s="6"/>
      <c r="D1" s="6"/>
      <c r="E1" s="6"/>
      <c r="F1" s="6"/>
      <c r="G1" s="6"/>
      <c r="H1" s="5" t="s">
        <v>0</v>
      </c>
      <c r="I1" s="6"/>
      <c r="J1" s="6"/>
      <c r="K1" s="6"/>
      <c r="L1" s="6"/>
      <c r="M1" s="6"/>
      <c r="N1" s="5"/>
      <c r="O1" s="5" t="s">
        <v>1</v>
      </c>
      <c r="P1" s="7"/>
      <c r="Q1" s="7"/>
      <c r="R1" s="7"/>
      <c r="S1" s="7"/>
      <c r="T1" s="7"/>
      <c r="U1" s="8"/>
    </row>
    <row r="2" spans="1:21" x14ac:dyDescent="0.3">
      <c r="A2" s="9" t="s">
        <v>2</v>
      </c>
      <c r="B2" s="6"/>
      <c r="C2" s="6"/>
      <c r="D2" s="6"/>
      <c r="E2" s="6"/>
      <c r="F2" s="6"/>
      <c r="G2" s="6"/>
      <c r="H2" s="9" t="s">
        <v>3</v>
      </c>
      <c r="I2" s="6"/>
      <c r="J2" s="6"/>
      <c r="K2" s="6"/>
      <c r="L2" s="6"/>
      <c r="M2" s="6"/>
      <c r="N2" s="6"/>
      <c r="O2" s="5" t="s">
        <v>0</v>
      </c>
      <c r="P2" s="7"/>
      <c r="Q2" s="7"/>
      <c r="R2" s="7"/>
      <c r="S2" s="7"/>
      <c r="T2" s="7"/>
      <c r="U2" s="8"/>
    </row>
    <row r="3" spans="1:21" ht="15" thickBot="1" x14ac:dyDescent="0.35">
      <c r="A3" s="6" t="s">
        <v>4</v>
      </c>
      <c r="B3" s="6"/>
      <c r="C3" s="6"/>
      <c r="D3" s="6"/>
      <c r="E3" s="6"/>
      <c r="F3" s="6"/>
      <c r="G3" s="6"/>
      <c r="H3" s="6" t="s">
        <v>5</v>
      </c>
      <c r="I3" s="6"/>
      <c r="J3" s="6"/>
      <c r="K3" s="6"/>
      <c r="L3" s="6"/>
      <c r="M3" s="6"/>
      <c r="N3" s="6"/>
      <c r="O3" s="6" t="s">
        <v>6</v>
      </c>
      <c r="P3" s="7"/>
      <c r="Q3" s="7"/>
      <c r="R3" s="7"/>
      <c r="S3" s="7"/>
      <c r="T3" s="7"/>
      <c r="U3" s="8"/>
    </row>
    <row r="4" spans="1:21" ht="30" customHeight="1" thickBot="1" x14ac:dyDescent="0.35">
      <c r="A4" s="10" t="s">
        <v>7</v>
      </c>
      <c r="B4" s="6"/>
      <c r="C4" s="6"/>
      <c r="D4" s="6"/>
      <c r="E4" s="6"/>
      <c r="F4" s="6"/>
      <c r="G4" s="6"/>
      <c r="H4" s="10" t="s">
        <v>8</v>
      </c>
      <c r="I4" s="6"/>
      <c r="J4" s="6"/>
      <c r="K4" s="6"/>
      <c r="L4" s="6"/>
      <c r="M4" s="6"/>
      <c r="N4" s="6"/>
      <c r="O4" s="6"/>
      <c r="P4" s="7"/>
      <c r="Q4" s="42" t="s">
        <v>9</v>
      </c>
      <c r="R4" s="43" t="s">
        <v>10</v>
      </c>
      <c r="S4" s="44" t="s">
        <v>11</v>
      </c>
      <c r="T4" s="45" t="s">
        <v>12</v>
      </c>
      <c r="U4" s="8"/>
    </row>
    <row r="5" spans="1:21" x14ac:dyDescent="0.3">
      <c r="A5" s="6"/>
      <c r="B5" s="6"/>
      <c r="C5" s="6"/>
      <c r="D5" s="6"/>
      <c r="E5" s="6"/>
      <c r="F5" s="6"/>
      <c r="G5" s="6"/>
      <c r="H5" s="6"/>
      <c r="I5" s="13"/>
      <c r="J5" s="6"/>
      <c r="K5" s="6"/>
      <c r="L5" s="6"/>
      <c r="M5" s="6"/>
      <c r="N5" s="5"/>
      <c r="O5" s="47" t="s">
        <v>13</v>
      </c>
      <c r="P5" s="48"/>
      <c r="Q5" s="49"/>
      <c r="R5" s="49"/>
      <c r="S5" s="50"/>
      <c r="T5" s="51"/>
      <c r="U5" s="8"/>
    </row>
    <row r="6" spans="1:21" ht="83.4" x14ac:dyDescent="0.3">
      <c r="A6" s="6"/>
      <c r="B6" s="11" t="s">
        <v>9</v>
      </c>
      <c r="C6" s="90" t="s">
        <v>137</v>
      </c>
      <c r="D6" s="11" t="s">
        <v>10</v>
      </c>
      <c r="E6" s="90" t="s">
        <v>137</v>
      </c>
      <c r="F6" s="91" t="s">
        <v>138</v>
      </c>
      <c r="H6" s="6"/>
      <c r="I6" s="11" t="s">
        <v>9</v>
      </c>
      <c r="J6" s="11" t="s">
        <v>137</v>
      </c>
      <c r="K6" s="11" t="s">
        <v>10</v>
      </c>
      <c r="L6" s="11" t="s">
        <v>137</v>
      </c>
      <c r="M6" s="11" t="s">
        <v>138</v>
      </c>
      <c r="N6" s="11"/>
      <c r="O6" s="28" t="s">
        <v>14</v>
      </c>
      <c r="P6" s="12" t="s">
        <v>15</v>
      </c>
      <c r="Q6" s="26">
        <f>I11/I19</f>
        <v>3.225806451612903</v>
      </c>
      <c r="R6" s="26">
        <f>K11/K19</f>
        <v>3.6818181818181817</v>
      </c>
      <c r="S6" s="7">
        <v>4.2</v>
      </c>
      <c r="T6" s="98" t="s">
        <v>139</v>
      </c>
      <c r="U6" s="8"/>
    </row>
    <row r="7" spans="1:21" x14ac:dyDescent="0.3">
      <c r="A7" s="6" t="s">
        <v>16</v>
      </c>
      <c r="B7" s="13">
        <v>3000</v>
      </c>
      <c r="C7" s="92">
        <f>B7/$B$7</f>
        <v>1</v>
      </c>
      <c r="D7" s="13">
        <v>2850</v>
      </c>
      <c r="E7" s="92">
        <f>D7/$D$7</f>
        <v>1</v>
      </c>
      <c r="F7" s="93">
        <f>(B7-D7)/D7</f>
        <v>5.2631578947368418E-2</v>
      </c>
      <c r="G7" s="6"/>
      <c r="H7" s="5" t="s">
        <v>17</v>
      </c>
      <c r="I7" s="7"/>
      <c r="J7" s="7"/>
      <c r="K7" s="7"/>
      <c r="L7" s="7"/>
      <c r="M7" s="7"/>
      <c r="N7" s="6"/>
      <c r="O7" s="28"/>
      <c r="P7" s="7" t="s">
        <v>18</v>
      </c>
      <c r="Q7" s="7"/>
      <c r="R7" s="7"/>
      <c r="S7" s="26"/>
      <c r="T7" s="29"/>
      <c r="U7" s="8"/>
    </row>
    <row r="8" spans="1:21" x14ac:dyDescent="0.3">
      <c r="A8" s="4" t="s">
        <v>19</v>
      </c>
      <c r="B8" s="13">
        <v>2100</v>
      </c>
      <c r="C8" s="92">
        <f t="shared" ref="C8:C19" si="0">B8/$B$7</f>
        <v>0.7</v>
      </c>
      <c r="D8" s="13">
        <v>2000</v>
      </c>
      <c r="E8" s="92">
        <f t="shared" ref="E8:E19" si="1">D8/$D$7</f>
        <v>0.70175438596491224</v>
      </c>
      <c r="F8" s="92">
        <f>(B8-D8)/D8</f>
        <v>0.05</v>
      </c>
      <c r="G8" s="6"/>
      <c r="H8" s="83" t="s">
        <v>20</v>
      </c>
      <c r="I8" s="84">
        <v>10</v>
      </c>
      <c r="J8" s="97">
        <f>I8/$I$13</f>
        <v>5.0000000000000001E-3</v>
      </c>
      <c r="K8" s="84">
        <v>80</v>
      </c>
      <c r="L8" s="97">
        <f>K8/$K$13</f>
        <v>4.7619047619047616E-2</v>
      </c>
      <c r="M8" s="97">
        <f>(I8-K8)/K8</f>
        <v>-0.875</v>
      </c>
      <c r="N8" s="85">
        <f>I8-K8</f>
        <v>-70</v>
      </c>
      <c r="O8" s="28"/>
      <c r="P8" s="7"/>
      <c r="Q8" s="7"/>
      <c r="R8" s="7"/>
      <c r="S8" s="7"/>
      <c r="T8" s="29"/>
      <c r="U8" s="8"/>
    </row>
    <row r="9" spans="1:21" ht="83.4" x14ac:dyDescent="0.3">
      <c r="A9" s="4" t="s">
        <v>21</v>
      </c>
      <c r="B9" s="13">
        <v>516.20000000000005</v>
      </c>
      <c r="C9" s="92">
        <f t="shared" si="0"/>
        <v>0.17206666666666667</v>
      </c>
      <c r="D9" s="13">
        <v>497</v>
      </c>
      <c r="E9" s="92">
        <f t="shared" si="1"/>
        <v>0.1743859649122807</v>
      </c>
      <c r="F9" s="92">
        <f>(B9-D9)/D9</f>
        <v>3.863179074446689E-2</v>
      </c>
      <c r="G9" s="6"/>
      <c r="H9" s="6" t="s">
        <v>22</v>
      </c>
      <c r="I9" s="14">
        <v>375</v>
      </c>
      <c r="J9" s="97">
        <f>I9/$I$13</f>
        <v>0.1875</v>
      </c>
      <c r="K9" s="14">
        <v>315</v>
      </c>
      <c r="L9" s="97">
        <f>K9/$K$13</f>
        <v>0.1875</v>
      </c>
      <c r="M9" s="97">
        <f t="shared" ref="M9:M24" si="2">(I9-K9)/K9</f>
        <v>0.19047619047619047</v>
      </c>
      <c r="N9" s="85">
        <f>I9-K9</f>
        <v>60</v>
      </c>
      <c r="O9" s="28" t="s">
        <v>23</v>
      </c>
      <c r="P9" s="12" t="s">
        <v>24</v>
      </c>
      <c r="Q9" s="26">
        <f>(I11-I10)/I19</f>
        <v>1.2419354838709677</v>
      </c>
      <c r="R9" s="26">
        <f>(K11-K10)/K19</f>
        <v>1.7954545454545454</v>
      </c>
      <c r="S9" s="7">
        <v>2.1</v>
      </c>
      <c r="T9" s="98" t="s">
        <v>140</v>
      </c>
      <c r="U9" s="8" t="s">
        <v>141</v>
      </c>
    </row>
    <row r="10" spans="1:21" x14ac:dyDescent="0.3">
      <c r="A10" s="6" t="s">
        <v>25</v>
      </c>
      <c r="B10" s="15">
        <v>100</v>
      </c>
      <c r="C10" s="92">
        <f t="shared" si="0"/>
        <v>3.3333333333333333E-2</v>
      </c>
      <c r="D10" s="15">
        <v>90</v>
      </c>
      <c r="E10" s="92">
        <f t="shared" si="1"/>
        <v>3.1578947368421054E-2</v>
      </c>
      <c r="F10" s="92">
        <f>(B10-D10)/D10</f>
        <v>0.1111111111111111</v>
      </c>
      <c r="G10" s="6"/>
      <c r="H10" s="6" t="s">
        <v>26</v>
      </c>
      <c r="I10" s="16">
        <v>615</v>
      </c>
      <c r="J10" s="97">
        <f>I10/$I$13</f>
        <v>0.3075</v>
      </c>
      <c r="K10" s="16">
        <v>415</v>
      </c>
      <c r="L10" s="97">
        <f>K10/$K$13</f>
        <v>0.24702380952380953</v>
      </c>
      <c r="M10" s="97">
        <f t="shared" si="2"/>
        <v>0.48192771084337349</v>
      </c>
      <c r="N10" s="85">
        <f>I10-K10</f>
        <v>200</v>
      </c>
      <c r="O10" s="28"/>
      <c r="P10" s="7" t="s">
        <v>18</v>
      </c>
      <c r="Q10" s="7"/>
      <c r="R10" s="7"/>
      <c r="S10" s="26"/>
      <c r="T10" s="29"/>
      <c r="U10" s="8"/>
    </row>
    <row r="11" spans="1:21" ht="15" thickBot="1" x14ac:dyDescent="0.35">
      <c r="A11" s="6" t="s">
        <v>27</v>
      </c>
      <c r="B11" s="13">
        <f>B7-SUM(B8:B10)</f>
        <v>283.80000000000018</v>
      </c>
      <c r="C11" s="92">
        <f t="shared" si="0"/>
        <v>9.4600000000000059E-2</v>
      </c>
      <c r="D11" s="13">
        <f>D7-SUM(D8:D10)</f>
        <v>263</v>
      </c>
      <c r="E11" s="92">
        <f t="shared" si="1"/>
        <v>9.2280701754385963E-2</v>
      </c>
      <c r="F11" s="94">
        <f>(B11-D11)/D11</f>
        <v>7.9087452471483577E-2</v>
      </c>
      <c r="G11" s="6"/>
      <c r="H11" s="6" t="s">
        <v>28</v>
      </c>
      <c r="I11" s="14">
        <f>I8+I9+I10</f>
        <v>1000</v>
      </c>
      <c r="J11" s="97">
        <f>I11/$I$13</f>
        <v>0.5</v>
      </c>
      <c r="K11" s="14">
        <f>K8+K9+K10</f>
        <v>810</v>
      </c>
      <c r="L11" s="97">
        <f>K11/$K$13</f>
        <v>0.48214285714285715</v>
      </c>
      <c r="M11" s="97">
        <f t="shared" si="2"/>
        <v>0.23456790123456789</v>
      </c>
      <c r="N11" s="6"/>
      <c r="O11" s="30"/>
      <c r="P11" s="31"/>
      <c r="Q11" s="31"/>
      <c r="R11" s="31"/>
      <c r="S11" s="31"/>
      <c r="T11" s="32"/>
      <c r="U11" s="8"/>
    </row>
    <row r="12" spans="1:21" ht="15" thickBot="1" x14ac:dyDescent="0.35">
      <c r="A12" s="6" t="s">
        <v>29</v>
      </c>
      <c r="B12" s="15">
        <v>88</v>
      </c>
      <c r="C12" s="92">
        <f t="shared" si="0"/>
        <v>2.9333333333333333E-2</v>
      </c>
      <c r="D12" s="15">
        <v>60</v>
      </c>
      <c r="E12" s="92">
        <f t="shared" si="1"/>
        <v>2.1052631578947368E-2</v>
      </c>
      <c r="F12" s="93">
        <f>(B12-D12)/D12</f>
        <v>0.46666666666666667</v>
      </c>
      <c r="G12" s="6"/>
      <c r="H12" s="6" t="s">
        <v>30</v>
      </c>
      <c r="I12" s="16">
        <v>1000</v>
      </c>
      <c r="J12" s="97">
        <f>I12/$I$13</f>
        <v>0.5</v>
      </c>
      <c r="K12" s="16">
        <v>870</v>
      </c>
      <c r="L12" s="97">
        <f>K12/$K$13</f>
        <v>0.5178571428571429</v>
      </c>
      <c r="M12" s="97">
        <f t="shared" si="2"/>
        <v>0.14942528735632185</v>
      </c>
      <c r="N12" s="85">
        <f>I12-K12</f>
        <v>130</v>
      </c>
      <c r="O12" s="6"/>
      <c r="P12" s="7"/>
      <c r="Q12" s="7"/>
      <c r="R12" s="7"/>
      <c r="S12" s="7"/>
      <c r="T12" s="7"/>
      <c r="U12" s="8"/>
    </row>
    <row r="13" spans="1:21" ht="15" thickBot="1" x14ac:dyDescent="0.35">
      <c r="A13" s="6" t="s">
        <v>31</v>
      </c>
      <c r="B13" s="17">
        <f>B11-B12</f>
        <v>195.80000000000018</v>
      </c>
      <c r="C13" s="92">
        <f t="shared" si="0"/>
        <v>6.5266666666666723E-2</v>
      </c>
      <c r="D13" s="17">
        <f>D11-D12</f>
        <v>203</v>
      </c>
      <c r="E13" s="92">
        <f t="shared" si="1"/>
        <v>7.1228070175438599E-2</v>
      </c>
      <c r="F13" s="92">
        <f>(B13-D13)/D13</f>
        <v>-3.546798029556561E-2</v>
      </c>
      <c r="G13" s="6"/>
      <c r="H13" s="5" t="s">
        <v>32</v>
      </c>
      <c r="I13" s="18">
        <f>I11+I12</f>
        <v>2000</v>
      </c>
      <c r="J13" s="97">
        <f>I13/$I$13</f>
        <v>1</v>
      </c>
      <c r="K13" s="18">
        <f>K11+K12</f>
        <v>1680</v>
      </c>
      <c r="L13" s="97">
        <f>K13/$K$13</f>
        <v>1</v>
      </c>
      <c r="M13" s="97">
        <f t="shared" si="2"/>
        <v>0.19047619047619047</v>
      </c>
      <c r="N13" s="6"/>
      <c r="O13" s="52" t="s">
        <v>33</v>
      </c>
      <c r="P13" s="53"/>
      <c r="Q13" s="53"/>
      <c r="R13" s="53"/>
      <c r="S13" s="53"/>
      <c r="T13" s="54"/>
      <c r="U13" s="8"/>
    </row>
    <row r="14" spans="1:21" ht="15" thickTop="1" x14ac:dyDescent="0.3">
      <c r="A14" s="6" t="s">
        <v>34</v>
      </c>
      <c r="B14" s="15">
        <v>78.3</v>
      </c>
      <c r="C14" s="92">
        <f t="shared" si="0"/>
        <v>2.6099999999999998E-2</v>
      </c>
      <c r="D14" s="15">
        <v>81</v>
      </c>
      <c r="E14" s="92">
        <f t="shared" si="1"/>
        <v>2.8421052631578948E-2</v>
      </c>
      <c r="F14" s="92">
        <f>(B14-D14)/D14</f>
        <v>-3.3333333333333368E-2</v>
      </c>
      <c r="G14" s="6"/>
      <c r="H14" s="6"/>
      <c r="I14" s="6"/>
      <c r="J14" s="6"/>
      <c r="K14" s="6"/>
      <c r="L14" s="6"/>
      <c r="M14" s="97"/>
      <c r="N14" s="6"/>
      <c r="O14" s="28"/>
      <c r="P14" s="7"/>
      <c r="Q14" s="7"/>
      <c r="R14" s="7"/>
      <c r="S14" s="7"/>
      <c r="T14" s="29"/>
      <c r="U14" s="8"/>
    </row>
    <row r="15" spans="1:21" ht="55.8" x14ac:dyDescent="0.3">
      <c r="A15" s="5" t="s">
        <v>35</v>
      </c>
      <c r="B15" s="19">
        <f>B13-B14</f>
        <v>117.50000000000018</v>
      </c>
      <c r="C15" s="92">
        <f t="shared" si="0"/>
        <v>3.9166666666666732E-2</v>
      </c>
      <c r="D15" s="19">
        <f>D13-D14</f>
        <v>122</v>
      </c>
      <c r="E15" s="92">
        <f t="shared" si="1"/>
        <v>4.2807017543859648E-2</v>
      </c>
      <c r="F15" s="93">
        <f>(B15-D15)/D15</f>
        <v>-3.6885245901637831E-2</v>
      </c>
      <c r="G15" s="6"/>
      <c r="H15" s="5" t="s">
        <v>36</v>
      </c>
      <c r="I15" s="6"/>
      <c r="J15" s="6"/>
      <c r="K15" s="6"/>
      <c r="L15" s="6"/>
      <c r="M15" s="97"/>
      <c r="N15" s="6"/>
      <c r="O15" s="28" t="s">
        <v>37</v>
      </c>
      <c r="P15" s="12" t="s">
        <v>19</v>
      </c>
      <c r="Q15" s="26">
        <v>3.4</v>
      </c>
      <c r="R15" s="26">
        <v>4.8</v>
      </c>
      <c r="S15" s="7">
        <v>8</v>
      </c>
      <c r="T15" s="98" t="s">
        <v>142</v>
      </c>
      <c r="U15" s="8"/>
    </row>
    <row r="16" spans="1:21" x14ac:dyDescent="0.3">
      <c r="A16" s="6" t="s">
        <v>38</v>
      </c>
      <c r="B16" s="15">
        <v>4</v>
      </c>
      <c r="C16" s="92">
        <f t="shared" si="0"/>
        <v>1.3333333333333333E-3</v>
      </c>
      <c r="D16" s="15">
        <v>4</v>
      </c>
      <c r="E16" s="92">
        <f t="shared" si="1"/>
        <v>1.4035087719298245E-3</v>
      </c>
      <c r="F16" s="92">
        <f>(B16-D16)/D16</f>
        <v>0</v>
      </c>
      <c r="G16" s="6"/>
      <c r="H16" s="6" t="s">
        <v>39</v>
      </c>
      <c r="I16" s="13">
        <v>60</v>
      </c>
      <c r="J16" s="92">
        <f>I16/$I$24</f>
        <v>0.03</v>
      </c>
      <c r="K16" s="13">
        <v>30</v>
      </c>
      <c r="L16" s="92">
        <f>K16/$K$24</f>
        <v>1.7857142857142856E-2</v>
      </c>
      <c r="M16" s="97">
        <f t="shared" si="2"/>
        <v>1</v>
      </c>
      <c r="N16" s="85">
        <f>I16-K16</f>
        <v>30</v>
      </c>
      <c r="O16" s="28"/>
      <c r="P16" s="7" t="s">
        <v>26</v>
      </c>
      <c r="Q16" s="7"/>
      <c r="R16" s="7"/>
      <c r="S16" s="7"/>
      <c r="T16" s="29"/>
      <c r="U16" s="8"/>
    </row>
    <row r="17" spans="1:21" x14ac:dyDescent="0.3">
      <c r="A17" s="6" t="s">
        <v>40</v>
      </c>
      <c r="B17" s="13">
        <f>B15-B16</f>
        <v>113.50000000000018</v>
      </c>
      <c r="C17" s="92">
        <f t="shared" si="0"/>
        <v>3.7833333333333392E-2</v>
      </c>
      <c r="D17" s="13">
        <f>D15-D16</f>
        <v>118</v>
      </c>
      <c r="E17" s="92">
        <f t="shared" si="1"/>
        <v>4.1403508771929824E-2</v>
      </c>
      <c r="F17" s="92">
        <f>(B17-D17)/D17</f>
        <v>-3.8135593220337417E-2</v>
      </c>
      <c r="G17" s="6"/>
      <c r="H17" s="6" t="s">
        <v>41</v>
      </c>
      <c r="I17" s="13">
        <v>110</v>
      </c>
      <c r="J17" s="92">
        <f t="shared" ref="J17:J24" si="3">I17/$I$24</f>
        <v>5.5E-2</v>
      </c>
      <c r="K17" s="13">
        <v>60</v>
      </c>
      <c r="L17" s="92">
        <f t="shared" ref="L17:L24" si="4">K17/$K$24</f>
        <v>3.5714285714285712E-2</v>
      </c>
      <c r="M17" s="97">
        <f t="shared" si="2"/>
        <v>0.83333333333333337</v>
      </c>
      <c r="N17" s="85">
        <f t="shared" ref="N17:N18" si="5">I17-K17</f>
        <v>50</v>
      </c>
      <c r="O17" s="28"/>
      <c r="P17" s="7"/>
      <c r="Q17" s="7"/>
      <c r="R17" s="7"/>
      <c r="S17" s="7"/>
      <c r="T17" s="29"/>
      <c r="U17" s="8"/>
    </row>
    <row r="18" spans="1:21" ht="69.599999999999994" x14ac:dyDescent="0.3">
      <c r="A18" s="6" t="s">
        <v>42</v>
      </c>
      <c r="B18" s="15">
        <v>57.5</v>
      </c>
      <c r="C18" s="92">
        <f t="shared" si="0"/>
        <v>1.9166666666666665E-2</v>
      </c>
      <c r="D18" s="15">
        <v>53</v>
      </c>
      <c r="E18" s="92">
        <f t="shared" si="1"/>
        <v>1.8596491228070177E-2</v>
      </c>
      <c r="F18" s="92">
        <f>(B18-D18)/D18</f>
        <v>8.4905660377358486E-2</v>
      </c>
      <c r="G18" s="6"/>
      <c r="H18" s="6" t="s">
        <v>43</v>
      </c>
      <c r="I18" s="15">
        <v>140</v>
      </c>
      <c r="J18" s="92">
        <f t="shared" si="3"/>
        <v>7.0000000000000007E-2</v>
      </c>
      <c r="K18" s="15">
        <v>130</v>
      </c>
      <c r="L18" s="92">
        <f t="shared" si="4"/>
        <v>7.7380952380952384E-2</v>
      </c>
      <c r="M18" s="97">
        <f t="shared" si="2"/>
        <v>7.6923076923076927E-2</v>
      </c>
      <c r="N18" s="85">
        <f t="shared" si="5"/>
        <v>10</v>
      </c>
      <c r="O18" s="28" t="s">
        <v>44</v>
      </c>
      <c r="P18" s="12">
        <v>365</v>
      </c>
      <c r="Q18" s="26">
        <f>365/Q15</f>
        <v>107.35294117647059</v>
      </c>
      <c r="R18" s="26">
        <f>365/R15</f>
        <v>76.041666666666671</v>
      </c>
      <c r="S18" s="26">
        <f>365/S15</f>
        <v>45.625</v>
      </c>
      <c r="T18" s="98" t="s">
        <v>143</v>
      </c>
      <c r="U18" s="8"/>
    </row>
    <row r="19" spans="1:21" ht="15" thickBot="1" x14ac:dyDescent="0.35">
      <c r="A19" s="5" t="s">
        <v>45</v>
      </c>
      <c r="B19" s="20">
        <f>B17-B18</f>
        <v>56.000000000000185</v>
      </c>
      <c r="C19" s="93">
        <f t="shared" si="0"/>
        <v>1.8666666666666727E-2</v>
      </c>
      <c r="D19" s="20">
        <f>D17-D18</f>
        <v>65</v>
      </c>
      <c r="E19" s="92">
        <f t="shared" si="1"/>
        <v>2.2807017543859651E-2</v>
      </c>
      <c r="F19" s="92">
        <f>(B19-D19)/D19</f>
        <v>-0.13846153846153561</v>
      </c>
      <c r="G19" s="6"/>
      <c r="H19" s="6" t="s">
        <v>46</v>
      </c>
      <c r="I19" s="13">
        <f>I16+I17+I18</f>
        <v>310</v>
      </c>
      <c r="J19" s="92">
        <f t="shared" si="3"/>
        <v>0.155</v>
      </c>
      <c r="K19" s="13">
        <f>K16+K17+K18</f>
        <v>220</v>
      </c>
      <c r="L19" s="92">
        <f t="shared" si="4"/>
        <v>0.13095238095238096</v>
      </c>
      <c r="M19" s="97">
        <f t="shared" si="2"/>
        <v>0.40909090909090912</v>
      </c>
      <c r="N19" s="6"/>
      <c r="O19" s="28" t="s">
        <v>144</v>
      </c>
      <c r="P19" s="7" t="s">
        <v>37</v>
      </c>
      <c r="Q19" s="7"/>
      <c r="R19" s="7"/>
      <c r="S19" s="7"/>
      <c r="T19" s="29"/>
      <c r="U19" s="8"/>
    </row>
    <row r="20" spans="1:21" ht="15" thickTop="1" x14ac:dyDescent="0.3">
      <c r="A20" s="6"/>
      <c r="B20" s="13"/>
      <c r="C20" s="13"/>
      <c r="D20" s="13"/>
      <c r="E20" s="13"/>
      <c r="F20" s="13"/>
      <c r="G20" s="6"/>
      <c r="H20" s="6" t="s">
        <v>47</v>
      </c>
      <c r="I20" s="13">
        <v>754</v>
      </c>
      <c r="J20" s="92">
        <f t="shared" si="3"/>
        <v>0.377</v>
      </c>
      <c r="K20" s="13">
        <v>580</v>
      </c>
      <c r="L20" s="92">
        <f t="shared" si="4"/>
        <v>0.34523809523809523</v>
      </c>
      <c r="M20" s="97">
        <f>(I20-K20)/K20</f>
        <v>0.3</v>
      </c>
      <c r="N20" s="85">
        <f>I20-K20</f>
        <v>174</v>
      </c>
      <c r="O20" s="28"/>
      <c r="P20" s="7"/>
      <c r="Q20" s="7"/>
      <c r="R20" s="7"/>
      <c r="S20" s="7"/>
      <c r="T20" s="29"/>
      <c r="U20" s="8"/>
    </row>
    <row r="21" spans="1:21" x14ac:dyDescent="0.3">
      <c r="A21" s="6"/>
      <c r="B21" s="13"/>
      <c r="C21" s="13"/>
      <c r="D21" s="13"/>
      <c r="E21" s="13"/>
      <c r="F21" s="13"/>
      <c r="G21" s="6"/>
      <c r="H21" s="6" t="s">
        <v>48</v>
      </c>
      <c r="I21" s="13">
        <v>40</v>
      </c>
      <c r="J21" s="92">
        <f t="shared" si="3"/>
        <v>0.02</v>
      </c>
      <c r="K21" s="13">
        <v>40</v>
      </c>
      <c r="L21" s="92">
        <f t="shared" si="4"/>
        <v>2.3809523809523808E-2</v>
      </c>
      <c r="M21" s="97">
        <f t="shared" si="2"/>
        <v>0</v>
      </c>
      <c r="N21" s="85">
        <f t="shared" ref="N21:N23" si="6">I21-K21</f>
        <v>0</v>
      </c>
      <c r="O21" s="28"/>
      <c r="P21" s="7"/>
      <c r="Q21" s="7"/>
      <c r="R21" s="7"/>
      <c r="S21" s="7"/>
      <c r="T21" s="29"/>
      <c r="U21" s="8"/>
    </row>
    <row r="22" spans="1:21" x14ac:dyDescent="0.3">
      <c r="A22" s="21" t="s">
        <v>49</v>
      </c>
      <c r="B22" s="13"/>
      <c r="C22" s="13"/>
      <c r="D22" s="13"/>
      <c r="E22" s="13"/>
      <c r="F22" s="13"/>
      <c r="G22" s="6"/>
      <c r="H22" s="6" t="s">
        <v>50</v>
      </c>
      <c r="I22" s="13">
        <v>130</v>
      </c>
      <c r="J22" s="92">
        <f t="shared" si="3"/>
        <v>6.5000000000000002E-2</v>
      </c>
      <c r="K22" s="13">
        <v>130</v>
      </c>
      <c r="L22" s="92">
        <f t="shared" si="4"/>
        <v>7.7380952380952384E-2</v>
      </c>
      <c r="M22" s="97">
        <f t="shared" si="2"/>
        <v>0</v>
      </c>
      <c r="N22" s="85">
        <f t="shared" si="6"/>
        <v>0</v>
      </c>
      <c r="O22" s="28" t="s">
        <v>51</v>
      </c>
      <c r="P22" s="12" t="s">
        <v>52</v>
      </c>
      <c r="Q22" s="99">
        <f>I9/(B7/365)</f>
        <v>45.624999999999993</v>
      </c>
      <c r="R22" s="40">
        <f>K9/(D7/365)</f>
        <v>40.342105263157897</v>
      </c>
      <c r="S22" s="7">
        <v>36</v>
      </c>
      <c r="T22" s="29"/>
      <c r="U22" s="8"/>
    </row>
    <row r="23" spans="1:21" x14ac:dyDescent="0.3">
      <c r="A23" s="6" t="s">
        <v>53</v>
      </c>
      <c r="B23" s="23">
        <v>50000000</v>
      </c>
      <c r="C23" s="23"/>
      <c r="D23" s="23">
        <v>50000000</v>
      </c>
      <c r="E23" s="23"/>
      <c r="F23" s="23"/>
      <c r="G23" s="6"/>
      <c r="H23" s="6" t="s">
        <v>54</v>
      </c>
      <c r="I23" s="13">
        <v>766</v>
      </c>
      <c r="J23" s="92">
        <f t="shared" si="3"/>
        <v>0.38300000000000001</v>
      </c>
      <c r="K23" s="13">
        <v>710</v>
      </c>
      <c r="L23" s="92">
        <f t="shared" si="4"/>
        <v>0.42261904761904762</v>
      </c>
      <c r="M23" s="97">
        <f t="shared" si="2"/>
        <v>7.8873239436619724E-2</v>
      </c>
      <c r="N23" s="85">
        <f t="shared" si="6"/>
        <v>56</v>
      </c>
      <c r="O23" s="28" t="s">
        <v>145</v>
      </c>
      <c r="P23" s="7" t="s">
        <v>55</v>
      </c>
      <c r="Q23" s="22"/>
      <c r="R23" s="22"/>
      <c r="S23" s="22"/>
      <c r="T23" s="29"/>
      <c r="U23" s="8"/>
    </row>
    <row r="24" spans="1:21" ht="15" thickBot="1" x14ac:dyDescent="0.35">
      <c r="A24" s="6" t="s">
        <v>56</v>
      </c>
      <c r="B24" s="13">
        <v>23</v>
      </c>
      <c r="C24" s="13"/>
      <c r="D24" s="13">
        <v>24</v>
      </c>
      <c r="E24" s="13"/>
      <c r="F24" s="13"/>
      <c r="G24" s="6"/>
      <c r="H24" s="5" t="s">
        <v>57</v>
      </c>
      <c r="I24" s="20">
        <f>SUM(I19:I23)</f>
        <v>2000</v>
      </c>
      <c r="J24" s="92">
        <f t="shared" si="3"/>
        <v>1</v>
      </c>
      <c r="K24" s="20">
        <f>SUM(K19:K23)</f>
        <v>1680</v>
      </c>
      <c r="L24" s="92">
        <f t="shared" si="4"/>
        <v>1</v>
      </c>
      <c r="M24" s="97">
        <f t="shared" si="2"/>
        <v>0.19047619047619047</v>
      </c>
      <c r="N24" s="6"/>
      <c r="O24" s="28"/>
      <c r="P24" s="7"/>
      <c r="Q24" s="22"/>
      <c r="R24" s="22"/>
      <c r="S24" s="22"/>
      <c r="T24" s="29"/>
      <c r="U24" s="8"/>
    </row>
    <row r="25" spans="1:21" ht="84" thickTop="1" x14ac:dyDescent="0.3">
      <c r="A25" s="6" t="s">
        <v>58</v>
      </c>
      <c r="B25" s="13">
        <f>B17*1000000/B23</f>
        <v>2.2700000000000036</v>
      </c>
      <c r="C25" s="13"/>
      <c r="D25" s="13">
        <f>D17*1000000/D23</f>
        <v>2.36</v>
      </c>
      <c r="E25" s="13"/>
      <c r="F25" s="13"/>
      <c r="G25" s="6"/>
      <c r="H25" s="6"/>
      <c r="I25" s="6"/>
      <c r="J25" s="6"/>
      <c r="K25" s="6"/>
      <c r="L25" s="6"/>
      <c r="M25" s="6"/>
      <c r="N25" s="6"/>
      <c r="O25" s="28" t="s">
        <v>59</v>
      </c>
      <c r="P25" s="12" t="s">
        <v>60</v>
      </c>
      <c r="Q25" s="22">
        <f>B7/I12</f>
        <v>3</v>
      </c>
      <c r="R25" s="22">
        <f>D7/K12</f>
        <v>3.2758620689655173</v>
      </c>
      <c r="S25" s="22">
        <v>3</v>
      </c>
      <c r="T25" s="98" t="s">
        <v>146</v>
      </c>
      <c r="U25" s="8"/>
    </row>
    <row r="26" spans="1:21" ht="18" customHeight="1" x14ac:dyDescent="0.3">
      <c r="A26" s="6" t="s">
        <v>61</v>
      </c>
      <c r="B26" s="13">
        <f>B18*1000000/B23</f>
        <v>1.1499999999999999</v>
      </c>
      <c r="C26" s="13"/>
      <c r="D26" s="13">
        <f>D18*1000000/D23</f>
        <v>1.06</v>
      </c>
      <c r="E26" s="13"/>
      <c r="F26" s="13"/>
      <c r="G26" s="6"/>
      <c r="H26" s="5"/>
      <c r="I26" s="6"/>
      <c r="J26" s="6"/>
      <c r="K26" s="6"/>
      <c r="L26" s="6"/>
      <c r="M26" s="6"/>
      <c r="N26" s="6"/>
      <c r="O26" s="28"/>
      <c r="P26" s="7" t="s">
        <v>62</v>
      </c>
      <c r="Q26" s="22"/>
      <c r="R26" s="22"/>
      <c r="S26" s="22"/>
      <c r="T26" s="29"/>
      <c r="U26" s="8"/>
    </row>
    <row r="27" spans="1:21" x14ac:dyDescent="0.3">
      <c r="A27" s="2"/>
      <c r="B27" s="2"/>
      <c r="C27" s="2"/>
      <c r="D27" s="2"/>
      <c r="E27" s="2"/>
      <c r="F27" s="2"/>
      <c r="G27" s="6"/>
      <c r="H27" s="9"/>
      <c r="I27" s="6"/>
      <c r="J27" s="6"/>
      <c r="K27" s="6"/>
      <c r="L27" s="6"/>
      <c r="M27" s="6"/>
      <c r="N27" s="6"/>
      <c r="O27" s="28"/>
      <c r="P27" s="7"/>
      <c r="Q27" s="22"/>
      <c r="R27" s="22"/>
      <c r="S27" s="22"/>
      <c r="T27" s="29"/>
      <c r="U27" s="8"/>
    </row>
    <row r="28" spans="1:21" ht="69.599999999999994" x14ac:dyDescent="0.3">
      <c r="A28" s="24"/>
      <c r="B28" s="6"/>
      <c r="C28" s="6"/>
      <c r="D28" s="6"/>
      <c r="E28" s="6"/>
      <c r="F28" s="6"/>
      <c r="G28" s="6"/>
      <c r="H28" s="6"/>
      <c r="I28" s="6"/>
      <c r="J28" s="6"/>
      <c r="K28" s="6"/>
      <c r="L28" s="6"/>
      <c r="M28" s="6"/>
      <c r="N28" s="6"/>
      <c r="O28" s="28" t="s">
        <v>63</v>
      </c>
      <c r="P28" s="12" t="s">
        <v>60</v>
      </c>
      <c r="Q28" s="22">
        <f>B7/I13</f>
        <v>1.5</v>
      </c>
      <c r="R28" s="22">
        <f>D7/K13</f>
        <v>1.6964285714285714</v>
      </c>
      <c r="S28" s="22">
        <v>1.8</v>
      </c>
      <c r="T28" s="98" t="s">
        <v>147</v>
      </c>
      <c r="U28" s="8"/>
    </row>
    <row r="29" spans="1:21" ht="15" thickBot="1" x14ac:dyDescent="0.35">
      <c r="A29" s="6"/>
      <c r="B29" s="6"/>
      <c r="C29" s="6"/>
      <c r="D29" s="6"/>
      <c r="E29" s="6"/>
      <c r="F29" s="6"/>
      <c r="G29" s="6"/>
      <c r="H29" s="6"/>
      <c r="I29" s="6"/>
      <c r="J29" s="6"/>
      <c r="K29" s="6"/>
      <c r="L29" s="6"/>
      <c r="M29" s="6"/>
      <c r="N29" s="13"/>
      <c r="O29" s="30"/>
      <c r="P29" s="33" t="s">
        <v>64</v>
      </c>
      <c r="Q29" s="34"/>
      <c r="R29" s="34"/>
      <c r="S29" s="34"/>
      <c r="T29" s="32"/>
      <c r="U29" s="8"/>
    </row>
    <row r="30" spans="1:21" ht="15" thickBot="1" x14ac:dyDescent="0.35">
      <c r="A30" s="6" t="s">
        <v>115</v>
      </c>
      <c r="B30" s="6"/>
      <c r="C30" s="6"/>
      <c r="D30" s="6"/>
      <c r="E30" s="6"/>
      <c r="F30" s="6"/>
      <c r="G30" s="6"/>
      <c r="H30" s="6" t="s">
        <v>115</v>
      </c>
      <c r="I30" s="6"/>
      <c r="J30" s="6"/>
      <c r="K30" s="6"/>
      <c r="L30" s="6"/>
      <c r="M30" s="6"/>
      <c r="N30" s="6"/>
      <c r="O30" s="6"/>
      <c r="P30" s="7"/>
      <c r="Q30" s="7"/>
      <c r="R30" s="7"/>
      <c r="S30" s="22"/>
      <c r="T30" s="7"/>
      <c r="U30" s="8"/>
    </row>
    <row r="31" spans="1:21" x14ac:dyDescent="0.3">
      <c r="A31" s="5"/>
      <c r="B31" s="6"/>
      <c r="C31" s="6"/>
      <c r="D31" s="6"/>
      <c r="E31" s="6"/>
      <c r="F31" s="6"/>
      <c r="G31" s="6"/>
      <c r="H31" s="6"/>
      <c r="I31" s="6"/>
      <c r="J31" s="6"/>
      <c r="K31" s="6"/>
      <c r="L31" s="6"/>
      <c r="M31" s="6"/>
      <c r="N31" s="6"/>
      <c r="O31" s="55" t="s">
        <v>65</v>
      </c>
      <c r="P31" s="56"/>
      <c r="Q31" s="57"/>
      <c r="R31" s="57"/>
      <c r="S31" s="57"/>
      <c r="T31" s="58"/>
      <c r="U31" s="8"/>
    </row>
    <row r="32" spans="1:21" x14ac:dyDescent="0.3">
      <c r="A32" s="9"/>
      <c r="B32" s="6"/>
      <c r="C32" s="6"/>
      <c r="D32" s="6"/>
      <c r="E32" s="6"/>
      <c r="F32" s="6"/>
      <c r="G32" s="6"/>
      <c r="H32" s="6" t="s">
        <v>116</v>
      </c>
      <c r="I32" s="13"/>
      <c r="J32" s="13"/>
      <c r="K32" s="6"/>
      <c r="L32" s="6"/>
      <c r="M32" s="6"/>
      <c r="N32" s="6"/>
      <c r="O32" s="46"/>
      <c r="P32" s="7"/>
      <c r="Q32" s="22"/>
      <c r="R32" s="22"/>
      <c r="S32" s="22"/>
      <c r="T32" s="29"/>
      <c r="U32" s="8"/>
    </row>
    <row r="33" spans="1:21" ht="111" x14ac:dyDescent="0.3">
      <c r="A33" s="6"/>
      <c r="B33" s="6"/>
      <c r="C33" s="6"/>
      <c r="D33" s="6"/>
      <c r="E33" s="6"/>
      <c r="F33" s="6"/>
      <c r="G33" s="6"/>
      <c r="H33" s="66" t="s">
        <v>117</v>
      </c>
      <c r="I33" s="13"/>
      <c r="J33" s="13"/>
      <c r="K33" s="6"/>
      <c r="L33" s="6"/>
      <c r="M33" s="6"/>
      <c r="N33" s="6"/>
      <c r="O33" s="28" t="s">
        <v>66</v>
      </c>
      <c r="P33" s="12" t="s">
        <v>149</v>
      </c>
      <c r="Q33" s="27">
        <f>(I19+I20)/I13</f>
        <v>0.53200000000000003</v>
      </c>
      <c r="R33" s="27">
        <f>(K19+K20)/K13</f>
        <v>0.47619047619047616</v>
      </c>
      <c r="S33" s="27">
        <v>0.4</v>
      </c>
      <c r="T33" s="98" t="s">
        <v>150</v>
      </c>
      <c r="U33" s="8"/>
    </row>
    <row r="34" spans="1:21" x14ac:dyDescent="0.3">
      <c r="A34" s="6"/>
      <c r="B34" s="6"/>
      <c r="C34" s="6"/>
      <c r="D34" s="6"/>
      <c r="E34" s="6"/>
      <c r="F34" s="6"/>
      <c r="G34" s="6"/>
      <c r="H34" s="6" t="s">
        <v>8</v>
      </c>
      <c r="I34" s="13"/>
      <c r="J34" s="13"/>
      <c r="K34" s="6"/>
      <c r="L34" s="6"/>
      <c r="M34" s="6"/>
      <c r="N34" s="6"/>
      <c r="O34" s="28" t="s">
        <v>148</v>
      </c>
      <c r="P34" s="7" t="s">
        <v>64</v>
      </c>
      <c r="Q34" s="22"/>
      <c r="R34" s="22"/>
      <c r="S34" s="22"/>
      <c r="T34" s="29"/>
      <c r="U34" s="8"/>
    </row>
    <row r="35" spans="1:21" x14ac:dyDescent="0.3">
      <c r="A35" s="6"/>
      <c r="B35" s="6"/>
      <c r="C35" s="6"/>
      <c r="D35" s="6"/>
      <c r="E35" s="6"/>
      <c r="F35" s="6"/>
      <c r="G35" s="6"/>
      <c r="H35" s="6"/>
      <c r="I35" s="13"/>
      <c r="J35" s="13"/>
      <c r="K35" s="6"/>
      <c r="L35" s="6"/>
      <c r="M35" s="6"/>
      <c r="N35" s="6"/>
      <c r="O35" s="28"/>
      <c r="P35" s="7"/>
      <c r="Q35" s="22"/>
      <c r="R35" s="22"/>
      <c r="S35" s="22"/>
      <c r="T35" s="29"/>
      <c r="U35" s="8"/>
    </row>
    <row r="36" spans="1:21" ht="69.599999999999994" x14ac:dyDescent="0.3">
      <c r="A36" s="6"/>
      <c r="B36" s="13"/>
      <c r="C36" s="13"/>
      <c r="D36" s="6"/>
      <c r="E36" s="6"/>
      <c r="F36" s="6"/>
      <c r="G36" s="6"/>
      <c r="H36" s="6" t="s">
        <v>118</v>
      </c>
      <c r="I36" s="13"/>
      <c r="J36" s="13"/>
      <c r="K36" s="6"/>
      <c r="L36" s="6"/>
      <c r="M36" s="6"/>
      <c r="N36" s="6"/>
      <c r="O36" s="28" t="s">
        <v>67</v>
      </c>
      <c r="P36" s="12" t="s">
        <v>151</v>
      </c>
      <c r="Q36" s="99">
        <v>3.23</v>
      </c>
      <c r="R36" s="22">
        <v>4.38</v>
      </c>
      <c r="S36" s="22">
        <v>6</v>
      </c>
      <c r="T36" s="98" t="s">
        <v>152</v>
      </c>
      <c r="U36" s="8"/>
    </row>
    <row r="37" spans="1:21" ht="15" thickBot="1" x14ac:dyDescent="0.35">
      <c r="A37" s="6"/>
      <c r="B37" s="13"/>
      <c r="C37" s="13"/>
      <c r="D37" s="6"/>
      <c r="E37" s="6"/>
      <c r="F37" s="6"/>
      <c r="G37" s="6"/>
      <c r="H37" s="66" t="s">
        <v>119</v>
      </c>
      <c r="I37" s="13">
        <f>B15</f>
        <v>117.50000000000018</v>
      </c>
      <c r="J37" s="13"/>
      <c r="K37" s="6"/>
      <c r="L37" s="6"/>
      <c r="M37" s="6"/>
      <c r="N37" s="6"/>
      <c r="O37" s="30"/>
      <c r="P37" s="31" t="s">
        <v>69</v>
      </c>
      <c r="Q37" s="34"/>
      <c r="R37" s="34"/>
      <c r="S37" s="34"/>
      <c r="T37" s="32"/>
      <c r="U37" s="8"/>
    </row>
    <row r="38" spans="1:21" ht="15" thickBot="1" x14ac:dyDescent="0.35">
      <c r="A38" s="6"/>
      <c r="B38" s="13"/>
      <c r="C38" s="13"/>
      <c r="D38" s="6"/>
      <c r="E38" s="6"/>
      <c r="F38" s="6"/>
      <c r="G38" s="6"/>
      <c r="H38" s="6" t="s">
        <v>120</v>
      </c>
      <c r="I38" s="13">
        <f>B10</f>
        <v>100</v>
      </c>
      <c r="J38" s="13"/>
      <c r="K38" s="6"/>
      <c r="L38" s="6"/>
      <c r="M38" s="6"/>
      <c r="N38" s="6"/>
      <c r="O38" s="6"/>
      <c r="P38" s="7"/>
      <c r="Q38" s="7"/>
      <c r="R38" s="7"/>
      <c r="S38" s="22"/>
      <c r="T38" s="7"/>
      <c r="U38" s="8"/>
    </row>
    <row r="39" spans="1:21" x14ac:dyDescent="0.3">
      <c r="A39" s="6"/>
      <c r="B39" s="13"/>
      <c r="C39" s="13"/>
      <c r="D39" s="6"/>
      <c r="E39" s="6"/>
      <c r="F39" s="6"/>
      <c r="G39" s="6"/>
      <c r="H39" s="6" t="s">
        <v>121</v>
      </c>
      <c r="I39" s="13">
        <f>-N9</f>
        <v>-60</v>
      </c>
      <c r="J39" s="13"/>
      <c r="K39" s="6"/>
      <c r="L39" s="6"/>
      <c r="M39" s="6"/>
      <c r="N39" s="6"/>
      <c r="O39" s="59" t="s">
        <v>70</v>
      </c>
      <c r="P39" s="60"/>
      <c r="Q39" s="61"/>
      <c r="R39" s="61"/>
      <c r="S39" s="61"/>
      <c r="T39" s="62"/>
      <c r="U39" s="8"/>
    </row>
    <row r="40" spans="1:21" x14ac:dyDescent="0.3">
      <c r="A40" s="6"/>
      <c r="B40" s="13"/>
      <c r="C40" s="13"/>
      <c r="D40" s="6"/>
      <c r="E40" s="6"/>
      <c r="F40" s="6"/>
      <c r="G40" s="6"/>
      <c r="H40" s="6" t="s">
        <v>122</v>
      </c>
      <c r="I40" s="13">
        <f>-N10</f>
        <v>-200</v>
      </c>
      <c r="J40" s="13"/>
      <c r="K40" s="6"/>
      <c r="L40" s="6"/>
      <c r="M40" s="6"/>
      <c r="N40" s="6"/>
      <c r="O40" s="35"/>
      <c r="P40" s="3"/>
      <c r="Q40" s="3"/>
      <c r="R40" s="3"/>
      <c r="S40" s="3"/>
      <c r="T40" s="36"/>
      <c r="U40" s="8"/>
    </row>
    <row r="41" spans="1:21" ht="83.4" x14ac:dyDescent="0.3">
      <c r="A41" s="6"/>
      <c r="B41" s="13"/>
      <c r="C41" s="13"/>
      <c r="D41" s="6"/>
      <c r="E41" s="6"/>
      <c r="F41" s="6"/>
      <c r="G41" s="6"/>
      <c r="H41" s="6" t="s">
        <v>123</v>
      </c>
      <c r="I41" s="85">
        <f>N16</f>
        <v>30</v>
      </c>
      <c r="J41" s="85"/>
      <c r="K41" s="6"/>
      <c r="L41" s="6"/>
      <c r="M41" s="6"/>
      <c r="N41" s="6"/>
      <c r="O41" s="28" t="s">
        <v>71</v>
      </c>
      <c r="P41" s="12" t="s">
        <v>72</v>
      </c>
      <c r="Q41" s="100">
        <f>B17/B7</f>
        <v>3.7833333333333392E-2</v>
      </c>
      <c r="R41" s="100">
        <f>D17/D7</f>
        <v>4.1403508771929824E-2</v>
      </c>
      <c r="S41" s="27">
        <v>0.05</v>
      </c>
      <c r="T41" s="98" t="s">
        <v>153</v>
      </c>
      <c r="U41" s="8"/>
    </row>
    <row r="42" spans="1:21" x14ac:dyDescent="0.3">
      <c r="A42" s="5"/>
      <c r="B42" s="19"/>
      <c r="C42" s="19"/>
      <c r="D42" s="6"/>
      <c r="E42" s="6"/>
      <c r="F42" s="6"/>
      <c r="G42" s="6"/>
      <c r="H42" s="6" t="s">
        <v>124</v>
      </c>
      <c r="I42" s="85">
        <f>N18</f>
        <v>10</v>
      </c>
      <c r="J42" s="85"/>
      <c r="K42" s="6"/>
      <c r="L42" s="6"/>
      <c r="M42" s="6"/>
      <c r="N42" s="6"/>
      <c r="O42" s="28"/>
      <c r="P42" s="7" t="s">
        <v>60</v>
      </c>
      <c r="Q42" s="7"/>
      <c r="R42" s="7"/>
      <c r="S42" s="22"/>
      <c r="T42" s="29"/>
      <c r="U42" s="8"/>
    </row>
    <row r="43" spans="1:21" x14ac:dyDescent="0.3">
      <c r="A43" s="6"/>
      <c r="B43" s="6"/>
      <c r="C43" s="6"/>
      <c r="D43" s="6"/>
      <c r="E43" s="6"/>
      <c r="F43" s="6"/>
      <c r="G43" s="6"/>
      <c r="H43" s="6" t="s">
        <v>125</v>
      </c>
      <c r="I43" s="17"/>
      <c r="J43" s="89"/>
      <c r="K43" s="13">
        <f>SUM(I37:I42)</f>
        <v>-2.4999999999998295</v>
      </c>
      <c r="L43" s="13"/>
      <c r="M43" s="13"/>
      <c r="N43" s="6"/>
      <c r="O43" s="28"/>
      <c r="P43" s="7"/>
      <c r="Q43" s="7"/>
      <c r="R43" s="7"/>
      <c r="S43" s="7"/>
      <c r="T43" s="29"/>
      <c r="U43" s="8"/>
    </row>
    <row r="44" spans="1:21" ht="83.4" x14ac:dyDescent="0.3">
      <c r="A44" s="6"/>
      <c r="B44" s="6"/>
      <c r="C44" s="6"/>
      <c r="D44" s="6"/>
      <c r="E44" s="6"/>
      <c r="F44" s="6"/>
      <c r="G44" s="6"/>
      <c r="H44" s="6" t="s">
        <v>126</v>
      </c>
      <c r="I44" s="13"/>
      <c r="J44" s="13"/>
      <c r="K44" s="6"/>
      <c r="L44" s="6"/>
      <c r="M44" s="6"/>
      <c r="N44" s="6"/>
      <c r="O44" s="28" t="s">
        <v>73</v>
      </c>
      <c r="P44" s="12" t="s">
        <v>68</v>
      </c>
      <c r="Q44" s="101">
        <f>B11/I13</f>
        <v>0.14190000000000008</v>
      </c>
      <c r="R44" s="101">
        <f>D11/K13</f>
        <v>0.15654761904761905</v>
      </c>
      <c r="S44" s="27">
        <v>0.17199999999999999</v>
      </c>
      <c r="T44" s="98" t="s">
        <v>154</v>
      </c>
      <c r="U44" s="8"/>
    </row>
    <row r="45" spans="1:21" x14ac:dyDescent="0.3">
      <c r="A45" s="6"/>
      <c r="B45" s="6"/>
      <c r="C45" s="6"/>
      <c r="D45" s="6"/>
      <c r="E45" s="6"/>
      <c r="F45" s="6"/>
      <c r="G45" s="6"/>
      <c r="H45" s="6" t="s">
        <v>127</v>
      </c>
      <c r="I45" s="13">
        <f>-230</f>
        <v>-230</v>
      </c>
      <c r="J45" s="13"/>
      <c r="K45" s="6"/>
      <c r="L45" s="6"/>
      <c r="M45" s="6"/>
      <c r="N45" s="6"/>
      <c r="O45" s="28"/>
      <c r="P45" s="7" t="s">
        <v>64</v>
      </c>
      <c r="Q45" s="7"/>
      <c r="R45" s="7"/>
      <c r="S45" s="7"/>
      <c r="T45" s="29"/>
      <c r="U45" s="8"/>
    </row>
    <row r="46" spans="1:21" x14ac:dyDescent="0.3">
      <c r="A46" s="6"/>
      <c r="B46" s="6"/>
      <c r="C46" s="6"/>
      <c r="D46" s="6"/>
      <c r="E46" s="6"/>
      <c r="F46" s="6"/>
      <c r="G46" s="6"/>
      <c r="H46" s="6" t="s">
        <v>128</v>
      </c>
      <c r="I46" s="86"/>
      <c r="J46" s="95"/>
      <c r="K46" s="13">
        <f>I45</f>
        <v>-230</v>
      </c>
      <c r="L46" s="13"/>
      <c r="M46" s="13"/>
      <c r="N46" s="6"/>
      <c r="O46" s="28"/>
      <c r="P46" s="7"/>
      <c r="Q46" s="7"/>
      <c r="R46" s="7"/>
      <c r="S46" s="7"/>
      <c r="T46" s="29"/>
      <c r="U46" s="8"/>
    </row>
    <row r="47" spans="1:21" ht="83.4" x14ac:dyDescent="0.3">
      <c r="A47" s="6"/>
      <c r="B47" s="6"/>
      <c r="C47" s="6"/>
      <c r="D47" s="6"/>
      <c r="E47" s="6"/>
      <c r="F47" s="6"/>
      <c r="G47" s="6"/>
      <c r="H47" s="6" t="s">
        <v>129</v>
      </c>
      <c r="I47" s="85">
        <f>N17</f>
        <v>50</v>
      </c>
      <c r="J47" s="85"/>
      <c r="K47" s="6"/>
      <c r="L47" s="6"/>
      <c r="M47" s="6"/>
      <c r="N47" s="6"/>
      <c r="O47" s="28" t="s">
        <v>74</v>
      </c>
      <c r="P47" s="12" t="s">
        <v>72</v>
      </c>
      <c r="Q47" s="27">
        <f>B17/I13</f>
        <v>5.6750000000000092E-2</v>
      </c>
      <c r="R47" s="27">
        <f>D17/K13</f>
        <v>7.0238095238095238E-2</v>
      </c>
      <c r="S47" s="27">
        <v>0.09</v>
      </c>
      <c r="T47" s="98" t="s">
        <v>155</v>
      </c>
      <c r="U47" s="8"/>
    </row>
    <row r="48" spans="1:21" x14ac:dyDescent="0.3">
      <c r="A48" s="6"/>
      <c r="B48" s="6"/>
      <c r="C48" s="6"/>
      <c r="D48" s="6"/>
      <c r="E48" s="6"/>
      <c r="F48" s="6"/>
      <c r="G48" s="6"/>
      <c r="H48" s="6" t="s">
        <v>130</v>
      </c>
      <c r="I48" s="13">
        <f>N20</f>
        <v>174</v>
      </c>
      <c r="J48" s="13"/>
      <c r="K48" s="6"/>
      <c r="L48" s="6"/>
      <c r="M48" s="6"/>
      <c r="N48" s="6"/>
      <c r="O48" s="28"/>
      <c r="P48" s="7" t="s">
        <v>64</v>
      </c>
      <c r="Q48" s="7"/>
      <c r="R48" s="7"/>
      <c r="S48" s="7"/>
      <c r="T48" s="29"/>
      <c r="U48" s="8"/>
    </row>
    <row r="49" spans="1:21" x14ac:dyDescent="0.3">
      <c r="A49" s="6"/>
      <c r="B49" s="6"/>
      <c r="C49" s="6"/>
      <c r="D49" s="6"/>
      <c r="E49" s="6"/>
      <c r="F49" s="6"/>
      <c r="G49" s="6"/>
      <c r="H49" s="6" t="s">
        <v>131</v>
      </c>
      <c r="I49" s="13">
        <f>-4</f>
        <v>-4</v>
      </c>
      <c r="J49" s="13"/>
      <c r="K49" s="6"/>
      <c r="L49" s="6"/>
      <c r="M49" s="6"/>
      <c r="N49" s="6"/>
      <c r="O49" s="28"/>
      <c r="P49" s="7"/>
      <c r="Q49" s="7"/>
      <c r="R49" s="7"/>
      <c r="S49" s="7"/>
      <c r="T49" s="29"/>
      <c r="U49" s="8"/>
    </row>
    <row r="50" spans="1:21" ht="55.8" x14ac:dyDescent="0.3">
      <c r="A50" s="6"/>
      <c r="B50" s="6"/>
      <c r="C50" s="6"/>
      <c r="D50" s="6"/>
      <c r="E50" s="6"/>
      <c r="F50" s="6"/>
      <c r="G50" s="6"/>
      <c r="H50" s="6" t="s">
        <v>132</v>
      </c>
      <c r="I50" s="15">
        <f>-B18</f>
        <v>-57.5</v>
      </c>
      <c r="J50" s="89"/>
      <c r="K50" s="6"/>
      <c r="L50" s="6"/>
      <c r="M50" s="6"/>
      <c r="N50" s="6"/>
      <c r="O50" s="28" t="s">
        <v>75</v>
      </c>
      <c r="P50" s="12" t="s">
        <v>72</v>
      </c>
      <c r="Q50" s="27">
        <f>B17/(I22+I23)</f>
        <v>0.12667410714285735</v>
      </c>
      <c r="R50" s="27">
        <f>D17/(K22+K23)</f>
        <v>0.14047619047619048</v>
      </c>
      <c r="S50" s="27">
        <v>0.15</v>
      </c>
      <c r="T50" s="98" t="s">
        <v>157</v>
      </c>
      <c r="U50" s="8"/>
    </row>
    <row r="51" spans="1:21" x14ac:dyDescent="0.3">
      <c r="A51" s="6"/>
      <c r="B51" s="6"/>
      <c r="C51" s="6"/>
      <c r="D51" s="6"/>
      <c r="E51" s="6"/>
      <c r="F51" s="6"/>
      <c r="G51" s="6"/>
      <c r="H51" s="6" t="s">
        <v>133</v>
      </c>
      <c r="I51" s="13"/>
      <c r="J51" s="13"/>
      <c r="K51" s="88">
        <f>SUM(I47:I50)</f>
        <v>162.5</v>
      </c>
      <c r="L51" s="96"/>
      <c r="M51" s="96"/>
      <c r="N51" s="6"/>
      <c r="O51" s="28" t="s">
        <v>76</v>
      </c>
      <c r="P51" s="7" t="s">
        <v>77</v>
      </c>
      <c r="Q51" s="7"/>
      <c r="R51" s="7"/>
      <c r="S51" s="7"/>
      <c r="T51" s="29"/>
      <c r="U51" s="8"/>
    </row>
    <row r="52" spans="1:21" x14ac:dyDescent="0.3">
      <c r="A52" s="6"/>
      <c r="B52" s="6"/>
      <c r="C52" s="6"/>
      <c r="D52" s="6"/>
      <c r="E52" s="6"/>
      <c r="F52" s="6"/>
      <c r="G52" s="6"/>
      <c r="H52" s="87" t="s">
        <v>134</v>
      </c>
      <c r="I52" s="6"/>
      <c r="J52" s="6"/>
      <c r="K52" s="85">
        <f>K43+K46+K51</f>
        <v>-69.999999999999829</v>
      </c>
      <c r="L52" s="85"/>
      <c r="M52" s="85"/>
      <c r="N52" s="6"/>
      <c r="O52" s="102" t="s">
        <v>156</v>
      </c>
      <c r="P52" s="7"/>
      <c r="Q52" s="7"/>
      <c r="R52" s="7"/>
      <c r="S52" s="7"/>
      <c r="T52" s="29"/>
      <c r="U52" s="8"/>
    </row>
    <row r="53" spans="1:21" ht="28.2" x14ac:dyDescent="0.3">
      <c r="A53" s="6"/>
      <c r="B53" s="6"/>
      <c r="C53" s="6"/>
      <c r="D53" s="6"/>
      <c r="E53" s="6"/>
      <c r="F53" s="6"/>
      <c r="G53" s="6"/>
      <c r="H53" s="87" t="s">
        <v>135</v>
      </c>
      <c r="I53" s="13"/>
      <c r="J53" s="13"/>
      <c r="K53" s="15">
        <f>'EMPRESA XYZ'!K8</f>
        <v>80</v>
      </c>
      <c r="L53" s="89"/>
      <c r="M53" s="89"/>
      <c r="N53" s="6"/>
      <c r="O53" s="28" t="s">
        <v>78</v>
      </c>
      <c r="P53" s="12" t="s">
        <v>72</v>
      </c>
      <c r="Q53" s="104">
        <f>B17/50</f>
        <v>2.2700000000000036</v>
      </c>
      <c r="R53" s="104">
        <f>D17/50</f>
        <v>2.36</v>
      </c>
      <c r="S53" s="7"/>
      <c r="T53" s="98" t="s">
        <v>159</v>
      </c>
      <c r="U53" s="8"/>
    </row>
    <row r="54" spans="1:21" x14ac:dyDescent="0.3">
      <c r="A54" s="6"/>
      <c r="B54" s="6"/>
      <c r="C54" s="6"/>
      <c r="D54" s="6"/>
      <c r="E54" s="6"/>
      <c r="F54" s="6"/>
      <c r="G54" s="6"/>
      <c r="H54" s="87" t="s">
        <v>136</v>
      </c>
      <c r="I54" s="13"/>
      <c r="J54" s="13"/>
      <c r="K54" s="85">
        <f>K53+K52</f>
        <v>10.000000000000171</v>
      </c>
      <c r="L54" s="85"/>
      <c r="M54" s="85"/>
      <c r="N54" s="6"/>
      <c r="O54" s="35"/>
      <c r="P54" s="7" t="s">
        <v>79</v>
      </c>
      <c r="Q54" s="3"/>
      <c r="R54" s="3"/>
      <c r="S54" s="3"/>
      <c r="T54" s="36"/>
      <c r="U54" s="8"/>
    </row>
    <row r="55" spans="1:21" x14ac:dyDescent="0.3">
      <c r="A55" s="6"/>
      <c r="B55" s="6"/>
      <c r="C55" s="6"/>
      <c r="D55" s="6"/>
      <c r="E55" s="6"/>
      <c r="F55" s="6"/>
      <c r="G55" s="6"/>
      <c r="H55" s="5"/>
      <c r="I55" s="19"/>
      <c r="J55" s="19"/>
      <c r="K55" s="6"/>
      <c r="L55" s="6"/>
      <c r="M55" s="6"/>
      <c r="N55" s="6"/>
      <c r="O55" s="35"/>
      <c r="P55" s="3"/>
      <c r="Q55" s="3"/>
      <c r="R55" s="3"/>
      <c r="S55" s="3"/>
      <c r="T55" s="36"/>
      <c r="U55" s="8"/>
    </row>
    <row r="56" spans="1:21" ht="43.2" x14ac:dyDescent="0.3">
      <c r="A56" s="6"/>
      <c r="B56" s="6"/>
      <c r="C56" s="6"/>
      <c r="D56" s="6"/>
      <c r="E56" s="6"/>
      <c r="F56" s="6"/>
      <c r="G56" s="6"/>
      <c r="H56" s="6"/>
      <c r="I56" s="6"/>
      <c r="J56" s="6"/>
      <c r="K56" s="6"/>
      <c r="L56" s="6"/>
      <c r="M56" s="6"/>
      <c r="N56" s="6"/>
      <c r="O56" s="28" t="s">
        <v>80</v>
      </c>
      <c r="P56" s="12" t="s">
        <v>42</v>
      </c>
      <c r="Q56" s="105">
        <f>B18/50</f>
        <v>1.1499999999999999</v>
      </c>
      <c r="R56" s="105">
        <f>D18/50</f>
        <v>1.06</v>
      </c>
      <c r="S56" s="3"/>
      <c r="T56" s="103" t="s">
        <v>158</v>
      </c>
      <c r="U56" s="8"/>
    </row>
    <row r="57" spans="1:21" ht="15" thickBot="1" x14ac:dyDescent="0.35">
      <c r="A57" s="8"/>
      <c r="B57" s="8"/>
      <c r="C57" s="8"/>
      <c r="D57" s="8"/>
      <c r="E57" s="8"/>
      <c r="F57" s="8"/>
      <c r="G57" s="8"/>
      <c r="H57" s="8"/>
      <c r="I57" s="8"/>
      <c r="J57" s="8"/>
      <c r="K57" s="8"/>
      <c r="L57" s="8"/>
      <c r="M57" s="8"/>
      <c r="N57" s="8"/>
      <c r="O57" s="37"/>
      <c r="P57" s="31" t="s">
        <v>79</v>
      </c>
      <c r="Q57" s="38"/>
      <c r="R57" s="38"/>
      <c r="S57" s="38"/>
      <c r="T57" s="39"/>
      <c r="U57" s="8"/>
    </row>
    <row r="58" spans="1:21" ht="15" thickBot="1" x14ac:dyDescent="0.35">
      <c r="A58" s="8"/>
      <c r="B58" s="8"/>
      <c r="C58" s="8"/>
      <c r="D58" s="8"/>
      <c r="E58" s="8"/>
      <c r="F58" s="8"/>
      <c r="G58" s="8"/>
      <c r="H58" s="8"/>
      <c r="I58" s="8"/>
      <c r="J58" s="8"/>
      <c r="K58" s="8"/>
      <c r="L58" s="8"/>
      <c r="M58" s="8"/>
      <c r="N58" s="8"/>
      <c r="O58" s="2"/>
      <c r="P58" s="3"/>
      <c r="Q58" s="3"/>
      <c r="R58" s="3"/>
      <c r="S58" s="3"/>
      <c r="T58" s="3"/>
      <c r="U58" s="8"/>
    </row>
    <row r="59" spans="1:21" x14ac:dyDescent="0.3">
      <c r="A59" s="8"/>
      <c r="B59" s="8"/>
      <c r="C59" s="8"/>
      <c r="D59" s="8"/>
      <c r="E59" s="8"/>
      <c r="F59" s="8"/>
      <c r="G59" s="8"/>
      <c r="H59" s="8"/>
      <c r="I59" s="8"/>
      <c r="J59" s="8"/>
      <c r="K59" s="8"/>
      <c r="L59" s="8"/>
      <c r="M59" s="8"/>
      <c r="N59" s="8"/>
      <c r="O59" s="63" t="s">
        <v>81</v>
      </c>
      <c r="P59" s="64"/>
      <c r="Q59" s="64"/>
      <c r="R59" s="64"/>
      <c r="S59" s="64"/>
      <c r="T59" s="65"/>
      <c r="U59" s="8"/>
    </row>
    <row r="60" spans="1:21" x14ac:dyDescent="0.3">
      <c r="A60" s="8"/>
      <c r="B60" s="8"/>
      <c r="C60" s="8"/>
      <c r="D60" s="8"/>
      <c r="E60" s="8"/>
      <c r="F60" s="8"/>
      <c r="G60" s="8"/>
      <c r="H60" s="8"/>
      <c r="I60" s="8"/>
      <c r="J60" s="8"/>
      <c r="K60" s="8"/>
      <c r="L60" s="8"/>
      <c r="M60" s="8"/>
      <c r="N60" s="8"/>
      <c r="O60" s="35"/>
      <c r="P60" s="3"/>
      <c r="Q60" s="3"/>
      <c r="R60" s="3"/>
      <c r="S60" s="3"/>
      <c r="T60" s="36"/>
      <c r="U60" s="8"/>
    </row>
    <row r="61" spans="1:21" ht="55.8" x14ac:dyDescent="0.3">
      <c r="A61" s="8"/>
      <c r="B61" s="8"/>
      <c r="C61" s="8"/>
      <c r="D61" s="8"/>
      <c r="E61" s="8"/>
      <c r="F61" s="8"/>
      <c r="G61" s="8"/>
      <c r="H61" s="8"/>
      <c r="I61" s="8"/>
      <c r="J61" s="8"/>
      <c r="K61" s="8"/>
      <c r="L61" s="8"/>
      <c r="M61" s="8"/>
      <c r="N61" s="8"/>
      <c r="O61" s="28" t="s">
        <v>82</v>
      </c>
      <c r="P61" s="12" t="s">
        <v>162</v>
      </c>
      <c r="Q61" s="40">
        <f>B24/B25</f>
        <v>10.132158590308354</v>
      </c>
      <c r="R61" s="40">
        <f>D24/D25</f>
        <v>10.16949152542373</v>
      </c>
      <c r="S61" s="7">
        <v>12.5</v>
      </c>
      <c r="T61" s="98" t="s">
        <v>161</v>
      </c>
      <c r="U61" s="8"/>
    </row>
    <row r="62" spans="1:21" x14ac:dyDescent="0.3">
      <c r="A62" s="8"/>
      <c r="B62" s="8"/>
      <c r="C62" s="8"/>
      <c r="D62" s="8"/>
      <c r="E62" s="8"/>
      <c r="F62" s="8"/>
      <c r="G62" s="8"/>
      <c r="H62" s="8"/>
      <c r="I62" s="8"/>
      <c r="J62" s="8"/>
      <c r="K62" s="8"/>
      <c r="L62" s="8"/>
      <c r="M62" s="8"/>
      <c r="N62" s="8"/>
      <c r="O62" s="102" t="s">
        <v>160</v>
      </c>
      <c r="P62" s="7" t="s">
        <v>83</v>
      </c>
      <c r="Q62" s="7"/>
      <c r="R62" s="7"/>
      <c r="S62" s="7"/>
      <c r="T62" s="29"/>
      <c r="U62" s="8"/>
    </row>
    <row r="63" spans="1:21" ht="36" customHeight="1" x14ac:dyDescent="0.3">
      <c r="A63" s="8"/>
      <c r="B63" s="8"/>
      <c r="C63" s="8"/>
      <c r="D63" s="8"/>
      <c r="E63" s="8"/>
      <c r="F63" s="8"/>
      <c r="G63" s="8"/>
      <c r="H63" s="8"/>
      <c r="I63" s="8"/>
      <c r="J63" s="8"/>
      <c r="K63" s="8"/>
      <c r="L63" s="8"/>
      <c r="M63" s="8"/>
      <c r="N63" s="8"/>
      <c r="O63" s="28"/>
      <c r="P63" s="7"/>
      <c r="Q63" s="7"/>
      <c r="R63" s="7"/>
      <c r="S63" s="7"/>
      <c r="T63" s="29"/>
      <c r="U63" s="8"/>
    </row>
    <row r="64" spans="1:21" x14ac:dyDescent="0.3">
      <c r="A64" s="8"/>
      <c r="B64" s="8"/>
      <c r="C64" s="8"/>
      <c r="D64" s="8"/>
      <c r="E64" s="8"/>
      <c r="F64" s="8"/>
      <c r="G64" s="8"/>
      <c r="H64" s="8"/>
      <c r="I64" s="8"/>
      <c r="J64" s="8"/>
      <c r="K64" s="8"/>
      <c r="L64" s="8"/>
      <c r="M64" s="8"/>
      <c r="N64" s="8"/>
      <c r="O64" s="28" t="s">
        <v>84</v>
      </c>
      <c r="P64" s="12" t="s">
        <v>85</v>
      </c>
      <c r="Q64" s="41">
        <f>B24/((I22+I23)/50)</f>
        <v>1.2834821428571428</v>
      </c>
      <c r="R64" s="41">
        <f>D24/((K22+K23)/50)</f>
        <v>1.4285714285714286</v>
      </c>
      <c r="S64" s="7">
        <v>1.7</v>
      </c>
      <c r="T64" s="29"/>
      <c r="U64" s="8"/>
    </row>
    <row r="65" spans="1:21" ht="15" thickBot="1" x14ac:dyDescent="0.35">
      <c r="A65" s="8"/>
      <c r="B65" s="8"/>
      <c r="C65" s="8"/>
      <c r="D65" s="8"/>
      <c r="E65" s="8"/>
      <c r="F65" s="8"/>
      <c r="G65" s="8"/>
      <c r="H65" s="8"/>
      <c r="I65" s="8"/>
      <c r="J65" s="8"/>
      <c r="K65" s="8"/>
      <c r="L65" s="8"/>
      <c r="M65" s="8"/>
      <c r="N65" s="8"/>
      <c r="O65" s="30" t="s">
        <v>86</v>
      </c>
      <c r="P65" s="31" t="s">
        <v>87</v>
      </c>
      <c r="Q65" s="31"/>
      <c r="R65" s="31"/>
      <c r="S65" s="31"/>
      <c r="T65" s="32"/>
      <c r="U65" s="8"/>
    </row>
    <row r="66" spans="1:21" x14ac:dyDescent="0.3">
      <c r="A66" s="8"/>
      <c r="B66" s="8"/>
      <c r="C66" s="8"/>
      <c r="D66" s="8"/>
      <c r="E66" s="8"/>
      <c r="F66" s="8"/>
      <c r="G66" s="8"/>
      <c r="H66" s="8"/>
      <c r="I66" s="8"/>
      <c r="J66" s="8"/>
      <c r="K66" s="8"/>
      <c r="L66" s="8"/>
      <c r="M66" s="8"/>
      <c r="N66" s="8"/>
      <c r="O66" s="8"/>
      <c r="P66" s="25"/>
      <c r="Q66" s="25"/>
      <c r="R66" s="25"/>
      <c r="S66" s="25"/>
      <c r="T66" s="25"/>
      <c r="U66" s="8"/>
    </row>
    <row r="67" spans="1:21" x14ac:dyDescent="0.3">
      <c r="A67" s="8"/>
      <c r="B67" s="8"/>
      <c r="C67" s="8"/>
      <c r="D67" s="8"/>
      <c r="E67" s="8"/>
      <c r="F67" s="8"/>
      <c r="G67" s="8"/>
      <c r="H67" s="8"/>
      <c r="I67" s="8"/>
      <c r="J67" s="8"/>
      <c r="K67" s="8"/>
      <c r="L67" s="8"/>
      <c r="M67" s="8"/>
      <c r="N67" s="8"/>
      <c r="O67" s="8"/>
      <c r="P67" s="25"/>
      <c r="Q67" s="25"/>
      <c r="R67" s="25"/>
      <c r="S67" s="25"/>
      <c r="T67" s="25"/>
      <c r="U67" s="8"/>
    </row>
    <row r="68" spans="1:21" x14ac:dyDescent="0.3">
      <c r="A68" s="8"/>
      <c r="B68" s="8"/>
      <c r="C68" s="8"/>
      <c r="D68" s="8"/>
      <c r="E68" s="8"/>
      <c r="F68" s="8"/>
      <c r="G68" s="8"/>
      <c r="H68" s="8"/>
      <c r="I68" s="8"/>
      <c r="J68" s="8"/>
      <c r="K68" s="8"/>
      <c r="L68" s="8"/>
      <c r="M68" s="8"/>
      <c r="N68" s="8"/>
      <c r="O68" s="8"/>
      <c r="P68" s="25"/>
      <c r="Q68" s="25"/>
      <c r="R68" s="25"/>
      <c r="S68" s="25"/>
      <c r="T68" s="25"/>
      <c r="U68" s="8"/>
    </row>
    <row r="69" spans="1:21" x14ac:dyDescent="0.3">
      <c r="A69" s="8"/>
      <c r="B69" s="8"/>
      <c r="C69" s="8"/>
      <c r="D69" s="8"/>
      <c r="E69" s="8"/>
      <c r="F69" s="8"/>
      <c r="G69" s="8"/>
      <c r="H69" s="8"/>
      <c r="I69" s="8"/>
      <c r="J69" s="8"/>
      <c r="K69" s="8"/>
      <c r="L69" s="8"/>
      <c r="M69" s="8"/>
      <c r="N69" s="8"/>
      <c r="O69" s="8"/>
      <c r="P69" s="25"/>
      <c r="Q69" s="25"/>
      <c r="R69" s="25"/>
      <c r="S69" s="25"/>
      <c r="T69" s="25"/>
      <c r="U69" s="8"/>
    </row>
    <row r="70" spans="1:21" x14ac:dyDescent="0.3">
      <c r="A70" s="8"/>
      <c r="B70" s="8"/>
      <c r="C70" s="8"/>
      <c r="D70" s="8"/>
      <c r="E70" s="8"/>
      <c r="F70" s="8"/>
      <c r="G70" s="8"/>
      <c r="H70" s="8"/>
      <c r="I70" s="8"/>
      <c r="J70" s="8"/>
      <c r="K70" s="8"/>
      <c r="L70" s="8"/>
      <c r="M70" s="8"/>
      <c r="N70" s="8"/>
      <c r="O70" s="8"/>
      <c r="P70" s="25"/>
      <c r="Q70" s="25"/>
      <c r="R70" s="25"/>
      <c r="S70" s="25"/>
      <c r="T70" s="25"/>
      <c r="U70" s="8"/>
    </row>
    <row r="71" spans="1:21" x14ac:dyDescent="0.3">
      <c r="A71" s="8"/>
      <c r="B71" s="8"/>
      <c r="C71" s="8"/>
      <c r="D71" s="8"/>
      <c r="E71" s="8"/>
      <c r="F71" s="8"/>
      <c r="G71" s="8"/>
      <c r="H71" s="8"/>
      <c r="I71" s="8"/>
      <c r="J71" s="8"/>
      <c r="K71" s="8"/>
      <c r="L71" s="8"/>
      <c r="M71" s="8"/>
      <c r="N71" s="8"/>
      <c r="O71" s="8"/>
      <c r="P71" s="25"/>
      <c r="Q71" s="25"/>
      <c r="R71" s="25"/>
      <c r="S71" s="25"/>
      <c r="T71" s="25"/>
      <c r="U71" s="8"/>
    </row>
    <row r="72" spans="1:21" x14ac:dyDescent="0.3">
      <c r="A72" s="8"/>
      <c r="B72" s="8"/>
      <c r="C72" s="8"/>
      <c r="D72" s="8"/>
      <c r="E72" s="8"/>
      <c r="F72" s="8"/>
      <c r="G72" s="8"/>
      <c r="H72" s="8"/>
      <c r="I72" s="8"/>
      <c r="J72" s="8"/>
      <c r="K72" s="8"/>
      <c r="L72" s="8"/>
      <c r="M72" s="8"/>
      <c r="N72" s="8"/>
      <c r="O72" s="8"/>
      <c r="P72" s="25"/>
      <c r="Q72" s="25"/>
      <c r="R72" s="25"/>
      <c r="S72" s="25"/>
      <c r="T72" s="25"/>
      <c r="U72" s="8"/>
    </row>
    <row r="73" spans="1:21" x14ac:dyDescent="0.3">
      <c r="A73" s="8"/>
      <c r="B73" s="8"/>
      <c r="C73" s="8"/>
      <c r="D73" s="8"/>
      <c r="E73" s="8"/>
      <c r="F73" s="8"/>
      <c r="G73" s="8"/>
      <c r="H73" s="8"/>
      <c r="I73" s="8"/>
      <c r="J73" s="8"/>
      <c r="K73" s="8"/>
      <c r="L73" s="8"/>
      <c r="M73" s="8"/>
      <c r="N73" s="8"/>
      <c r="O73" s="8"/>
      <c r="P73" s="25"/>
      <c r="Q73" s="25"/>
      <c r="R73" s="25"/>
      <c r="S73" s="25"/>
      <c r="T73" s="25"/>
      <c r="U73" s="8"/>
    </row>
    <row r="74" spans="1:21" x14ac:dyDescent="0.3">
      <c r="A74" s="8"/>
      <c r="B74" s="8"/>
      <c r="C74" s="8"/>
      <c r="D74" s="8"/>
      <c r="E74" s="8"/>
      <c r="F74" s="8"/>
      <c r="G74" s="8"/>
      <c r="H74" s="8"/>
      <c r="I74" s="8"/>
      <c r="J74" s="8"/>
      <c r="K74" s="8"/>
      <c r="L74" s="8"/>
      <c r="M74" s="8"/>
      <c r="N74" s="8"/>
      <c r="O74" s="8"/>
      <c r="P74" s="25"/>
      <c r="Q74" s="25"/>
      <c r="R74" s="25"/>
      <c r="S74" s="25"/>
      <c r="T74" s="25"/>
      <c r="U74" s="8"/>
    </row>
    <row r="75" spans="1:21" x14ac:dyDescent="0.3">
      <c r="A75" s="8"/>
      <c r="B75" s="8"/>
      <c r="C75" s="8"/>
      <c r="D75" s="8"/>
      <c r="E75" s="8"/>
      <c r="F75" s="8"/>
      <c r="G75" s="8"/>
      <c r="H75" s="8"/>
      <c r="I75" s="8"/>
      <c r="J75" s="8"/>
      <c r="K75" s="8"/>
      <c r="L75" s="8"/>
      <c r="M75" s="8"/>
      <c r="N75" s="8"/>
      <c r="O75" s="8"/>
      <c r="P75" s="25"/>
      <c r="Q75" s="25"/>
      <c r="R75" s="25"/>
      <c r="S75" s="25"/>
      <c r="T75" s="25"/>
      <c r="U75" s="8"/>
    </row>
    <row r="76" spans="1:21" x14ac:dyDescent="0.3">
      <c r="A76" s="8"/>
      <c r="B76" s="8"/>
      <c r="C76" s="8"/>
      <c r="D76" s="8"/>
      <c r="E76" s="8"/>
      <c r="F76" s="8"/>
      <c r="G76" s="8"/>
      <c r="H76" s="8"/>
      <c r="I76" s="8"/>
      <c r="J76" s="8"/>
      <c r="K76" s="8"/>
      <c r="L76" s="8"/>
      <c r="M76" s="8"/>
      <c r="N76" s="8"/>
      <c r="O76" s="8"/>
      <c r="P76" s="25"/>
      <c r="Q76" s="25"/>
      <c r="R76" s="25"/>
      <c r="S76" s="25"/>
      <c r="T76" s="25"/>
      <c r="U76" s="8"/>
    </row>
    <row r="77" spans="1:21" x14ac:dyDescent="0.3">
      <c r="A77" s="8"/>
      <c r="B77" s="8"/>
      <c r="C77" s="8"/>
      <c r="D77" s="8"/>
      <c r="E77" s="8"/>
      <c r="F77" s="8"/>
      <c r="G77" s="8"/>
      <c r="H77" s="8"/>
      <c r="I77" s="8"/>
      <c r="J77" s="8"/>
      <c r="K77" s="8"/>
      <c r="L77" s="8"/>
      <c r="M77" s="8"/>
      <c r="N77" s="8"/>
      <c r="O77" s="8"/>
      <c r="P77" s="25"/>
      <c r="Q77" s="25"/>
      <c r="R77" s="25"/>
      <c r="S77" s="25"/>
      <c r="T77" s="25"/>
      <c r="U77" s="8"/>
    </row>
    <row r="78" spans="1:21" x14ac:dyDescent="0.3">
      <c r="A78" s="8"/>
      <c r="B78" s="8"/>
      <c r="C78" s="8"/>
      <c r="D78" s="8"/>
      <c r="E78" s="8"/>
      <c r="F78" s="8"/>
      <c r="G78" s="8"/>
      <c r="H78" s="8"/>
      <c r="I78" s="8"/>
      <c r="J78" s="8"/>
      <c r="K78" s="8"/>
      <c r="L78" s="8"/>
      <c r="M78" s="8"/>
      <c r="N78" s="8"/>
      <c r="O78" s="8"/>
      <c r="P78" s="25"/>
      <c r="Q78" s="25"/>
      <c r="R78" s="25"/>
      <c r="S78" s="25"/>
      <c r="T78" s="25"/>
      <c r="U78" s="8"/>
    </row>
    <row r="79" spans="1:21" x14ac:dyDescent="0.3">
      <c r="A79" s="8"/>
      <c r="B79" s="8"/>
      <c r="C79" s="8"/>
      <c r="D79" s="8"/>
      <c r="E79" s="8"/>
      <c r="F79" s="8"/>
      <c r="G79" s="8"/>
      <c r="H79" s="8"/>
      <c r="I79" s="8"/>
      <c r="J79" s="8"/>
      <c r="K79" s="8"/>
      <c r="L79" s="8"/>
      <c r="M79" s="8"/>
      <c r="N79" s="8"/>
      <c r="O79" s="8"/>
      <c r="P79" s="25"/>
      <c r="Q79" s="25"/>
      <c r="R79" s="25"/>
      <c r="S79" s="25"/>
      <c r="T79" s="25"/>
      <c r="U79" s="8"/>
    </row>
    <row r="80" spans="1:21" x14ac:dyDescent="0.3">
      <c r="A80" s="8"/>
      <c r="B80" s="8"/>
      <c r="C80" s="8"/>
      <c r="D80" s="8"/>
      <c r="E80" s="8"/>
      <c r="F80" s="8"/>
      <c r="G80" s="8"/>
      <c r="H80" s="8"/>
      <c r="I80" s="8"/>
      <c r="J80" s="8"/>
      <c r="K80" s="8"/>
      <c r="L80" s="8"/>
      <c r="M80" s="8"/>
      <c r="N80" s="8"/>
      <c r="O80" s="8"/>
      <c r="P80" s="25"/>
      <c r="Q80" s="25"/>
      <c r="R80" s="25"/>
      <c r="S80" s="25"/>
      <c r="T80" s="25"/>
      <c r="U80" s="8"/>
    </row>
    <row r="81" spans="1:21" x14ac:dyDescent="0.3">
      <c r="A81" s="8"/>
      <c r="B81" s="8"/>
      <c r="C81" s="8"/>
      <c r="D81" s="8"/>
      <c r="E81" s="8"/>
      <c r="F81" s="8"/>
      <c r="G81" s="8"/>
      <c r="H81" s="8"/>
      <c r="I81" s="8"/>
      <c r="J81" s="8"/>
      <c r="K81" s="8"/>
      <c r="L81" s="8"/>
      <c r="M81" s="8"/>
      <c r="N81" s="8"/>
      <c r="O81" s="8"/>
      <c r="P81" s="25"/>
      <c r="Q81" s="25"/>
      <c r="R81" s="25"/>
      <c r="S81" s="25"/>
      <c r="T81" s="25"/>
      <c r="U81" s="8"/>
    </row>
    <row r="82" spans="1:21" x14ac:dyDescent="0.3">
      <c r="A82" s="8"/>
      <c r="B82" s="8"/>
      <c r="C82" s="8"/>
      <c r="D82" s="8"/>
      <c r="E82" s="8"/>
      <c r="F82" s="8"/>
      <c r="G82" s="8"/>
      <c r="H82" s="8"/>
      <c r="I82" s="8"/>
      <c r="J82" s="8"/>
      <c r="K82" s="8"/>
      <c r="L82" s="8"/>
      <c r="M82" s="8"/>
      <c r="N82" s="8"/>
      <c r="O82" s="8"/>
      <c r="P82" s="25"/>
      <c r="Q82" s="25"/>
      <c r="R82" s="25"/>
      <c r="S82" s="25"/>
      <c r="T82" s="25"/>
      <c r="U82" s="8"/>
    </row>
    <row r="83" spans="1:21" x14ac:dyDescent="0.3">
      <c r="A83" s="8"/>
      <c r="B83" s="8"/>
      <c r="C83" s="8"/>
      <c r="D83" s="8"/>
      <c r="E83" s="8"/>
      <c r="F83" s="8"/>
      <c r="G83" s="8"/>
      <c r="H83" s="8"/>
      <c r="I83" s="8"/>
      <c r="J83" s="8"/>
      <c r="K83" s="8"/>
      <c r="L83" s="8"/>
      <c r="M83" s="8"/>
      <c r="N83" s="8"/>
      <c r="O83" s="8"/>
      <c r="P83" s="25"/>
      <c r="Q83" s="25"/>
      <c r="R83" s="25"/>
      <c r="S83" s="25"/>
      <c r="T83" s="25"/>
      <c r="U83" s="8"/>
    </row>
    <row r="84" spans="1:21" x14ac:dyDescent="0.3">
      <c r="A84" s="8"/>
      <c r="B84" s="8"/>
      <c r="C84" s="8"/>
      <c r="D84" s="8"/>
      <c r="E84" s="8"/>
      <c r="F84" s="8"/>
      <c r="G84" s="8"/>
      <c r="H84" s="8"/>
      <c r="I84" s="8"/>
      <c r="J84" s="8"/>
      <c r="K84" s="8"/>
      <c r="L84" s="8"/>
      <c r="M84" s="8"/>
      <c r="N84" s="8"/>
      <c r="O84" s="8"/>
      <c r="P84" s="25"/>
      <c r="Q84" s="25"/>
      <c r="R84" s="25"/>
      <c r="S84" s="25"/>
      <c r="T84" s="25"/>
      <c r="U84" s="8"/>
    </row>
    <row r="85" spans="1:21" x14ac:dyDescent="0.3">
      <c r="A85" s="8"/>
      <c r="B85" s="8"/>
      <c r="C85" s="8"/>
      <c r="D85" s="8"/>
      <c r="E85" s="8"/>
      <c r="F85" s="8"/>
      <c r="G85" s="8"/>
      <c r="H85" s="8"/>
      <c r="I85" s="8"/>
      <c r="J85" s="8"/>
      <c r="K85" s="8"/>
      <c r="L85" s="8"/>
      <c r="M85" s="8"/>
      <c r="N85" s="8"/>
      <c r="O85" s="8"/>
      <c r="P85" s="25"/>
      <c r="Q85" s="25"/>
      <c r="R85" s="25"/>
      <c r="S85" s="25"/>
      <c r="T85" s="25"/>
      <c r="U85" s="8"/>
    </row>
    <row r="86" spans="1:21" x14ac:dyDescent="0.3">
      <c r="A86" s="8"/>
      <c r="B86" s="8"/>
      <c r="C86" s="8"/>
      <c r="D86" s="8"/>
      <c r="E86" s="8"/>
      <c r="F86" s="8"/>
      <c r="G86" s="8"/>
      <c r="H86" s="8"/>
      <c r="I86" s="8"/>
      <c r="J86" s="8"/>
      <c r="K86" s="8"/>
      <c r="L86" s="8"/>
      <c r="M86" s="8"/>
      <c r="N86" s="8"/>
      <c r="O86" s="8"/>
      <c r="P86" s="25"/>
      <c r="Q86" s="25"/>
      <c r="R86" s="25"/>
      <c r="S86" s="25"/>
      <c r="T86" s="25"/>
      <c r="U86" s="8"/>
    </row>
    <row r="87" spans="1:21" x14ac:dyDescent="0.3">
      <c r="A87" s="8"/>
      <c r="B87" s="8"/>
      <c r="C87" s="8"/>
      <c r="D87" s="8"/>
      <c r="E87" s="8"/>
      <c r="F87" s="8"/>
      <c r="G87" s="8"/>
      <c r="H87" s="8"/>
      <c r="I87" s="8"/>
      <c r="J87" s="8"/>
      <c r="K87" s="8"/>
      <c r="L87" s="8"/>
      <c r="M87" s="8"/>
      <c r="N87" s="8"/>
      <c r="O87" s="8"/>
      <c r="P87" s="25"/>
      <c r="Q87" s="25"/>
      <c r="R87" s="25"/>
      <c r="S87" s="25"/>
      <c r="T87" s="25"/>
      <c r="U87" s="8"/>
    </row>
    <row r="88" spans="1:21" x14ac:dyDescent="0.3">
      <c r="A88" s="8"/>
      <c r="B88" s="8"/>
      <c r="C88" s="8"/>
      <c r="D88" s="8"/>
      <c r="E88" s="8"/>
      <c r="F88" s="8"/>
      <c r="G88" s="8"/>
      <c r="H88" s="8"/>
      <c r="I88" s="8"/>
      <c r="J88" s="8"/>
      <c r="K88" s="8"/>
      <c r="L88" s="8"/>
      <c r="M88" s="8"/>
      <c r="N88" s="8"/>
      <c r="O88" s="8"/>
      <c r="P88" s="25"/>
      <c r="Q88" s="25"/>
      <c r="R88" s="25"/>
      <c r="S88" s="25"/>
      <c r="T88" s="25"/>
      <c r="U88" s="8"/>
    </row>
    <row r="89" spans="1:21" x14ac:dyDescent="0.3">
      <c r="A89" s="8"/>
      <c r="B89" s="8"/>
      <c r="C89" s="8"/>
      <c r="D89" s="8"/>
      <c r="E89" s="8"/>
      <c r="F89" s="8"/>
      <c r="G89" s="8"/>
      <c r="H89" s="8"/>
      <c r="I89" s="8"/>
      <c r="J89" s="8"/>
      <c r="K89" s="8"/>
      <c r="L89" s="8"/>
      <c r="M89" s="8"/>
      <c r="N89" s="8"/>
      <c r="O89" s="8"/>
      <c r="P89" s="25"/>
      <c r="Q89" s="25"/>
      <c r="R89" s="25"/>
      <c r="S89" s="25"/>
      <c r="T89" s="25"/>
      <c r="U89" s="8"/>
    </row>
    <row r="90" spans="1:21" x14ac:dyDescent="0.3">
      <c r="A90" s="8"/>
      <c r="B90" s="8"/>
      <c r="C90" s="8"/>
      <c r="D90" s="8"/>
      <c r="E90" s="8"/>
      <c r="F90" s="8"/>
      <c r="G90" s="8"/>
      <c r="H90" s="8"/>
      <c r="I90" s="8"/>
      <c r="J90" s="8"/>
      <c r="K90" s="8"/>
      <c r="L90" s="8"/>
      <c r="M90" s="8"/>
      <c r="N90" s="8"/>
      <c r="O90" s="8"/>
      <c r="P90" s="25"/>
      <c r="Q90" s="25"/>
      <c r="R90" s="25"/>
      <c r="S90" s="25"/>
      <c r="T90" s="25"/>
      <c r="U90" s="8"/>
    </row>
    <row r="91" spans="1:21" x14ac:dyDescent="0.3">
      <c r="A91" s="8"/>
      <c r="B91" s="8"/>
      <c r="C91" s="8"/>
      <c r="D91" s="8"/>
      <c r="E91" s="8"/>
      <c r="F91" s="8"/>
      <c r="G91" s="8"/>
      <c r="H91" s="8"/>
      <c r="I91" s="8"/>
      <c r="J91" s="8"/>
      <c r="K91" s="8"/>
      <c r="L91" s="8"/>
      <c r="M91" s="8"/>
      <c r="N91" s="8"/>
      <c r="O91" s="8"/>
      <c r="P91" s="25"/>
      <c r="Q91" s="25"/>
      <c r="R91" s="25"/>
      <c r="S91" s="25"/>
      <c r="T91" s="25"/>
      <c r="U91" s="8"/>
    </row>
    <row r="92" spans="1:21" x14ac:dyDescent="0.3">
      <c r="A92" s="8"/>
      <c r="B92" s="8"/>
      <c r="C92" s="8"/>
      <c r="D92" s="8"/>
      <c r="E92" s="8"/>
      <c r="F92" s="8"/>
      <c r="G92" s="8"/>
      <c r="H92" s="8"/>
      <c r="I92" s="8"/>
      <c r="J92" s="8"/>
      <c r="K92" s="8"/>
      <c r="L92" s="8"/>
      <c r="M92" s="8"/>
      <c r="N92" s="8"/>
      <c r="O92" s="8"/>
      <c r="P92" s="25"/>
      <c r="Q92" s="25"/>
      <c r="R92" s="25"/>
      <c r="S92" s="25"/>
      <c r="T92" s="25"/>
      <c r="U92" s="8"/>
    </row>
    <row r="93" spans="1:21" x14ac:dyDescent="0.3">
      <c r="A93" s="8"/>
      <c r="B93" s="8"/>
      <c r="C93" s="8"/>
      <c r="D93" s="8"/>
      <c r="E93" s="8"/>
      <c r="F93" s="8"/>
      <c r="G93" s="8"/>
      <c r="H93" s="8"/>
      <c r="I93" s="8"/>
      <c r="J93" s="8"/>
      <c r="K93" s="8"/>
      <c r="L93" s="8"/>
      <c r="M93" s="8"/>
      <c r="N93" s="8"/>
      <c r="O93" s="8"/>
      <c r="P93" s="25"/>
      <c r="Q93" s="25"/>
      <c r="R93" s="25"/>
      <c r="S93" s="25"/>
      <c r="T93" s="25"/>
      <c r="U93" s="8"/>
    </row>
    <row r="94" spans="1:21" x14ac:dyDescent="0.3">
      <c r="A94" s="8"/>
      <c r="B94" s="8"/>
      <c r="C94" s="8"/>
      <c r="D94" s="8"/>
      <c r="E94" s="8"/>
      <c r="F94" s="8"/>
      <c r="G94" s="8"/>
      <c r="H94" s="8"/>
      <c r="I94" s="8"/>
      <c r="J94" s="8"/>
      <c r="K94" s="8"/>
      <c r="L94" s="8"/>
      <c r="M94" s="8"/>
      <c r="N94" s="8"/>
      <c r="O94" s="8"/>
      <c r="P94" s="25"/>
      <c r="Q94" s="25"/>
      <c r="R94" s="25"/>
      <c r="S94" s="25"/>
      <c r="T94" s="25"/>
      <c r="U94" s="8"/>
    </row>
    <row r="95" spans="1:21" x14ac:dyDescent="0.3">
      <c r="A95" s="8"/>
      <c r="B95" s="8"/>
      <c r="C95" s="8"/>
      <c r="D95" s="8"/>
      <c r="E95" s="8"/>
      <c r="F95" s="8"/>
      <c r="G95" s="8"/>
      <c r="H95" s="8"/>
      <c r="I95" s="8"/>
      <c r="J95" s="8"/>
      <c r="K95" s="8"/>
      <c r="L95" s="8"/>
      <c r="M95" s="8"/>
      <c r="N95" s="8"/>
      <c r="O95" s="8"/>
      <c r="P95" s="25"/>
      <c r="Q95" s="25"/>
      <c r="R95" s="25"/>
      <c r="S95" s="25"/>
      <c r="T95" s="25"/>
      <c r="U95" s="8"/>
    </row>
    <row r="96" spans="1:21" x14ac:dyDescent="0.3">
      <c r="A96" s="8"/>
      <c r="B96" s="8"/>
      <c r="C96" s="8"/>
      <c r="D96" s="8"/>
      <c r="E96" s="8"/>
      <c r="F96" s="8"/>
      <c r="G96" s="8"/>
      <c r="H96" s="8"/>
      <c r="I96" s="8"/>
      <c r="J96" s="8"/>
      <c r="K96" s="8"/>
      <c r="L96" s="8"/>
      <c r="M96" s="8"/>
      <c r="N96" s="8"/>
      <c r="O96" s="8"/>
      <c r="P96" s="25"/>
      <c r="Q96" s="25"/>
      <c r="R96" s="25"/>
      <c r="S96" s="25"/>
      <c r="T96" s="25"/>
      <c r="U96" s="8"/>
    </row>
    <row r="97" spans="1:21" x14ac:dyDescent="0.3">
      <c r="A97" s="8"/>
      <c r="B97" s="8"/>
      <c r="C97" s="8"/>
      <c r="D97" s="8"/>
      <c r="E97" s="8"/>
      <c r="F97" s="8"/>
      <c r="G97" s="8"/>
      <c r="H97" s="8"/>
      <c r="I97" s="8"/>
      <c r="J97" s="8"/>
      <c r="K97" s="8"/>
      <c r="L97" s="8"/>
      <c r="M97" s="8"/>
      <c r="N97" s="8"/>
      <c r="O97" s="8"/>
      <c r="P97" s="25"/>
      <c r="Q97" s="25"/>
      <c r="R97" s="25"/>
      <c r="S97" s="25"/>
      <c r="T97" s="25"/>
      <c r="U97" s="8"/>
    </row>
    <row r="98" spans="1:21" x14ac:dyDescent="0.3">
      <c r="A98" s="8"/>
      <c r="B98" s="8"/>
      <c r="C98" s="8"/>
      <c r="D98" s="8"/>
      <c r="E98" s="8"/>
      <c r="F98" s="8"/>
      <c r="G98" s="8"/>
      <c r="H98" s="8"/>
      <c r="I98" s="8"/>
      <c r="J98" s="8"/>
      <c r="K98" s="8"/>
      <c r="L98" s="8"/>
      <c r="M98" s="8"/>
      <c r="N98" s="8"/>
      <c r="O98" s="8"/>
      <c r="P98" s="25"/>
      <c r="Q98" s="25"/>
      <c r="R98" s="25"/>
      <c r="S98" s="25"/>
      <c r="T98" s="25"/>
      <c r="U98" s="8"/>
    </row>
    <row r="99" spans="1:21" x14ac:dyDescent="0.3">
      <c r="A99" s="8"/>
      <c r="B99" s="8"/>
      <c r="C99" s="8"/>
      <c r="D99" s="8"/>
      <c r="E99" s="8"/>
      <c r="F99" s="8"/>
      <c r="G99" s="8"/>
      <c r="H99" s="8"/>
      <c r="I99" s="8"/>
      <c r="J99" s="8"/>
      <c r="K99" s="8"/>
      <c r="L99" s="8"/>
      <c r="M99" s="8"/>
      <c r="N99" s="8"/>
      <c r="O99" s="8"/>
      <c r="P99" s="25"/>
      <c r="Q99" s="25"/>
      <c r="R99" s="25"/>
      <c r="S99" s="25"/>
      <c r="T99" s="25"/>
      <c r="U99" s="8"/>
    </row>
    <row r="100" spans="1:21" x14ac:dyDescent="0.3">
      <c r="A100" s="8"/>
      <c r="B100" s="8"/>
      <c r="C100" s="8"/>
      <c r="D100" s="8"/>
      <c r="E100" s="8"/>
      <c r="F100" s="8"/>
      <c r="G100" s="8"/>
      <c r="H100" s="8"/>
      <c r="I100" s="8"/>
      <c r="J100" s="8"/>
      <c r="K100" s="8"/>
      <c r="L100" s="8"/>
      <c r="M100" s="8"/>
      <c r="N100" s="8"/>
      <c r="O100" s="8"/>
      <c r="P100" s="25"/>
      <c r="Q100" s="25"/>
      <c r="R100" s="25"/>
      <c r="S100" s="25"/>
      <c r="T100" s="25"/>
      <c r="U100" s="8"/>
    </row>
    <row r="101" spans="1:21" x14ac:dyDescent="0.3">
      <c r="A101" s="8"/>
      <c r="B101" s="8"/>
      <c r="C101" s="8"/>
      <c r="D101" s="8"/>
      <c r="E101" s="8"/>
      <c r="F101" s="8"/>
      <c r="G101" s="8"/>
      <c r="H101" s="8"/>
      <c r="I101" s="8"/>
      <c r="J101" s="8"/>
      <c r="K101" s="8"/>
      <c r="L101" s="8"/>
      <c r="M101" s="8"/>
      <c r="N101" s="8"/>
      <c r="O101" s="8"/>
      <c r="P101" s="25"/>
      <c r="Q101" s="25"/>
      <c r="R101" s="25"/>
      <c r="S101" s="25"/>
      <c r="T101" s="25"/>
      <c r="U101" s="8"/>
    </row>
    <row r="102" spans="1:21" x14ac:dyDescent="0.3">
      <c r="A102" s="8"/>
      <c r="B102" s="8"/>
      <c r="C102" s="8"/>
      <c r="D102" s="8"/>
      <c r="E102" s="8"/>
      <c r="F102" s="8"/>
      <c r="G102" s="8"/>
      <c r="H102" s="8"/>
      <c r="I102" s="8"/>
      <c r="J102" s="8"/>
      <c r="K102" s="8"/>
      <c r="L102" s="8"/>
      <c r="M102" s="8"/>
      <c r="N102" s="8"/>
      <c r="O102" s="8"/>
      <c r="P102" s="25"/>
      <c r="Q102" s="25"/>
      <c r="R102" s="25"/>
      <c r="S102" s="25"/>
      <c r="T102" s="25"/>
      <c r="U102" s="8"/>
    </row>
    <row r="103" spans="1:21" x14ac:dyDescent="0.3">
      <c r="A103" s="8"/>
      <c r="B103" s="8"/>
      <c r="C103" s="8"/>
      <c r="D103" s="8"/>
      <c r="E103" s="8"/>
      <c r="F103" s="8"/>
      <c r="G103" s="8"/>
      <c r="H103" s="8"/>
      <c r="I103" s="8"/>
      <c r="J103" s="8"/>
      <c r="K103" s="8"/>
      <c r="L103" s="8"/>
      <c r="M103" s="8"/>
      <c r="N103" s="8"/>
      <c r="O103" s="8"/>
      <c r="P103" s="25"/>
      <c r="Q103" s="25"/>
      <c r="R103" s="25"/>
      <c r="S103" s="25"/>
      <c r="T103" s="25"/>
      <c r="U103" s="8"/>
    </row>
    <row r="104" spans="1:21" x14ac:dyDescent="0.3">
      <c r="A104" s="8"/>
      <c r="B104" s="8"/>
      <c r="C104" s="8"/>
      <c r="D104" s="8"/>
      <c r="E104" s="8"/>
      <c r="F104" s="8"/>
      <c r="G104" s="8"/>
      <c r="H104" s="8"/>
      <c r="I104" s="8"/>
      <c r="J104" s="8"/>
      <c r="K104" s="8"/>
      <c r="L104" s="8"/>
      <c r="M104" s="8"/>
      <c r="N104" s="8"/>
      <c r="O104" s="8"/>
      <c r="P104" s="25"/>
      <c r="Q104" s="25"/>
      <c r="R104" s="25"/>
      <c r="S104" s="25"/>
      <c r="T104" s="25"/>
      <c r="U104" s="8"/>
    </row>
    <row r="105" spans="1:21" x14ac:dyDescent="0.3">
      <c r="A105" s="8"/>
      <c r="B105" s="8"/>
      <c r="C105" s="8"/>
      <c r="D105" s="8"/>
      <c r="E105" s="8"/>
      <c r="F105" s="8"/>
      <c r="G105" s="8"/>
      <c r="H105" s="8"/>
      <c r="I105" s="8"/>
      <c r="J105" s="8"/>
      <c r="K105" s="8"/>
      <c r="L105" s="8"/>
      <c r="M105" s="8"/>
      <c r="N105" s="8"/>
      <c r="O105" s="8"/>
      <c r="P105" s="25"/>
      <c r="Q105" s="25"/>
      <c r="R105" s="25"/>
      <c r="S105" s="25"/>
      <c r="T105" s="25"/>
      <c r="U105" s="8"/>
    </row>
    <row r="106" spans="1:21" x14ac:dyDescent="0.3">
      <c r="A106" s="8"/>
      <c r="B106" s="8"/>
      <c r="C106" s="8"/>
      <c r="D106" s="8"/>
      <c r="E106" s="8"/>
      <c r="F106" s="8"/>
      <c r="G106" s="8"/>
      <c r="H106" s="8"/>
      <c r="I106" s="8"/>
      <c r="J106" s="8"/>
      <c r="K106" s="8"/>
      <c r="L106" s="8"/>
      <c r="M106" s="8"/>
      <c r="N106" s="8"/>
      <c r="O106" s="8"/>
      <c r="P106" s="25"/>
      <c r="Q106" s="25"/>
      <c r="R106" s="25"/>
      <c r="S106" s="25"/>
      <c r="T106" s="25"/>
      <c r="U106" s="8"/>
    </row>
    <row r="107" spans="1:21" x14ac:dyDescent="0.3">
      <c r="A107" s="8"/>
      <c r="B107" s="8"/>
      <c r="C107" s="8"/>
      <c r="D107" s="8"/>
      <c r="E107" s="8"/>
      <c r="F107" s="8"/>
      <c r="G107" s="8"/>
      <c r="H107" s="8"/>
      <c r="I107" s="8"/>
      <c r="J107" s="8"/>
      <c r="K107" s="8"/>
      <c r="L107" s="8"/>
      <c r="M107" s="8"/>
      <c r="N107" s="8"/>
      <c r="O107" s="8"/>
      <c r="P107" s="25"/>
      <c r="Q107" s="25"/>
      <c r="R107" s="25"/>
      <c r="S107" s="25"/>
      <c r="T107" s="25"/>
      <c r="U107" s="8"/>
    </row>
    <row r="108" spans="1:21" x14ac:dyDescent="0.3">
      <c r="A108" s="8"/>
      <c r="B108" s="8"/>
      <c r="C108" s="8"/>
      <c r="D108" s="8"/>
      <c r="E108" s="8"/>
      <c r="F108" s="8"/>
      <c r="G108" s="8"/>
      <c r="H108" s="8"/>
      <c r="I108" s="8"/>
      <c r="J108" s="8"/>
      <c r="K108" s="8"/>
      <c r="L108" s="8"/>
      <c r="M108" s="8"/>
      <c r="N108" s="8"/>
      <c r="O108" s="8"/>
      <c r="P108" s="25"/>
      <c r="Q108" s="25"/>
      <c r="R108" s="25"/>
      <c r="S108" s="25"/>
      <c r="T108" s="25"/>
      <c r="U108" s="8"/>
    </row>
    <row r="109" spans="1:21" x14ac:dyDescent="0.3">
      <c r="A109" s="8"/>
      <c r="B109" s="8"/>
      <c r="C109" s="8"/>
      <c r="D109" s="8"/>
      <c r="E109" s="8"/>
      <c r="F109" s="8"/>
      <c r="G109" s="8"/>
      <c r="H109" s="8"/>
      <c r="I109" s="8"/>
      <c r="J109" s="8"/>
      <c r="K109" s="8"/>
      <c r="L109" s="8"/>
      <c r="M109" s="8"/>
      <c r="N109" s="8"/>
      <c r="O109" s="8"/>
      <c r="P109" s="25"/>
      <c r="Q109" s="25"/>
      <c r="R109" s="25"/>
      <c r="S109" s="25"/>
      <c r="T109" s="25"/>
      <c r="U109" s="8"/>
    </row>
    <row r="110" spans="1:21" x14ac:dyDescent="0.3">
      <c r="A110" s="8"/>
      <c r="B110" s="8"/>
      <c r="C110" s="8"/>
      <c r="D110" s="8"/>
      <c r="E110" s="8"/>
      <c r="F110" s="8"/>
      <c r="G110" s="8"/>
      <c r="H110" s="8"/>
      <c r="I110" s="8"/>
      <c r="J110" s="8"/>
      <c r="K110" s="8"/>
      <c r="L110" s="8"/>
      <c r="M110" s="8"/>
      <c r="N110" s="8"/>
      <c r="O110" s="8"/>
      <c r="P110" s="25"/>
      <c r="Q110" s="25"/>
      <c r="R110" s="25"/>
      <c r="S110" s="25"/>
      <c r="T110" s="25"/>
      <c r="U110" s="8"/>
    </row>
    <row r="111" spans="1:21" x14ac:dyDescent="0.3">
      <c r="A111" s="8"/>
      <c r="B111" s="8"/>
      <c r="C111" s="8"/>
      <c r="D111" s="8"/>
      <c r="E111" s="8"/>
      <c r="F111" s="8"/>
      <c r="G111" s="8"/>
      <c r="H111" s="8"/>
      <c r="I111" s="8"/>
      <c r="J111" s="8"/>
      <c r="K111" s="8"/>
      <c r="L111" s="8"/>
      <c r="M111" s="8"/>
      <c r="N111" s="8"/>
      <c r="O111" s="8"/>
      <c r="P111" s="25"/>
      <c r="Q111" s="25"/>
      <c r="R111" s="25"/>
      <c r="S111" s="25"/>
      <c r="T111" s="25"/>
      <c r="U111" s="8"/>
    </row>
    <row r="112" spans="1:21" x14ac:dyDescent="0.3">
      <c r="A112" s="8"/>
      <c r="B112" s="8"/>
      <c r="C112" s="8"/>
      <c r="D112" s="8"/>
      <c r="E112" s="8"/>
      <c r="F112" s="8"/>
      <c r="G112" s="8"/>
      <c r="H112" s="8"/>
      <c r="I112" s="8"/>
      <c r="J112" s="8"/>
      <c r="K112" s="8"/>
      <c r="L112" s="8"/>
      <c r="M112" s="8"/>
      <c r="N112" s="8"/>
      <c r="O112" s="8"/>
      <c r="P112" s="25"/>
      <c r="Q112" s="25"/>
      <c r="R112" s="25"/>
      <c r="S112" s="25"/>
      <c r="T112" s="25"/>
      <c r="U112" s="8"/>
    </row>
    <row r="113" spans="1:21" x14ac:dyDescent="0.3">
      <c r="A113" s="8"/>
      <c r="B113" s="8"/>
      <c r="C113" s="8"/>
      <c r="D113" s="8"/>
      <c r="E113" s="8"/>
      <c r="F113" s="8"/>
      <c r="G113" s="8"/>
      <c r="H113" s="8"/>
      <c r="I113" s="8"/>
      <c r="J113" s="8"/>
      <c r="K113" s="8"/>
      <c r="L113" s="8"/>
      <c r="M113" s="8"/>
      <c r="N113" s="8"/>
      <c r="O113" s="8"/>
      <c r="P113" s="25"/>
      <c r="Q113" s="25"/>
      <c r="R113" s="25"/>
      <c r="S113" s="25"/>
      <c r="T113" s="25"/>
      <c r="U113" s="8"/>
    </row>
    <row r="114" spans="1:21" x14ac:dyDescent="0.3">
      <c r="A114" s="8"/>
      <c r="B114" s="8"/>
      <c r="C114" s="8"/>
      <c r="D114" s="8"/>
      <c r="E114" s="8"/>
      <c r="F114" s="8"/>
      <c r="G114" s="8"/>
      <c r="H114" s="8"/>
      <c r="I114" s="8"/>
      <c r="J114" s="8"/>
      <c r="K114" s="8"/>
      <c r="L114" s="8"/>
      <c r="M114" s="8"/>
      <c r="N114" s="8"/>
      <c r="O114" s="8"/>
      <c r="P114" s="25"/>
      <c r="Q114" s="25"/>
      <c r="R114" s="25"/>
      <c r="S114" s="25"/>
      <c r="T114" s="25"/>
      <c r="U114" s="8"/>
    </row>
    <row r="115" spans="1:21" x14ac:dyDescent="0.3">
      <c r="A115" s="8"/>
      <c r="B115" s="8"/>
      <c r="C115" s="8"/>
      <c r="D115" s="8"/>
      <c r="E115" s="8"/>
      <c r="F115" s="8"/>
      <c r="G115" s="8"/>
      <c r="H115" s="8"/>
      <c r="I115" s="8"/>
      <c r="J115" s="8"/>
      <c r="K115" s="8"/>
      <c r="L115" s="8"/>
      <c r="M115" s="8"/>
      <c r="N115" s="8"/>
      <c r="O115" s="8"/>
      <c r="P115" s="25"/>
      <c r="Q115" s="25"/>
      <c r="R115" s="25"/>
      <c r="S115" s="25"/>
      <c r="T115" s="25"/>
      <c r="U115" s="8"/>
    </row>
    <row r="116" spans="1:21" x14ac:dyDescent="0.3">
      <c r="A116" s="8"/>
      <c r="B116" s="8"/>
      <c r="C116" s="8"/>
      <c r="D116" s="8"/>
      <c r="E116" s="8"/>
      <c r="F116" s="8"/>
      <c r="G116" s="8"/>
      <c r="H116" s="8"/>
      <c r="I116" s="8"/>
      <c r="J116" s="8"/>
      <c r="K116" s="8"/>
      <c r="L116" s="8"/>
      <c r="M116" s="8"/>
      <c r="N116" s="8"/>
      <c r="O116" s="8"/>
      <c r="P116" s="25"/>
      <c r="Q116" s="25"/>
      <c r="R116" s="25"/>
      <c r="S116" s="25"/>
      <c r="T116" s="25"/>
      <c r="U116" s="8"/>
    </row>
    <row r="117" spans="1:21" x14ac:dyDescent="0.3">
      <c r="A117" s="8"/>
      <c r="B117" s="8"/>
      <c r="C117" s="8"/>
      <c r="D117" s="8"/>
      <c r="E117" s="8"/>
      <c r="F117" s="8"/>
      <c r="G117" s="8"/>
      <c r="H117" s="8"/>
      <c r="I117" s="8"/>
      <c r="J117" s="8"/>
      <c r="K117" s="8"/>
      <c r="L117" s="8"/>
      <c r="M117" s="8"/>
      <c r="N117" s="8"/>
      <c r="O117" s="8"/>
      <c r="P117" s="25"/>
      <c r="Q117" s="25"/>
      <c r="R117" s="25"/>
      <c r="S117" s="25"/>
      <c r="T117" s="25"/>
      <c r="U117" s="8"/>
    </row>
    <row r="118" spans="1:21" x14ac:dyDescent="0.3">
      <c r="A118" s="8"/>
      <c r="B118" s="8"/>
      <c r="C118" s="8"/>
      <c r="D118" s="8"/>
      <c r="E118" s="8"/>
      <c r="F118" s="8"/>
      <c r="G118" s="8"/>
      <c r="H118" s="8"/>
      <c r="I118" s="8"/>
      <c r="J118" s="8"/>
      <c r="K118" s="8"/>
      <c r="L118" s="8"/>
      <c r="M118" s="8"/>
      <c r="N118" s="8"/>
      <c r="O118" s="8"/>
      <c r="P118" s="25"/>
      <c r="Q118" s="25"/>
      <c r="R118" s="25"/>
      <c r="S118" s="25"/>
      <c r="T118" s="25"/>
      <c r="U118" s="8"/>
    </row>
    <row r="119" spans="1:21" x14ac:dyDescent="0.3">
      <c r="A119" s="8"/>
      <c r="B119" s="8"/>
      <c r="C119" s="8"/>
      <c r="D119" s="8"/>
      <c r="E119" s="8"/>
      <c r="F119" s="8"/>
      <c r="G119" s="8"/>
      <c r="H119" s="8"/>
      <c r="I119" s="8"/>
      <c r="J119" s="8"/>
      <c r="K119" s="8"/>
      <c r="L119" s="8"/>
      <c r="M119" s="8"/>
      <c r="N119" s="8"/>
      <c r="O119" s="8"/>
      <c r="P119" s="25"/>
      <c r="Q119" s="25"/>
      <c r="R119" s="25"/>
      <c r="S119" s="25"/>
      <c r="T119" s="25"/>
      <c r="U119" s="8"/>
    </row>
    <row r="120" spans="1:21" x14ac:dyDescent="0.3">
      <c r="A120" s="8"/>
      <c r="B120" s="8"/>
      <c r="C120" s="8"/>
      <c r="D120" s="8"/>
      <c r="E120" s="8"/>
      <c r="F120" s="8"/>
      <c r="G120" s="8"/>
      <c r="H120" s="8"/>
      <c r="I120" s="8"/>
      <c r="J120" s="8"/>
      <c r="K120" s="8"/>
      <c r="L120" s="8"/>
      <c r="M120" s="8"/>
      <c r="N120" s="8"/>
      <c r="O120" s="8"/>
      <c r="P120" s="25"/>
      <c r="Q120" s="25"/>
      <c r="R120" s="25"/>
      <c r="S120" s="25"/>
      <c r="T120" s="25"/>
      <c r="U120" s="8"/>
    </row>
    <row r="121" spans="1:21" x14ac:dyDescent="0.3">
      <c r="A121" s="8"/>
      <c r="B121" s="8"/>
      <c r="C121" s="8"/>
      <c r="D121" s="8"/>
      <c r="E121" s="8"/>
      <c r="F121" s="8"/>
      <c r="G121" s="8"/>
      <c r="H121" s="8"/>
      <c r="I121" s="8"/>
      <c r="J121" s="8"/>
      <c r="K121" s="8"/>
      <c r="L121" s="8"/>
      <c r="M121" s="8"/>
      <c r="N121" s="8"/>
      <c r="O121" s="8"/>
      <c r="P121" s="25"/>
      <c r="Q121" s="25"/>
      <c r="R121" s="25"/>
      <c r="S121" s="25"/>
      <c r="T121" s="25"/>
      <c r="U121" s="8"/>
    </row>
    <row r="122" spans="1:21" x14ac:dyDescent="0.3">
      <c r="A122" s="8"/>
      <c r="B122" s="8"/>
      <c r="C122" s="8"/>
      <c r="D122" s="8"/>
      <c r="E122" s="8"/>
      <c r="F122" s="8"/>
      <c r="G122" s="8"/>
      <c r="H122" s="8"/>
      <c r="I122" s="8"/>
      <c r="J122" s="8"/>
      <c r="K122" s="8"/>
      <c r="L122" s="8"/>
      <c r="M122" s="8"/>
      <c r="N122" s="8"/>
      <c r="O122" s="8"/>
      <c r="P122" s="25"/>
      <c r="Q122" s="25"/>
      <c r="R122" s="25"/>
      <c r="S122" s="25"/>
      <c r="T122" s="25"/>
      <c r="U122" s="8"/>
    </row>
    <row r="123" spans="1:21" x14ac:dyDescent="0.3">
      <c r="A123" s="8"/>
      <c r="B123" s="8"/>
      <c r="C123" s="8"/>
      <c r="D123" s="8"/>
      <c r="E123" s="8"/>
      <c r="F123" s="8"/>
      <c r="G123" s="8"/>
      <c r="H123" s="8"/>
      <c r="I123" s="8"/>
      <c r="J123" s="8"/>
      <c r="K123" s="8"/>
      <c r="L123" s="8"/>
      <c r="M123" s="8"/>
      <c r="N123" s="8"/>
      <c r="O123" s="8"/>
      <c r="P123" s="25"/>
      <c r="Q123" s="25"/>
      <c r="R123" s="25"/>
      <c r="S123" s="25"/>
      <c r="T123" s="25"/>
      <c r="U123" s="8"/>
    </row>
    <row r="124" spans="1:21" x14ac:dyDescent="0.3">
      <c r="A124" s="8"/>
      <c r="B124" s="8"/>
      <c r="C124" s="8"/>
      <c r="D124" s="8"/>
      <c r="E124" s="8"/>
      <c r="F124" s="8"/>
      <c r="G124" s="8"/>
      <c r="H124" s="8"/>
      <c r="I124" s="8"/>
      <c r="J124" s="8"/>
      <c r="K124" s="8"/>
      <c r="L124" s="8"/>
      <c r="M124" s="8"/>
      <c r="N124" s="8"/>
      <c r="O124" s="8"/>
      <c r="P124" s="25"/>
      <c r="Q124" s="25"/>
      <c r="R124" s="25"/>
      <c r="S124" s="25"/>
      <c r="T124" s="25"/>
      <c r="U124" s="8"/>
    </row>
    <row r="125" spans="1:21" x14ac:dyDescent="0.3">
      <c r="A125" s="8"/>
      <c r="B125" s="8"/>
      <c r="C125" s="8"/>
      <c r="D125" s="8"/>
      <c r="E125" s="8"/>
      <c r="F125" s="8"/>
      <c r="G125" s="8"/>
      <c r="H125" s="8"/>
      <c r="I125" s="8"/>
      <c r="J125" s="8"/>
      <c r="K125" s="8"/>
      <c r="L125" s="8"/>
      <c r="M125" s="8"/>
      <c r="N125" s="8"/>
      <c r="O125" s="8"/>
      <c r="P125" s="25"/>
      <c r="Q125" s="25"/>
      <c r="R125" s="25"/>
      <c r="S125" s="25"/>
      <c r="T125" s="25"/>
      <c r="U125" s="8"/>
    </row>
    <row r="126" spans="1:21" x14ac:dyDescent="0.3">
      <c r="A126" s="8"/>
      <c r="B126" s="8"/>
      <c r="C126" s="8"/>
      <c r="D126" s="8"/>
      <c r="E126" s="8"/>
      <c r="F126" s="8"/>
      <c r="G126" s="8"/>
      <c r="H126" s="8"/>
      <c r="I126" s="8"/>
      <c r="J126" s="8"/>
      <c r="K126" s="8"/>
      <c r="L126" s="8"/>
      <c r="M126" s="8"/>
      <c r="N126" s="8"/>
      <c r="O126" s="8"/>
      <c r="P126" s="25"/>
      <c r="Q126" s="25"/>
      <c r="R126" s="25"/>
      <c r="S126" s="25"/>
      <c r="T126" s="25"/>
      <c r="U126" s="8"/>
    </row>
    <row r="127" spans="1:21" x14ac:dyDescent="0.3">
      <c r="A127" s="8"/>
      <c r="B127" s="8"/>
      <c r="C127" s="8"/>
      <c r="D127" s="8"/>
      <c r="E127" s="8"/>
      <c r="F127" s="8"/>
      <c r="G127" s="8"/>
      <c r="H127" s="8"/>
      <c r="I127" s="8"/>
      <c r="J127" s="8"/>
      <c r="K127" s="8"/>
      <c r="L127" s="8"/>
      <c r="M127" s="8"/>
      <c r="N127" s="8"/>
      <c r="O127" s="8"/>
      <c r="P127" s="25"/>
      <c r="Q127" s="25"/>
      <c r="R127" s="25"/>
      <c r="S127" s="25"/>
      <c r="T127" s="25"/>
      <c r="U127" s="8"/>
    </row>
    <row r="128" spans="1:21" x14ac:dyDescent="0.3">
      <c r="A128" s="8"/>
      <c r="B128" s="8"/>
      <c r="C128" s="8"/>
      <c r="D128" s="8"/>
      <c r="E128" s="8"/>
      <c r="F128" s="8"/>
      <c r="G128" s="8"/>
      <c r="H128" s="8"/>
      <c r="I128" s="8"/>
      <c r="J128" s="8"/>
      <c r="K128" s="8"/>
      <c r="L128" s="8"/>
      <c r="M128" s="8"/>
      <c r="N128" s="8"/>
      <c r="O128" s="8"/>
      <c r="P128" s="25"/>
      <c r="Q128" s="25"/>
      <c r="R128" s="25"/>
      <c r="S128" s="25"/>
      <c r="T128" s="25"/>
      <c r="U128" s="8"/>
    </row>
    <row r="129" spans="1:21" x14ac:dyDescent="0.3">
      <c r="A129" s="8"/>
      <c r="B129" s="8"/>
      <c r="C129" s="8"/>
      <c r="D129" s="8"/>
      <c r="E129" s="8"/>
      <c r="F129" s="8"/>
      <c r="G129" s="8"/>
      <c r="H129" s="8"/>
      <c r="I129" s="8"/>
      <c r="J129" s="8"/>
      <c r="K129" s="8"/>
      <c r="L129" s="8"/>
      <c r="M129" s="8"/>
      <c r="N129" s="8"/>
      <c r="O129" s="8"/>
      <c r="P129" s="25"/>
      <c r="Q129" s="25"/>
      <c r="R129" s="25"/>
      <c r="S129" s="25"/>
      <c r="T129" s="25"/>
      <c r="U129" s="8"/>
    </row>
    <row r="130" spans="1:21" x14ac:dyDescent="0.3">
      <c r="A130" s="8"/>
      <c r="B130" s="8"/>
      <c r="C130" s="8"/>
      <c r="D130" s="8"/>
      <c r="E130" s="8"/>
      <c r="F130" s="8"/>
      <c r="G130" s="8"/>
      <c r="H130" s="8"/>
      <c r="I130" s="8"/>
      <c r="J130" s="8"/>
      <c r="K130" s="8"/>
      <c r="L130" s="8"/>
      <c r="M130" s="8"/>
      <c r="N130" s="8"/>
      <c r="O130" s="8"/>
      <c r="P130" s="25"/>
      <c r="Q130" s="25"/>
      <c r="R130" s="25"/>
      <c r="S130" s="25"/>
      <c r="T130" s="25"/>
      <c r="U130" s="8"/>
    </row>
    <row r="131" spans="1:21" x14ac:dyDescent="0.3">
      <c r="A131" s="8"/>
      <c r="B131" s="8"/>
      <c r="C131" s="8"/>
      <c r="D131" s="8"/>
      <c r="E131" s="8"/>
      <c r="F131" s="8"/>
      <c r="G131" s="8"/>
      <c r="H131" s="8"/>
      <c r="I131" s="8"/>
      <c r="J131" s="8"/>
      <c r="K131" s="8"/>
      <c r="L131" s="8"/>
      <c r="M131" s="8"/>
      <c r="N131" s="8"/>
      <c r="O131" s="8"/>
      <c r="P131" s="25"/>
      <c r="Q131" s="25"/>
      <c r="R131" s="25"/>
      <c r="S131" s="25"/>
      <c r="T131" s="25"/>
      <c r="U131" s="8"/>
    </row>
    <row r="132" spans="1:21" x14ac:dyDescent="0.3">
      <c r="A132" s="8"/>
      <c r="B132" s="8"/>
      <c r="C132" s="8"/>
      <c r="D132" s="8"/>
      <c r="E132" s="8"/>
      <c r="F132" s="8"/>
      <c r="G132" s="8"/>
      <c r="H132" s="8"/>
      <c r="I132" s="8"/>
      <c r="J132" s="8"/>
      <c r="K132" s="8"/>
      <c r="L132" s="8"/>
      <c r="M132" s="8"/>
      <c r="N132" s="8"/>
      <c r="O132" s="8"/>
      <c r="P132" s="25"/>
      <c r="Q132" s="25"/>
      <c r="R132" s="25"/>
      <c r="S132" s="25"/>
      <c r="T132" s="25"/>
      <c r="U132" s="8"/>
    </row>
    <row r="133" spans="1:21" x14ac:dyDescent="0.3">
      <c r="A133" s="8"/>
      <c r="B133" s="8"/>
      <c r="C133" s="8"/>
      <c r="D133" s="8"/>
      <c r="E133" s="8"/>
      <c r="F133" s="8"/>
      <c r="G133" s="8"/>
      <c r="H133" s="8"/>
      <c r="I133" s="8"/>
      <c r="J133" s="8"/>
      <c r="K133" s="8"/>
      <c r="L133" s="8"/>
      <c r="M133" s="8"/>
      <c r="N133" s="8"/>
      <c r="O133" s="8"/>
      <c r="P133" s="25"/>
      <c r="Q133" s="25"/>
      <c r="R133" s="25"/>
      <c r="S133" s="25"/>
      <c r="T133" s="25"/>
      <c r="U133" s="8"/>
    </row>
    <row r="134" spans="1:21" x14ac:dyDescent="0.3">
      <c r="A134" s="8"/>
      <c r="B134" s="8"/>
      <c r="C134" s="8"/>
      <c r="D134" s="8"/>
      <c r="E134" s="8"/>
      <c r="F134" s="8"/>
      <c r="G134" s="8"/>
      <c r="H134" s="8"/>
      <c r="I134" s="8"/>
      <c r="J134" s="8"/>
      <c r="K134" s="8"/>
      <c r="L134" s="8"/>
      <c r="M134" s="8"/>
      <c r="N134" s="8"/>
      <c r="O134" s="8"/>
      <c r="P134" s="25"/>
      <c r="Q134" s="25"/>
      <c r="R134" s="25"/>
      <c r="S134" s="25"/>
      <c r="T134" s="25"/>
      <c r="U134" s="8"/>
    </row>
    <row r="135" spans="1:21" x14ac:dyDescent="0.3">
      <c r="A135" s="8"/>
      <c r="B135" s="8"/>
      <c r="C135" s="8"/>
      <c r="D135" s="8"/>
      <c r="E135" s="8"/>
      <c r="F135" s="8"/>
      <c r="G135" s="8"/>
      <c r="H135" s="8"/>
      <c r="I135" s="8"/>
      <c r="J135" s="8"/>
      <c r="K135" s="8"/>
      <c r="L135" s="8"/>
      <c r="M135" s="8"/>
      <c r="N135" s="8"/>
      <c r="O135" s="8"/>
      <c r="P135" s="25"/>
      <c r="Q135" s="25"/>
      <c r="R135" s="25"/>
      <c r="S135" s="25"/>
      <c r="T135" s="25"/>
      <c r="U135" s="8"/>
    </row>
    <row r="136" spans="1:21" x14ac:dyDescent="0.3">
      <c r="A136" s="8"/>
      <c r="B136" s="8"/>
      <c r="C136" s="8"/>
      <c r="D136" s="8"/>
      <c r="E136" s="8"/>
      <c r="F136" s="8"/>
      <c r="G136" s="8"/>
      <c r="H136" s="8"/>
      <c r="I136" s="8"/>
      <c r="J136" s="8"/>
      <c r="K136" s="8"/>
      <c r="L136" s="8"/>
      <c r="M136" s="8"/>
      <c r="N136" s="8"/>
      <c r="O136" s="8"/>
      <c r="P136" s="25"/>
      <c r="Q136" s="25"/>
      <c r="R136" s="25"/>
      <c r="S136" s="25"/>
      <c r="T136" s="25"/>
      <c r="U136" s="8"/>
    </row>
    <row r="137" spans="1:21" x14ac:dyDescent="0.3">
      <c r="O137" s="8"/>
      <c r="P137" s="25"/>
      <c r="Q137" s="25"/>
      <c r="R137" s="25"/>
      <c r="S137" s="25"/>
      <c r="T137" s="25"/>
    </row>
  </sheetData>
  <pageMargins left="0.70866141732283472" right="0.70866141732283472" top="0.74803149606299213" bottom="0.74803149606299213" header="0.31496062992125984" footer="0.31496062992125984"/>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51"/>
  <sheetViews>
    <sheetView tabSelected="1" topLeftCell="E4" workbookViewId="0">
      <selection activeCell="Q18" sqref="Q18"/>
    </sheetView>
  </sheetViews>
  <sheetFormatPr baseColWidth="10" defaultColWidth="9.109375" defaultRowHeight="14.4" x14ac:dyDescent="0.3"/>
  <cols>
    <col min="1" max="1" width="12.109375" customWidth="1"/>
    <col min="2" max="2" width="9.109375" customWidth="1"/>
    <col min="3" max="3" width="14.6640625" customWidth="1"/>
    <col min="4" max="4" width="9.109375" customWidth="1"/>
    <col min="5" max="5" width="16.88671875" customWidth="1"/>
    <col min="6" max="6" width="9.109375" customWidth="1"/>
    <col min="7" max="7" width="17.109375" customWidth="1"/>
    <col min="8" max="8" width="9.109375" customWidth="1"/>
    <col min="9" max="9" width="20" customWidth="1"/>
    <col min="10" max="10" width="9.109375" customWidth="1"/>
    <col min="11" max="11" width="22.33203125" customWidth="1"/>
  </cols>
  <sheetData>
    <row r="1" spans="1:12" x14ac:dyDescent="0.3">
      <c r="A1" s="8"/>
      <c r="B1" s="8"/>
      <c r="C1" s="8"/>
      <c r="D1" s="8"/>
      <c r="E1" s="8"/>
      <c r="F1" s="8"/>
      <c r="G1" s="8"/>
      <c r="H1" s="8"/>
      <c r="I1" s="8"/>
      <c r="J1" s="8"/>
      <c r="K1" s="8"/>
      <c r="L1" s="8"/>
    </row>
    <row r="2" spans="1:12" ht="29.25" customHeight="1" x14ac:dyDescent="0.3">
      <c r="A2" s="8"/>
      <c r="B2" s="8"/>
      <c r="C2" s="68" t="s">
        <v>60</v>
      </c>
      <c r="D2" s="8"/>
      <c r="E2" s="8"/>
      <c r="F2" s="8"/>
      <c r="G2" s="8"/>
      <c r="H2" s="8"/>
      <c r="I2" s="8"/>
      <c r="J2" s="67" t="s">
        <v>88</v>
      </c>
      <c r="K2" s="8"/>
      <c r="L2" s="8"/>
    </row>
    <row r="3" spans="1:12" x14ac:dyDescent="0.3">
      <c r="A3" s="8"/>
      <c r="B3" s="8"/>
      <c r="C3" s="69">
        <f>'EMPRESA XYZ'!B7</f>
        <v>3000</v>
      </c>
      <c r="D3" s="8"/>
      <c r="E3" s="8"/>
      <c r="F3" s="8"/>
      <c r="G3" s="8"/>
      <c r="H3" s="8"/>
      <c r="I3" s="8"/>
      <c r="J3" s="67" t="s">
        <v>89</v>
      </c>
      <c r="K3" s="8"/>
      <c r="L3" s="8"/>
    </row>
    <row r="4" spans="1:12" x14ac:dyDescent="0.3">
      <c r="A4" s="8"/>
      <c r="B4" s="8"/>
      <c r="C4" s="25" t="s">
        <v>90</v>
      </c>
      <c r="D4" s="8"/>
      <c r="E4" s="8"/>
      <c r="F4" s="8"/>
      <c r="G4" s="8"/>
      <c r="H4" s="8"/>
      <c r="I4" s="8"/>
      <c r="J4" s="67" t="s">
        <v>91</v>
      </c>
      <c r="K4" s="8"/>
      <c r="L4" s="8"/>
    </row>
    <row r="5" spans="1:12" ht="28.5" customHeight="1" x14ac:dyDescent="0.3">
      <c r="A5" s="8"/>
      <c r="B5" s="8"/>
      <c r="C5" s="70" t="s">
        <v>19</v>
      </c>
      <c r="D5" s="8"/>
      <c r="E5" s="8"/>
      <c r="F5" s="8"/>
      <c r="G5" s="8"/>
      <c r="H5" s="8"/>
      <c r="I5" s="8"/>
      <c r="J5" s="8"/>
      <c r="K5" s="8"/>
      <c r="L5" s="8"/>
    </row>
    <row r="6" spans="1:12" ht="55.8" x14ac:dyDescent="0.3">
      <c r="A6" s="8"/>
      <c r="B6" s="8"/>
      <c r="C6" s="69">
        <f>'EMPRESA XYZ'!B8</f>
        <v>2100</v>
      </c>
      <c r="D6" s="8"/>
      <c r="E6" s="71" t="s">
        <v>92</v>
      </c>
      <c r="F6" s="8"/>
      <c r="G6" s="8"/>
      <c r="H6" s="8"/>
      <c r="I6" s="8"/>
      <c r="J6" s="8"/>
      <c r="K6" s="8"/>
      <c r="L6" s="8"/>
    </row>
    <row r="7" spans="1:12" ht="31.5" customHeight="1" x14ac:dyDescent="0.3">
      <c r="A7" s="8"/>
      <c r="B7" s="8"/>
      <c r="C7" s="25" t="s">
        <v>90</v>
      </c>
      <c r="D7" s="8"/>
      <c r="E7" s="72">
        <f>C3-C6-C10-C13-C16-C19</f>
        <v>113.49999999999996</v>
      </c>
      <c r="F7" s="8"/>
      <c r="G7" s="73" t="s">
        <v>93</v>
      </c>
      <c r="H7" s="8"/>
      <c r="I7" s="8"/>
      <c r="J7" s="8"/>
      <c r="K7" s="8"/>
      <c r="L7" s="8"/>
    </row>
    <row r="8" spans="1:12" x14ac:dyDescent="0.3">
      <c r="A8" s="8"/>
      <c r="B8" s="8"/>
      <c r="C8" s="25"/>
      <c r="D8" s="8"/>
      <c r="E8" s="74" t="s">
        <v>94</v>
      </c>
      <c r="F8" s="8"/>
      <c r="G8" s="75">
        <f>E7/E10</f>
        <v>3.7833333333333316E-2</v>
      </c>
      <c r="H8" s="8"/>
      <c r="I8" s="8"/>
      <c r="J8" s="8"/>
      <c r="K8" s="8"/>
      <c r="L8" s="8"/>
    </row>
    <row r="9" spans="1:12" ht="28.2" x14ac:dyDescent="0.3">
      <c r="A9" s="8"/>
      <c r="B9" s="8"/>
      <c r="C9" s="70" t="s">
        <v>95</v>
      </c>
      <c r="D9" s="8"/>
      <c r="E9" s="71" t="s">
        <v>60</v>
      </c>
      <c r="F9" s="8"/>
      <c r="G9" s="8"/>
      <c r="H9" s="8"/>
      <c r="I9" s="8"/>
      <c r="J9" s="8"/>
      <c r="K9" s="8"/>
      <c r="L9" s="8"/>
    </row>
    <row r="10" spans="1:12" x14ac:dyDescent="0.3">
      <c r="A10" s="8"/>
      <c r="B10" s="8"/>
      <c r="C10" s="106">
        <f>'EMPRESA XYZ'!B9+'EMPRESA XYZ'!B10</f>
        <v>616.20000000000005</v>
      </c>
      <c r="D10" s="8"/>
      <c r="E10" s="72">
        <f>'EMPRESA XYZ'!B7</f>
        <v>3000</v>
      </c>
      <c r="F10" s="8"/>
      <c r="G10" s="8"/>
      <c r="H10" s="8"/>
      <c r="I10" s="8"/>
      <c r="J10" s="8"/>
      <c r="K10" s="8"/>
      <c r="L10" s="8"/>
    </row>
    <row r="11" spans="1:12" x14ac:dyDescent="0.3">
      <c r="A11" s="8"/>
      <c r="B11" s="8"/>
      <c r="C11" s="25" t="s">
        <v>90</v>
      </c>
      <c r="D11" s="8"/>
      <c r="E11" s="8"/>
      <c r="F11" s="8"/>
      <c r="G11" s="8"/>
      <c r="H11" s="8"/>
      <c r="I11" s="8"/>
      <c r="J11" s="8"/>
      <c r="K11" s="8"/>
      <c r="L11" s="8"/>
    </row>
    <row r="12" spans="1:12" ht="28.2" x14ac:dyDescent="0.3">
      <c r="A12" s="76" t="s">
        <v>96</v>
      </c>
      <c r="B12" s="8"/>
      <c r="C12" s="70" t="s">
        <v>97</v>
      </c>
      <c r="D12" s="8"/>
      <c r="E12" s="8"/>
      <c r="F12" s="8"/>
      <c r="G12" s="8"/>
      <c r="H12" s="8"/>
      <c r="I12" s="8"/>
      <c r="J12" s="8"/>
      <c r="K12" s="8"/>
      <c r="L12" s="8"/>
    </row>
    <row r="13" spans="1:12" x14ac:dyDescent="0.3">
      <c r="A13" s="8"/>
      <c r="B13" s="8"/>
      <c r="C13" s="106">
        <f>'EMPRESA XYZ'!B12</f>
        <v>88</v>
      </c>
      <c r="D13" s="8"/>
      <c r="E13" s="8"/>
      <c r="F13" s="8"/>
      <c r="G13" s="8"/>
      <c r="H13" s="8"/>
      <c r="I13" s="8"/>
      <c r="J13" s="8"/>
      <c r="K13" s="8"/>
      <c r="L13" s="8"/>
    </row>
    <row r="14" spans="1:12" x14ac:dyDescent="0.3">
      <c r="A14" s="8"/>
      <c r="B14" s="8"/>
      <c r="C14" s="25" t="s">
        <v>90</v>
      </c>
      <c r="D14" s="8"/>
      <c r="E14" s="8"/>
      <c r="F14" s="8"/>
      <c r="G14" s="8"/>
      <c r="H14" s="8"/>
      <c r="I14" s="8"/>
      <c r="J14" s="8"/>
      <c r="K14" s="8"/>
      <c r="L14" s="8"/>
    </row>
    <row r="15" spans="1:12" x14ac:dyDescent="0.3">
      <c r="A15" s="8"/>
      <c r="B15" s="8"/>
      <c r="C15" s="70" t="s">
        <v>98</v>
      </c>
      <c r="D15" s="8"/>
      <c r="E15" s="8"/>
      <c r="F15" s="8"/>
      <c r="G15" s="8"/>
      <c r="H15" s="8"/>
      <c r="I15" s="8"/>
      <c r="J15" s="8"/>
      <c r="K15" s="8"/>
      <c r="L15" s="8"/>
    </row>
    <row r="16" spans="1:12" ht="42" x14ac:dyDescent="0.3">
      <c r="A16" s="8"/>
      <c r="B16" s="8"/>
      <c r="C16" s="69">
        <f>'EMPRESA XYZ'!B14</f>
        <v>78.3</v>
      </c>
      <c r="D16" s="8"/>
      <c r="E16" s="8"/>
      <c r="F16" s="8"/>
      <c r="G16" s="77" t="s">
        <v>99</v>
      </c>
      <c r="H16" s="8"/>
      <c r="I16" s="78" t="s">
        <v>100</v>
      </c>
      <c r="J16" s="8"/>
      <c r="K16" s="8"/>
      <c r="L16" s="8"/>
    </row>
    <row r="17" spans="1:12" x14ac:dyDescent="0.3">
      <c r="A17" s="8"/>
      <c r="B17" s="8"/>
      <c r="C17" s="25" t="s">
        <v>90</v>
      </c>
      <c r="D17" s="8"/>
      <c r="E17" s="8"/>
      <c r="F17" s="8"/>
      <c r="G17" s="8"/>
      <c r="H17" s="8"/>
      <c r="I17" s="79">
        <f>G8*G23</f>
        <v>5.6749999999999974E-2</v>
      </c>
      <c r="J17" s="8"/>
      <c r="K17" s="8"/>
      <c r="L17" s="8"/>
    </row>
    <row r="18" spans="1:12" ht="42" x14ac:dyDescent="0.3">
      <c r="A18" s="8"/>
      <c r="B18" s="8"/>
      <c r="C18" s="70" t="s">
        <v>101</v>
      </c>
      <c r="D18" s="8"/>
      <c r="E18" s="8"/>
      <c r="F18" s="8"/>
      <c r="G18" s="8"/>
      <c r="H18" s="8"/>
      <c r="I18" s="8"/>
      <c r="J18" s="8"/>
      <c r="K18" s="8"/>
      <c r="L18" s="8"/>
    </row>
    <row r="19" spans="1:12" x14ac:dyDescent="0.3">
      <c r="A19" s="8"/>
      <c r="B19" s="8"/>
      <c r="C19" s="69">
        <f>'EMPRESA XYZ'!B16</f>
        <v>4</v>
      </c>
      <c r="D19" s="8"/>
      <c r="E19" s="8"/>
      <c r="F19" s="8"/>
      <c r="G19" s="8"/>
      <c r="H19" s="8"/>
      <c r="I19" s="8"/>
      <c r="J19" s="8"/>
      <c r="K19" s="8"/>
      <c r="L19" s="8"/>
    </row>
    <row r="20" spans="1:12" x14ac:dyDescent="0.3">
      <c r="A20" s="8"/>
      <c r="B20" s="8"/>
      <c r="C20" s="8"/>
      <c r="D20" s="8"/>
      <c r="E20" s="8"/>
      <c r="F20" s="8"/>
      <c r="G20" s="8"/>
      <c r="H20" s="8"/>
      <c r="I20" s="8"/>
      <c r="J20" s="8"/>
      <c r="K20" s="8"/>
      <c r="L20" s="8"/>
    </row>
    <row r="21" spans="1:12" ht="28.2" x14ac:dyDescent="0.3">
      <c r="A21" s="8"/>
      <c r="B21" s="8"/>
      <c r="C21" s="70" t="s">
        <v>102</v>
      </c>
      <c r="D21" s="8"/>
      <c r="E21" s="71" t="s">
        <v>60</v>
      </c>
      <c r="F21" s="8"/>
      <c r="G21" s="8"/>
      <c r="H21" s="8"/>
      <c r="I21" s="8"/>
      <c r="J21" s="8"/>
      <c r="K21" s="8"/>
      <c r="L21" s="8"/>
    </row>
    <row r="22" spans="1:12" ht="35.25" customHeight="1" x14ac:dyDescent="0.3">
      <c r="A22" s="8"/>
      <c r="B22" s="8"/>
      <c r="C22" s="69">
        <f>'EMPRESA XYZ'!I11</f>
        <v>1000</v>
      </c>
      <c r="D22" s="8"/>
      <c r="E22" s="72">
        <f>E10</f>
        <v>3000</v>
      </c>
      <c r="F22" s="8"/>
      <c r="G22" s="73" t="s">
        <v>103</v>
      </c>
      <c r="H22" s="8"/>
      <c r="I22" s="77" t="s">
        <v>99</v>
      </c>
      <c r="J22" s="8"/>
      <c r="K22" s="78" t="s">
        <v>104</v>
      </c>
      <c r="L22" s="8"/>
    </row>
    <row r="23" spans="1:12" x14ac:dyDescent="0.3">
      <c r="A23" s="8"/>
      <c r="B23" s="8"/>
      <c r="C23" s="25" t="s">
        <v>105</v>
      </c>
      <c r="D23" s="8"/>
      <c r="E23" s="25" t="s">
        <v>94</v>
      </c>
      <c r="F23" s="8"/>
      <c r="G23" s="80">
        <f>E22/E25</f>
        <v>1.5</v>
      </c>
      <c r="H23" s="8"/>
      <c r="I23" s="8"/>
      <c r="J23" s="8"/>
      <c r="K23" s="79">
        <f>I17*I29</f>
        <v>0.1266741071428571</v>
      </c>
      <c r="L23" s="8"/>
    </row>
    <row r="24" spans="1:12" ht="28.2" x14ac:dyDescent="0.3">
      <c r="A24" s="8"/>
      <c r="B24" s="8"/>
      <c r="C24" s="70" t="s">
        <v>62</v>
      </c>
      <c r="D24" s="8"/>
      <c r="E24" s="71" t="s">
        <v>106</v>
      </c>
      <c r="F24" s="8"/>
      <c r="G24" s="8"/>
      <c r="H24" s="8"/>
      <c r="I24" s="8"/>
      <c r="J24" s="8"/>
      <c r="K24" s="8"/>
      <c r="L24" s="8"/>
    </row>
    <row r="25" spans="1:12" x14ac:dyDescent="0.3">
      <c r="A25" s="8"/>
      <c r="B25" s="8"/>
      <c r="C25" s="69">
        <f>'EMPRESA XYZ'!I12</f>
        <v>1000</v>
      </c>
      <c r="D25" s="8"/>
      <c r="E25" s="72">
        <f>'EMPRESA XYZ'!I13</f>
        <v>2000</v>
      </c>
      <c r="F25" s="8"/>
      <c r="G25" s="8"/>
      <c r="H25" s="8"/>
      <c r="I25" s="8"/>
      <c r="J25" s="8"/>
      <c r="K25" s="8"/>
      <c r="L25" s="8"/>
    </row>
    <row r="26" spans="1:12" x14ac:dyDescent="0.3">
      <c r="A26" s="8"/>
      <c r="B26" s="8"/>
      <c r="C26" s="8"/>
      <c r="D26" s="8"/>
      <c r="E26" s="8"/>
      <c r="F26" s="8"/>
      <c r="G26" s="8"/>
      <c r="H26" s="8"/>
      <c r="I26" s="8"/>
      <c r="J26" s="8"/>
      <c r="K26" s="8"/>
      <c r="L26" s="8"/>
    </row>
    <row r="27" spans="1:12" ht="42" x14ac:dyDescent="0.3">
      <c r="A27" s="76" t="s">
        <v>107</v>
      </c>
      <c r="B27" s="8"/>
      <c r="C27" s="70" t="s">
        <v>108</v>
      </c>
      <c r="D27" s="8"/>
      <c r="E27" s="71" t="s">
        <v>109</v>
      </c>
      <c r="F27" s="8"/>
      <c r="G27" s="73" t="s">
        <v>110</v>
      </c>
      <c r="H27" s="8"/>
      <c r="I27" s="8"/>
      <c r="J27" s="8"/>
      <c r="K27" s="8"/>
      <c r="L27" s="8"/>
    </row>
    <row r="28" spans="1:12" ht="42" x14ac:dyDescent="0.3">
      <c r="A28" s="8"/>
      <c r="B28" s="8"/>
      <c r="C28" s="69">
        <f>'EMPRESA XYZ'!I19</f>
        <v>310</v>
      </c>
      <c r="D28" s="8"/>
      <c r="E28" s="72">
        <f>C28+C31</f>
        <v>1064</v>
      </c>
      <c r="F28" s="8"/>
      <c r="G28" s="81">
        <f>E28+E31</f>
        <v>2000</v>
      </c>
      <c r="H28" s="8"/>
      <c r="I28" s="78" t="s">
        <v>111</v>
      </c>
      <c r="J28" s="8"/>
      <c r="K28" s="8"/>
      <c r="L28" s="8"/>
    </row>
    <row r="29" spans="1:12" x14ac:dyDescent="0.3">
      <c r="A29" s="8"/>
      <c r="B29" s="8"/>
      <c r="C29" s="25" t="s">
        <v>105</v>
      </c>
      <c r="D29" s="8"/>
      <c r="E29" s="25" t="s">
        <v>105</v>
      </c>
      <c r="F29" s="8"/>
      <c r="G29" s="25" t="s">
        <v>94</v>
      </c>
      <c r="H29" s="8"/>
      <c r="I29" s="82">
        <f>G28/G31</f>
        <v>2.2321428571428572</v>
      </c>
      <c r="J29" s="8"/>
      <c r="K29" s="8"/>
      <c r="L29" s="8"/>
    </row>
    <row r="30" spans="1:12" ht="42" x14ac:dyDescent="0.3">
      <c r="A30" s="8"/>
      <c r="B30" s="8"/>
      <c r="C30" s="70" t="s">
        <v>112</v>
      </c>
      <c r="D30" s="8"/>
      <c r="E30" s="71" t="s">
        <v>113</v>
      </c>
      <c r="F30" s="8"/>
      <c r="G30" s="73" t="s">
        <v>114</v>
      </c>
      <c r="H30" s="8"/>
      <c r="I30" s="8"/>
      <c r="J30" s="8"/>
      <c r="K30" s="8"/>
      <c r="L30" s="8"/>
    </row>
    <row r="31" spans="1:12" x14ac:dyDescent="0.3">
      <c r="A31" s="8"/>
      <c r="B31" s="8"/>
      <c r="C31" s="69">
        <f>'EMPRESA XYZ'!I20</f>
        <v>754</v>
      </c>
      <c r="D31" s="8"/>
      <c r="E31" s="72">
        <f>'EMPRESA XYZ'!I21+'EMPRESA XYZ'!I22+'EMPRESA XYZ'!I23</f>
        <v>936</v>
      </c>
      <c r="F31" s="8"/>
      <c r="G31" s="81">
        <f>'EMPRESA XYZ'!I22+'EMPRESA XYZ'!I23</f>
        <v>896</v>
      </c>
      <c r="H31" s="8"/>
      <c r="I31" s="8"/>
      <c r="J31" s="8"/>
      <c r="K31" s="8"/>
      <c r="L31" s="8"/>
    </row>
    <row r="32" spans="1:12" x14ac:dyDescent="0.3">
      <c r="A32" s="8"/>
      <c r="B32" s="8"/>
      <c r="C32" s="8"/>
      <c r="D32" s="8"/>
      <c r="E32" s="8"/>
      <c r="F32" s="8"/>
      <c r="G32" s="8"/>
      <c r="H32" s="8"/>
      <c r="I32" s="8"/>
      <c r="J32" s="8"/>
      <c r="K32" s="8"/>
      <c r="L32" s="8"/>
    </row>
    <row r="33" spans="1:12" x14ac:dyDescent="0.3">
      <c r="A33" s="8"/>
      <c r="B33" s="8"/>
      <c r="C33" s="8"/>
      <c r="D33" s="8"/>
      <c r="E33" s="8"/>
      <c r="F33" s="8"/>
      <c r="G33" s="8"/>
      <c r="H33" s="8"/>
      <c r="I33" s="8"/>
      <c r="J33" s="8"/>
      <c r="K33" s="8"/>
      <c r="L33" s="8"/>
    </row>
    <row r="34" spans="1:12" x14ac:dyDescent="0.3">
      <c r="A34" s="8"/>
      <c r="B34" s="8"/>
      <c r="C34" s="8"/>
      <c r="D34" s="8"/>
      <c r="E34" s="8"/>
      <c r="F34" s="8"/>
      <c r="G34" s="8"/>
      <c r="H34" s="8"/>
      <c r="I34" s="8"/>
      <c r="J34" s="8"/>
      <c r="K34" s="8"/>
      <c r="L34" s="8"/>
    </row>
    <row r="35" spans="1:12" x14ac:dyDescent="0.3">
      <c r="A35" s="8"/>
      <c r="B35" s="8"/>
      <c r="C35" s="8"/>
      <c r="D35" s="8"/>
      <c r="E35" s="8"/>
      <c r="F35" s="8"/>
      <c r="G35" s="8"/>
      <c r="H35" s="8"/>
      <c r="I35" s="8"/>
      <c r="J35" s="8"/>
      <c r="K35" s="8"/>
      <c r="L35" s="8"/>
    </row>
    <row r="36" spans="1:12" x14ac:dyDescent="0.3">
      <c r="A36" s="8"/>
      <c r="B36" s="8"/>
      <c r="C36" s="8"/>
      <c r="D36" s="8"/>
      <c r="E36" s="8"/>
      <c r="F36" s="8"/>
      <c r="G36" s="8"/>
      <c r="H36" s="8"/>
      <c r="I36" s="8"/>
      <c r="J36" s="8"/>
      <c r="K36" s="8"/>
      <c r="L36" s="8"/>
    </row>
    <row r="37" spans="1:12" x14ac:dyDescent="0.3">
      <c r="A37" s="8"/>
      <c r="B37" s="8"/>
      <c r="C37" s="8"/>
      <c r="D37" s="8"/>
      <c r="E37" s="8"/>
      <c r="F37" s="8"/>
      <c r="G37" s="8"/>
      <c r="H37" s="8"/>
      <c r="I37" s="8"/>
      <c r="J37" s="8"/>
      <c r="K37" s="8"/>
      <c r="L37" s="8"/>
    </row>
    <row r="38" spans="1:12" x14ac:dyDescent="0.3">
      <c r="A38" s="8"/>
      <c r="B38" s="8"/>
      <c r="C38" s="8"/>
      <c r="D38" s="8"/>
      <c r="E38" s="8"/>
      <c r="F38" s="8"/>
      <c r="G38" s="8"/>
      <c r="H38" s="8"/>
      <c r="I38" s="8"/>
      <c r="J38" s="8"/>
      <c r="K38" s="8"/>
      <c r="L38" s="8"/>
    </row>
    <row r="39" spans="1:12" x14ac:dyDescent="0.3">
      <c r="A39" s="8"/>
      <c r="B39" s="8"/>
      <c r="C39" s="8"/>
      <c r="D39" s="8"/>
      <c r="E39" s="8"/>
      <c r="F39" s="8"/>
      <c r="G39" s="8"/>
      <c r="H39" s="8"/>
      <c r="I39" s="8"/>
      <c r="J39" s="8"/>
      <c r="K39" s="8"/>
      <c r="L39" s="8"/>
    </row>
    <row r="40" spans="1:12" x14ac:dyDescent="0.3">
      <c r="A40" s="8"/>
      <c r="B40" s="8"/>
      <c r="C40" s="8"/>
      <c r="D40" s="8"/>
      <c r="E40" s="8"/>
      <c r="F40" s="8"/>
      <c r="G40" s="8"/>
      <c r="H40" s="8"/>
      <c r="I40" s="8"/>
      <c r="J40" s="8"/>
      <c r="K40" s="8"/>
      <c r="L40" s="8"/>
    </row>
    <row r="41" spans="1:12" x14ac:dyDescent="0.3">
      <c r="A41" s="8"/>
      <c r="B41" s="8"/>
      <c r="C41" s="8"/>
      <c r="D41" s="8"/>
      <c r="E41" s="8"/>
      <c r="F41" s="8"/>
      <c r="G41" s="8"/>
      <c r="H41" s="8"/>
      <c r="I41" s="8"/>
      <c r="J41" s="8"/>
      <c r="K41" s="8"/>
      <c r="L41" s="8"/>
    </row>
    <row r="42" spans="1:12" x14ac:dyDescent="0.3">
      <c r="A42" s="8"/>
      <c r="B42" s="8"/>
      <c r="C42" s="8"/>
      <c r="D42" s="8"/>
      <c r="E42" s="8"/>
      <c r="F42" s="8"/>
      <c r="G42" s="8"/>
      <c r="H42" s="8"/>
      <c r="I42" s="8"/>
      <c r="J42" s="8"/>
      <c r="K42" s="8"/>
      <c r="L42" s="8"/>
    </row>
    <row r="43" spans="1:12" x14ac:dyDescent="0.3">
      <c r="A43" s="8"/>
      <c r="B43" s="8"/>
      <c r="C43" s="8"/>
      <c r="D43" s="8"/>
      <c r="E43" s="8"/>
      <c r="F43" s="8"/>
      <c r="G43" s="8"/>
      <c r="H43" s="8"/>
      <c r="I43" s="8"/>
      <c r="J43" s="8"/>
      <c r="K43" s="8"/>
      <c r="L43" s="8"/>
    </row>
    <row r="44" spans="1:12" x14ac:dyDescent="0.3">
      <c r="A44" s="8"/>
      <c r="B44" s="8"/>
      <c r="C44" s="8"/>
      <c r="D44" s="8"/>
      <c r="E44" s="8"/>
      <c r="F44" s="8"/>
      <c r="G44" s="8"/>
      <c r="H44" s="8"/>
      <c r="I44" s="8"/>
      <c r="J44" s="8"/>
      <c r="K44" s="8"/>
      <c r="L44" s="8"/>
    </row>
    <row r="45" spans="1:12" x14ac:dyDescent="0.3">
      <c r="A45" s="8"/>
      <c r="B45" s="8"/>
      <c r="C45" s="8"/>
      <c r="D45" s="8"/>
      <c r="E45" s="8"/>
      <c r="F45" s="8"/>
      <c r="G45" s="8"/>
      <c r="H45" s="8"/>
      <c r="I45" s="8"/>
      <c r="J45" s="8"/>
      <c r="K45" s="8"/>
      <c r="L45" s="8"/>
    </row>
    <row r="46" spans="1:12" x14ac:dyDescent="0.3">
      <c r="A46" s="8"/>
      <c r="B46" s="8"/>
      <c r="C46" s="8"/>
      <c r="D46" s="8"/>
      <c r="E46" s="8"/>
      <c r="F46" s="8"/>
      <c r="G46" s="8"/>
      <c r="H46" s="8"/>
      <c r="I46" s="8"/>
      <c r="J46" s="8"/>
      <c r="K46" s="8"/>
      <c r="L46" s="8"/>
    </row>
    <row r="47" spans="1:12" x14ac:dyDescent="0.3">
      <c r="A47" s="8"/>
      <c r="B47" s="8"/>
      <c r="C47" s="8"/>
      <c r="D47" s="8"/>
      <c r="E47" s="8"/>
      <c r="F47" s="8"/>
      <c r="G47" s="8"/>
      <c r="H47" s="8"/>
      <c r="I47" s="8"/>
      <c r="J47" s="8"/>
      <c r="K47" s="8"/>
      <c r="L47" s="8"/>
    </row>
    <row r="48" spans="1:12" x14ac:dyDescent="0.3">
      <c r="A48" s="8"/>
      <c r="B48" s="8"/>
      <c r="C48" s="8"/>
      <c r="D48" s="8"/>
      <c r="E48" s="8"/>
      <c r="F48" s="8"/>
      <c r="G48" s="8"/>
      <c r="H48" s="8"/>
      <c r="I48" s="8"/>
      <c r="J48" s="8"/>
      <c r="K48" s="8"/>
      <c r="L48" s="8"/>
    </row>
    <row r="49" spans="1:12" x14ac:dyDescent="0.3">
      <c r="A49" s="8"/>
      <c r="B49" s="8"/>
      <c r="C49" s="8"/>
      <c r="D49" s="8"/>
      <c r="E49" s="8"/>
      <c r="F49" s="8"/>
      <c r="G49" s="8"/>
      <c r="H49" s="8"/>
      <c r="I49" s="8"/>
      <c r="J49" s="8"/>
      <c r="K49" s="8"/>
      <c r="L49" s="8"/>
    </row>
    <row r="50" spans="1:12" x14ac:dyDescent="0.3">
      <c r="A50" s="8"/>
      <c r="B50" s="8"/>
      <c r="C50" s="8"/>
      <c r="D50" s="8"/>
      <c r="E50" s="8"/>
      <c r="F50" s="8"/>
      <c r="G50" s="8"/>
      <c r="H50" s="8"/>
      <c r="I50" s="8"/>
      <c r="J50" s="8"/>
      <c r="K50" s="8"/>
      <c r="L50" s="8"/>
    </row>
    <row r="51" spans="1:12" x14ac:dyDescent="0.3">
      <c r="A51" s="8"/>
      <c r="B51" s="8"/>
      <c r="C51" s="8"/>
      <c r="D51" s="8"/>
      <c r="E51" s="8"/>
      <c r="F51" s="8"/>
      <c r="G51" s="8"/>
      <c r="H51" s="8"/>
      <c r="I51" s="8"/>
      <c r="J51" s="8"/>
      <c r="K51" s="8"/>
      <c r="L51" s="8"/>
    </row>
  </sheetData>
  <pageMargins left="0.7" right="0.7" top="0.75" bottom="0.75" header="0.3" footer="0.3"/>
  <pageSetup scale="64"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CC3D5EE20347D4C8E7B6C78D09573D6" ma:contentTypeVersion="7" ma:contentTypeDescription="Crear nuevo documento." ma:contentTypeScope="" ma:versionID="432c253ca438658ddc0f1f0ab072f527">
  <xsd:schema xmlns:xsd="http://www.w3.org/2001/XMLSchema" xmlns:xs="http://www.w3.org/2001/XMLSchema" xmlns:p="http://schemas.microsoft.com/office/2006/metadata/properties" xmlns:ns2="81a1f137-0dce-48de-87dc-e646186442ef" xmlns:ns3="8166c9d8-24b3-4905-a1d5-62babcd3670f" targetNamespace="http://schemas.microsoft.com/office/2006/metadata/properties" ma:root="true" ma:fieldsID="376960a204336261187bec870999b3f4" ns2:_="" ns3:_="">
    <xsd:import namespace="81a1f137-0dce-48de-87dc-e646186442ef"/>
    <xsd:import namespace="8166c9d8-24b3-4905-a1d5-62babcd3670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a1f137-0dce-48de-87dc-e646186442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166c9d8-24b3-4905-a1d5-62babcd3670f"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274A0D-02D0-4B07-8434-4D7C76D6BE9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5B31BB3-6FB9-46D0-A077-69BF47893C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a1f137-0dce-48de-87dc-e646186442ef"/>
    <ds:schemaRef ds:uri="8166c9d8-24b3-4905-a1d5-62babcd367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FEC50A-42C3-48A4-A27F-DE727C659F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ENUNCIADO</vt:lpstr>
      <vt:lpstr>EMPRESA XYZ</vt:lpstr>
      <vt:lpstr>MATRIZ DUPONT</vt:lpstr>
      <vt:lpstr>'EMPRESA XYZ'!Área_de_impresión</vt:lpstr>
      <vt:lpstr>'MATRIZ DUPONT'!Área_de_impresión</vt:lpstr>
    </vt:vector>
  </TitlesOfParts>
  <Manager/>
  <Company>CIEN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dc:creator>
  <cp:keywords/>
  <dc:description/>
  <cp:lastModifiedBy>Azurdia</cp:lastModifiedBy>
  <cp:revision/>
  <dcterms:created xsi:type="dcterms:W3CDTF">2009-05-14T14:53:26Z</dcterms:created>
  <dcterms:modified xsi:type="dcterms:W3CDTF">2022-02-05T03:13:38Z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0x0101009CC3D5EE20347D4C8E7B6C78D09573D6</vt:lpwstr>
  </property>
</Properties>
</file>