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CUESTION2\"/>
    </mc:Choice>
  </mc:AlternateContent>
  <xr:revisionPtr revIDLastSave="0" documentId="13_ncr:1_{47BFBCD6-4CBA-4E23-9051-8B03A5EA166F}" xr6:coauthVersionLast="47" xr6:coauthVersionMax="47" xr10:uidLastSave="{00000000-0000-0000-0000-000000000000}"/>
  <bookViews>
    <workbookView xWindow="-120" yWindow="-120" windowWidth="29040" windowHeight="16440" xr2:uid="{B1CF22D6-7013-4502-9FE6-7337E888719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6" l="1"/>
  <c r="I31" i="6"/>
  <c r="F31" i="6"/>
  <c r="B48" i="5"/>
  <c r="C42" i="5" s="1"/>
  <c r="C30" i="5"/>
  <c r="C31" i="5" s="1"/>
  <c r="C26" i="5"/>
  <c r="C51" i="4"/>
  <c r="G52" i="4" s="1"/>
  <c r="F56" i="4" s="1"/>
  <c r="L11" i="4"/>
  <c r="L8" i="4"/>
  <c r="B21" i="2"/>
  <c r="B18" i="2"/>
  <c r="C43" i="5" l="1"/>
  <c r="C44" i="5" s="1"/>
  <c r="C35" i="5" s="1"/>
  <c r="C36" i="5" s="1"/>
  <c r="A23" i="1"/>
  <c r="C50" i="4"/>
  <c r="H42" i="4"/>
  <c r="F31" i="4"/>
  <c r="F37" i="6"/>
  <c r="F35" i="6"/>
  <c r="F33" i="6"/>
  <c r="F30" i="6"/>
  <c r="F29" i="6"/>
  <c r="D20" i="6"/>
  <c r="D21" i="6" s="1"/>
  <c r="D22" i="6" s="1"/>
  <c r="D23" i="6" s="1"/>
  <c r="D19" i="6"/>
  <c r="D18" i="6"/>
  <c r="G34" i="4"/>
  <c r="C47" i="3"/>
  <c r="B47" i="3"/>
  <c r="B49" i="3"/>
  <c r="B43" i="3"/>
  <c r="B48" i="3"/>
  <c r="B46" i="3"/>
  <c r="B45" i="3"/>
  <c r="B44" i="3"/>
  <c r="B42" i="3"/>
  <c r="F36" i="6" l="1"/>
  <c r="F32" i="6" l="1"/>
  <c r="F38" i="6" l="1"/>
  <c r="F34" i="6"/>
  <c r="F39" i="6" l="1"/>
</calcChain>
</file>

<file path=xl/sharedStrings.xml><?xml version="1.0" encoding="utf-8"?>
<sst xmlns="http://schemas.openxmlformats.org/spreadsheetml/2006/main" count="112" uniqueCount="97">
  <si>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</si>
  <si>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</si>
  <si>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</si>
  <si>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</si>
  <si>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</si>
  <si>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</si>
  <si>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</si>
  <si>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Efectivo</t>
  </si>
  <si>
    <t>Cuentas por cobrar</t>
  </si>
  <si>
    <t>Inventario</t>
  </si>
  <si>
    <t>Planta y Equipo Neto</t>
  </si>
  <si>
    <t>ACTIVO TOTAL</t>
  </si>
  <si>
    <t>PASIVO</t>
  </si>
  <si>
    <t>Cuentas por Pagar</t>
  </si>
  <si>
    <t>Documentos por Pagar</t>
  </si>
  <si>
    <t>Otros pasivos corrientes</t>
  </si>
  <si>
    <t>Deuda a largo Plazo</t>
  </si>
  <si>
    <t>Capital Propio</t>
  </si>
  <si>
    <t>Utilidades retenidas</t>
  </si>
  <si>
    <t>PASIVO + CAPITAL</t>
  </si>
  <si>
    <t>ESTADO DE RESULTADOS</t>
  </si>
  <si>
    <t>Ventas</t>
  </si>
  <si>
    <t>(-) Costo de Ventas</t>
  </si>
  <si>
    <t>Utilidad Bruta</t>
  </si>
  <si>
    <t>(-) Gastos de Operación</t>
  </si>
  <si>
    <t>Depreciación</t>
  </si>
  <si>
    <t> UAII </t>
  </si>
  <si>
    <t>(-) Gastos por Intereses</t>
  </si>
  <si>
    <t>UAI</t>
  </si>
  <si>
    <t>(-) ISR (25%)</t>
  </si>
  <si>
    <t>UN</t>
  </si>
  <si>
    <t>Datos</t>
  </si>
  <si>
    <t xml:space="preserve">margen </t>
  </si>
  <si>
    <t>Año 2021</t>
  </si>
  <si>
    <t>Ingresos</t>
  </si>
  <si>
    <t>(-) gastos</t>
  </si>
  <si>
    <t>(-) Depreciación</t>
  </si>
  <si>
    <t>Utilidad Netal</t>
  </si>
  <si>
    <t>(+) Depreciación</t>
  </si>
  <si>
    <t>FNE Operativo</t>
  </si>
  <si>
    <t>Costos Operativos Fijos</t>
  </si>
  <si>
    <t>CF</t>
  </si>
  <si>
    <t>Costos operativos Variables</t>
  </si>
  <si>
    <t>CV</t>
  </si>
  <si>
    <t>unidad</t>
  </si>
  <si>
    <t xml:space="preserve">Precio de venta </t>
  </si>
  <si>
    <t>P</t>
  </si>
  <si>
    <t xml:space="preserve">Datos ´proporcionados </t>
  </si>
  <si>
    <t>C)</t>
  </si>
  <si>
    <t>unidades</t>
  </si>
  <si>
    <t>d)</t>
  </si>
  <si>
    <t>Proyecto</t>
  </si>
  <si>
    <t>Inversión Inicial</t>
  </si>
  <si>
    <t>(En quetzales)</t>
  </si>
  <si>
    <t>TIR</t>
  </si>
  <si>
    <t>A</t>
  </si>
  <si>
    <t>B</t>
  </si>
  <si>
    <t>C</t>
  </si>
  <si>
    <t>D</t>
  </si>
  <si>
    <t>E</t>
  </si>
  <si>
    <t>F</t>
  </si>
  <si>
    <t>Inversión acumulada</t>
  </si>
  <si>
    <t>POI</t>
  </si>
  <si>
    <t>X</t>
  </si>
  <si>
    <t>Y</t>
  </si>
  <si>
    <t>tmar</t>
  </si>
  <si>
    <t>Aceptar todos menos el D</t>
  </si>
  <si>
    <t>Monto</t>
  </si>
  <si>
    <t>Costo</t>
  </si>
  <si>
    <t>Deuda</t>
  </si>
  <si>
    <t>Capital común</t>
  </si>
  <si>
    <t>acciones comunes</t>
  </si>
  <si>
    <t>intereses</t>
  </si>
  <si>
    <t>Prestamo</t>
  </si>
  <si>
    <t>WACC</t>
  </si>
  <si>
    <t>tasa impuestos</t>
  </si>
  <si>
    <t>a)</t>
  </si>
  <si>
    <t>b)</t>
  </si>
  <si>
    <t>UAII</t>
  </si>
  <si>
    <t>para el plan 1</t>
  </si>
  <si>
    <t>plan 2</t>
  </si>
  <si>
    <t>Desembolso por la compra de la máquina nueva</t>
  </si>
  <si>
    <t>Precio de compra al proveedor</t>
  </si>
  <si>
    <t>Gasto de Instalación</t>
  </si>
  <si>
    <t>Aumento en el Capital de Trabajo Neto</t>
  </si>
  <si>
    <t>Cambio en los Activos Corrientes</t>
  </si>
  <si>
    <t>(-) Cambio en los Pasivos Corrientes</t>
  </si>
  <si>
    <t>Ingreso neto por la venta de la máquina antigua</t>
  </si>
  <si>
    <t>Valor de venta de máquina antigua</t>
  </si>
  <si>
    <t>(-) ISR por ganancia en la venta</t>
  </si>
  <si>
    <t>Valor de adquisición de la máquina antigua</t>
  </si>
  <si>
    <t>(-) Valor en libros</t>
  </si>
  <si>
    <t>Ganancia en venta del activo</t>
  </si>
  <si>
    <t>* ISR (10%)</t>
  </si>
  <si>
    <t>Depreciación anual</t>
  </si>
  <si>
    <t>* Años transcurridos</t>
  </si>
  <si>
    <t>Depreciación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</si>
</sst>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Q&quot;* #,##0.00_-;\-&quot;Q&quot;* #,##0.00_-;_-&quot;Q&quot;* &quot;-&quot;??_-;_-@_-"/>
    <numFmt numFmtId="165" formatCode="_-[$$-409]* #,##0.00_ ;_-[$$-409]* \-#,##0.00\ ;_-[$$-409]* &quot;-&quot;??_ ;_-@_ "/>
    <numFmt numFmtId="166" formatCode="0.0"/>
    <numFmt numFmtId="167" formatCode="0.0000000"/>
    <numFmt numFmtId="168" formatCode="_-[$Q-100A]* #,##0.00_-;\-[$Q-100A]* #,##0.00_-;_-[$Q-100A]* &quot;-&quot;??_-;_-@_-"/>
    <numFmt numFmtId="169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26069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526069"/>
      <name val="Arial"/>
      <family val="2"/>
    </font>
    <font>
      <sz val="11"/>
      <color rgb="FF526069"/>
      <name val="Arial"/>
      <family val="2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5" fontId="5" fillId="0" borderId="0" xfId="0" applyNumberFormat="1" applyFont="1"/>
    <xf numFmtId="165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2" borderId="0" xfId="0" applyNumberFormat="1" applyFont="1" applyFill="1"/>
    <xf numFmtId="166" fontId="2" fillId="2" borderId="0" xfId="0" applyNumberFormat="1" applyFont="1" applyFill="1"/>
    <xf numFmtId="0" fontId="2" fillId="2" borderId="0" xfId="0" applyFont="1" applyFill="1"/>
    <xf numFmtId="167" fontId="0" fillId="0" borderId="0" xfId="0" applyNumberForma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0" fillId="0" borderId="2" xfId="0" applyBorder="1"/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1" applyNumberFormat="1" applyFont="1"/>
    <xf numFmtId="169" fontId="0" fillId="0" borderId="0" xfId="0" applyNumberFormat="1"/>
    <xf numFmtId="2" fontId="2" fillId="2" borderId="0" xfId="0" applyNumberFormat="1" applyFont="1" applyFill="1"/>
    <xf numFmtId="168" fontId="0" fillId="0" borderId="0" xfId="0" applyNumberFormat="1"/>
    <xf numFmtId="168" fontId="0" fillId="0" borderId="2" xfId="0" applyNumberFormat="1" applyBorder="1"/>
    <xf numFmtId="168" fontId="8" fillId="0" borderId="0" xfId="0" applyNumberFormat="1" applyFont="1"/>
    <xf numFmtId="0" fontId="0" fillId="0" borderId="2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Hoja6!$F$28:$F$39</c:f>
              <c:numCache>
                <c:formatCode>_-"Q"* #,##0.00_-;\-"Q"* #,##0.00_-;_-"Q"* "-"??_-;_-@_-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Hoja6!$G$28:$G$39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1-48C6-9B72-D4FCD63CB46D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Hoja6!$I$29:$I$32</c:f>
              <c:numCache>
                <c:formatCode>_-"Q"* #,##0.00_-;\-"Q"* #,##0.00_-;_-"Q"* "-"??_-;_-@_-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250000</c:v>
                </c:pt>
                <c:pt idx="3">
                  <c:v>460000</c:v>
                </c:pt>
              </c:numCache>
            </c:numRef>
          </c:xVal>
          <c:yVal>
            <c:numRef>
              <c:f>Hoja6!$J$29:$J$32</c:f>
              <c:numCache>
                <c:formatCode>0.00%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61-48C6-9B72-D4FCD63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63344"/>
        <c:axId val="1571162512"/>
      </c:scatterChart>
      <c:valAx>
        <c:axId val="15711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Q&quot;* #,##0.00_-;\-&quot;Q&quot;* #,##0.00_-;_-&quot;Q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71162512"/>
        <c:crosses val="autoZero"/>
        <c:crossBetween val="midCat"/>
      </c:valAx>
      <c:valAx>
        <c:axId val="1571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711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7855</xdr:colOff>
      <xdr:row>15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995C5-47A7-05B6-60A2-D4729A363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198"/>
        <a:stretch/>
      </xdr:blipFill>
      <xdr:spPr>
        <a:xfrm>
          <a:off x="0" y="0"/>
          <a:ext cx="10078857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435728</xdr:colOff>
      <xdr:row>10</xdr:row>
      <xdr:rowOff>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1D2B1-2DCB-5C3A-9042-D79C960BD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45488" cy="1829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30480</xdr:rowOff>
    </xdr:from>
    <xdr:to>
      <xdr:col>5</xdr:col>
      <xdr:colOff>50458</xdr:colOff>
      <xdr:row>39</xdr:row>
      <xdr:rowOff>34367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270E8A-D352-74DC-9C7D-7E056F74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00900"/>
          <a:ext cx="6649378" cy="552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675798</xdr:colOff>
      <xdr:row>22</xdr:row>
      <xdr:rowOff>7619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8DA3C-2349-D25F-81CD-2287F38CD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50718" cy="40309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3</xdr:col>
      <xdr:colOff>640415</xdr:colOff>
      <xdr:row>35</xdr:row>
      <xdr:rowOff>68692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14567-C63B-173F-78D7-FA9A662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5669280"/>
          <a:ext cx="2400635" cy="8002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6</xdr:col>
      <xdr:colOff>514452</xdr:colOff>
      <xdr:row>43</xdr:row>
      <xdr:rowOff>56596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A08793-D988-44FC-BC15-555B3F4D0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7315200"/>
          <a:ext cx="4796892" cy="60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236220</xdr:colOff>
      <xdr:row>45</xdr:row>
      <xdr:rowOff>137160</xdr:rowOff>
    </xdr:from>
    <xdr:to>
      <xdr:col>9</xdr:col>
      <xdr:colOff>687356</xdr:colOff>
      <xdr:row>50</xdr:row>
      <xdr:rowOff>5613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749BAE-4895-447A-B7EC-0594D1121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366760"/>
          <a:ext cx="4558316" cy="782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15240</xdr:rowOff>
    </xdr:from>
    <xdr:to>
      <xdr:col>4</xdr:col>
      <xdr:colOff>200409</xdr:colOff>
      <xdr:row>56</xdr:row>
      <xdr:rowOff>30533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0709A8F-18CF-02AF-6222-7306E63F6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" y="9890760"/>
          <a:ext cx="2753109" cy="381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114300</xdr:colOff>
      <xdr:row>19</xdr:row>
      <xdr:rowOff>124443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0A0A5E-02E2-0BBC-9FB3-2C6B28D0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56320" cy="35991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518228</xdr:colOff>
      <xdr:row>14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96FC3F-A40C-AB32-DEDC-D1D65FB1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741448" cy="2606040"/>
        </a:xfrm>
        <a:prstGeom prst="rect">
          <a:avLst/>
        </a:prstGeom>
      </xdr:spPr>
    </xdr:pic>
    <xdr:clientData/>
  </xdr:twoCellAnchor>
  <xdr:twoCellAnchor>
    <xdr:from>
      <xdr:col>10</xdr:col>
      <xdr:colOff>563880</xdr:colOff>
      <xdr:row>16</xdr:row>
      <xdr:rowOff>205740</xdr:rowOff>
    </xdr:from>
    <xdr:to>
      <xdr:col>16</xdr:col>
      <xdr:colOff>381000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FBF3E3-DAB9-3D6B-8952-ECAD4C79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9BEB-8927-446A-8AA7-0135292E3908}">
  <dimension ref="A18:E23"/>
  <sheetViews>
    <sheetView tabSelected="1" zoomScale="130" zoomScaleNormal="130" workbookViewId="0">
      <selection activeCell="E21" sqref="E21"/>
    </sheetView>
  </sheetViews>
  <sheetFormatPr baseColWidth="10" defaultRowHeight="15" x14ac:dyDescent="0.25"/>
  <cols>
    <col min="1" max="1" width="16.5703125" customWidth="1"/>
    <col min="2" max="2" width="13.7109375" bestFit="1" customWidth="1"/>
    <col min="5" max="5" width="12.7109375" bestFit="1" customWidth="1"/>
  </cols>
  <sheetData>
    <row r="18" spans="1:5" x14ac:dyDescent="0.25">
      <c r="A18" t="s">
        <v>31</v>
      </c>
    </row>
    <row r="19" spans="1:5" x14ac:dyDescent="0.25">
      <c r="A19" t="s">
        <v>30</v>
      </c>
      <c r="B19" s="1">
        <v>218000</v>
      </c>
      <c r="E19" s="22"/>
    </row>
    <row r="20" spans="1:5" x14ac:dyDescent="0.25">
      <c r="A20" t="s">
        <v>32</v>
      </c>
      <c r="B20" s="2">
        <v>0.09</v>
      </c>
      <c r="E20" s="22"/>
    </row>
    <row r="21" spans="1:5" x14ac:dyDescent="0.25">
      <c r="A21" t="s">
        <v>8</v>
      </c>
      <c r="B21" s="1">
        <v>132850</v>
      </c>
    </row>
    <row r="23" spans="1:5" x14ac:dyDescent="0.25">
      <c r="A23" s="25">
        <f>B21+B19*B20/365</f>
        <v>132903.75342465754</v>
      </c>
      <c r="B23" s="16">
        <v>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7E8E-DA7B-4A49-8612-8A267B2151E0}">
  <dimension ref="A12:B21"/>
  <sheetViews>
    <sheetView topLeftCell="A2" workbookViewId="0">
      <selection activeCell="B22" sqref="B22"/>
    </sheetView>
  </sheetViews>
  <sheetFormatPr baseColWidth="10" defaultRowHeight="15" x14ac:dyDescent="0.25"/>
  <sheetData>
    <row r="12" spans="1:2" x14ac:dyDescent="0.25">
      <c r="A12" t="s">
        <v>31</v>
      </c>
    </row>
    <row r="13" spans="1:2" x14ac:dyDescent="0.25">
      <c r="A13" t="s">
        <v>73</v>
      </c>
      <c r="B13" s="23">
        <v>8.2000000000000003E-2</v>
      </c>
    </row>
    <row r="14" spans="1:2" x14ac:dyDescent="0.25">
      <c r="A14" t="s">
        <v>74</v>
      </c>
      <c r="B14" s="2">
        <v>0.11</v>
      </c>
    </row>
    <row r="15" spans="1:2" x14ac:dyDescent="0.25">
      <c r="A15" t="s">
        <v>75</v>
      </c>
      <c r="B15" s="2">
        <v>0.25</v>
      </c>
    </row>
    <row r="17" spans="1:2" x14ac:dyDescent="0.25">
      <c r="A17" t="s">
        <v>76</v>
      </c>
    </row>
    <row r="18" spans="1:2" x14ac:dyDescent="0.25">
      <c r="B18" s="26">
        <f>B13+B14/B15</f>
        <v>0.52200000000000002</v>
      </c>
    </row>
    <row r="20" spans="1:2" x14ac:dyDescent="0.25">
      <c r="A20" t="s">
        <v>77</v>
      </c>
    </row>
    <row r="21" spans="1:2" x14ac:dyDescent="0.25">
      <c r="B21" s="26">
        <f>B13+B14/B15+25%</f>
        <v>0.77200000000000002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CA4-691A-4290-831C-0FBB893E2BD9}">
  <dimension ref="A1:C49"/>
  <sheetViews>
    <sheetView topLeftCell="A25" zoomScaleNormal="100" workbookViewId="0">
      <selection activeCell="C45" sqref="C45"/>
    </sheetView>
  </sheetViews>
  <sheetFormatPr baseColWidth="10" defaultRowHeight="15" x14ac:dyDescent="0.25"/>
  <cols>
    <col min="1" max="1" width="48.85546875" customWidth="1"/>
    <col min="2" max="3" width="12.140625" bestFit="1" customWidth="1"/>
  </cols>
  <sheetData>
    <row r="1" spans="1:3" ht="30" x14ac:dyDescent="0.25">
      <c r="A1" s="3" t="s">
        <v>0</v>
      </c>
      <c r="B1" s="4"/>
      <c r="C1" s="4"/>
    </row>
    <row r="2" spans="1:3" x14ac:dyDescent="0.25">
      <c r="A2" s="5" t="s">
        <v>1</v>
      </c>
      <c r="B2" s="5"/>
      <c r="C2" s="5"/>
    </row>
    <row r="3" spans="1:3" x14ac:dyDescent="0.25">
      <c r="A3" s="5" t="s">
        <v>2</v>
      </c>
      <c r="B3" s="5"/>
      <c r="C3" s="5"/>
    </row>
    <row r="4" spans="1:3" x14ac:dyDescent="0.25">
      <c r="A4" s="32" t="s">
        <v>3</v>
      </c>
      <c r="B4" s="32"/>
      <c r="C4" s="5"/>
    </row>
    <row r="5" spans="1:3" x14ac:dyDescent="0.25">
      <c r="A5" s="5"/>
      <c r="B5" s="5"/>
      <c r="C5" s="5"/>
    </row>
    <row r="6" spans="1:3" x14ac:dyDescent="0.25">
      <c r="A6" s="5" t="s">
        <v>4</v>
      </c>
      <c r="B6" s="5" t="s">
        <v>5</v>
      </c>
      <c r="C6" s="5" t="s">
        <v>6</v>
      </c>
    </row>
    <row r="7" spans="1:3" x14ac:dyDescent="0.25">
      <c r="A7" s="5" t="s">
        <v>7</v>
      </c>
      <c r="B7" s="6">
        <v>21860</v>
      </c>
      <c r="C7" s="6">
        <v>22050</v>
      </c>
    </row>
    <row r="8" spans="1:3" x14ac:dyDescent="0.25">
      <c r="A8" s="5" t="s">
        <v>8</v>
      </c>
      <c r="B8" s="6">
        <v>11316</v>
      </c>
      <c r="C8" s="6">
        <v>13850</v>
      </c>
    </row>
    <row r="9" spans="1:3" x14ac:dyDescent="0.25">
      <c r="A9" s="5" t="s">
        <v>9</v>
      </c>
      <c r="B9" s="6">
        <v>23084</v>
      </c>
      <c r="C9" s="6">
        <v>24650</v>
      </c>
    </row>
    <row r="10" spans="1:3" x14ac:dyDescent="0.25">
      <c r="A10" s="5" t="s">
        <v>10</v>
      </c>
      <c r="B10" s="6">
        <v>234068</v>
      </c>
      <c r="C10" s="6">
        <v>260525</v>
      </c>
    </row>
    <row r="11" spans="1:3" x14ac:dyDescent="0.25">
      <c r="A11" s="5" t="s">
        <v>11</v>
      </c>
      <c r="B11" s="6">
        <v>290328</v>
      </c>
      <c r="C11" s="6">
        <v>321075</v>
      </c>
    </row>
    <row r="12" spans="1:3" x14ac:dyDescent="0.25">
      <c r="A12" s="5"/>
      <c r="B12" s="5"/>
      <c r="C12" s="5"/>
    </row>
    <row r="13" spans="1:3" x14ac:dyDescent="0.25">
      <c r="A13" s="5" t="s">
        <v>12</v>
      </c>
      <c r="B13" s="5"/>
      <c r="C13" s="5"/>
    </row>
    <row r="14" spans="1:3" x14ac:dyDescent="0.25">
      <c r="A14" s="5" t="s">
        <v>13</v>
      </c>
      <c r="B14" s="6">
        <v>19320</v>
      </c>
      <c r="C14" s="6">
        <v>22850</v>
      </c>
    </row>
    <row r="15" spans="1:3" x14ac:dyDescent="0.25">
      <c r="A15" s="5" t="s">
        <v>14</v>
      </c>
      <c r="B15" s="6">
        <v>10000</v>
      </c>
      <c r="C15" s="6">
        <v>9000</v>
      </c>
    </row>
    <row r="16" spans="1:3" x14ac:dyDescent="0.25">
      <c r="A16" s="5" t="s">
        <v>15</v>
      </c>
      <c r="B16" s="6">
        <v>9643</v>
      </c>
      <c r="C16" s="6">
        <v>11385</v>
      </c>
    </row>
    <row r="17" spans="1:3" x14ac:dyDescent="0.25">
      <c r="A17" s="5" t="s">
        <v>16</v>
      </c>
      <c r="B17" s="6">
        <v>75000</v>
      </c>
      <c r="C17" s="6">
        <v>85000</v>
      </c>
    </row>
    <row r="18" spans="1:3" x14ac:dyDescent="0.25">
      <c r="A18" s="5" t="s">
        <v>17</v>
      </c>
      <c r="B18" s="6">
        <v>25000</v>
      </c>
      <c r="C18" s="6">
        <v>25000</v>
      </c>
    </row>
    <row r="19" spans="1:3" x14ac:dyDescent="0.25">
      <c r="A19" s="5" t="s">
        <v>18</v>
      </c>
      <c r="B19" s="6">
        <v>151365</v>
      </c>
      <c r="C19" s="6">
        <v>167840</v>
      </c>
    </row>
    <row r="20" spans="1:3" x14ac:dyDescent="0.25">
      <c r="A20" s="5" t="s">
        <v>19</v>
      </c>
      <c r="B20" s="6">
        <v>290328</v>
      </c>
      <c r="C20" s="6">
        <v>321075</v>
      </c>
    </row>
    <row r="21" spans="1:3" ht="15.75" x14ac:dyDescent="0.25">
      <c r="A21" s="7"/>
      <c r="B21" s="4"/>
      <c r="C21" s="4"/>
    </row>
    <row r="22" spans="1:3" ht="15.75" x14ac:dyDescent="0.25">
      <c r="A22" s="5" t="s">
        <v>20</v>
      </c>
      <c r="B22" s="5"/>
      <c r="C22" s="4"/>
    </row>
    <row r="23" spans="1:3" ht="15.75" x14ac:dyDescent="0.25">
      <c r="A23" s="5" t="s">
        <v>2</v>
      </c>
      <c r="B23" s="5"/>
      <c r="C23" s="4"/>
    </row>
    <row r="24" spans="1:3" ht="15.75" x14ac:dyDescent="0.25">
      <c r="A24" s="32" t="s">
        <v>3</v>
      </c>
      <c r="B24" s="32"/>
      <c r="C24" s="4"/>
    </row>
    <row r="25" spans="1:3" ht="15.75" x14ac:dyDescent="0.25">
      <c r="A25" s="5"/>
      <c r="B25" s="5"/>
      <c r="C25" s="4"/>
    </row>
    <row r="26" spans="1:3" ht="15.75" x14ac:dyDescent="0.25">
      <c r="A26" s="5"/>
      <c r="B26" s="5" t="s">
        <v>6</v>
      </c>
      <c r="C26" s="4"/>
    </row>
    <row r="27" spans="1:3" ht="15.75" x14ac:dyDescent="0.25">
      <c r="A27" s="5" t="s">
        <v>21</v>
      </c>
      <c r="B27" s="6">
        <v>305830</v>
      </c>
      <c r="C27" s="4"/>
    </row>
    <row r="28" spans="1:3" ht="15.75" x14ac:dyDescent="0.25">
      <c r="A28" s="5" t="s">
        <v>22</v>
      </c>
      <c r="B28" s="6">
        <v>183498</v>
      </c>
      <c r="C28" s="4"/>
    </row>
    <row r="29" spans="1:3" ht="15.75" x14ac:dyDescent="0.25">
      <c r="A29" s="5" t="s">
        <v>23</v>
      </c>
      <c r="B29" s="6">
        <v>122332</v>
      </c>
      <c r="C29" s="4"/>
    </row>
    <row r="30" spans="1:3" ht="15.75" x14ac:dyDescent="0.25">
      <c r="A30" s="5" t="s">
        <v>24</v>
      </c>
      <c r="B30" s="6">
        <v>34919</v>
      </c>
      <c r="C30" s="4"/>
    </row>
    <row r="31" spans="1:3" ht="15.75" x14ac:dyDescent="0.25">
      <c r="A31" s="5" t="s">
        <v>25</v>
      </c>
      <c r="B31" s="6">
        <v>26850</v>
      </c>
      <c r="C31" s="4"/>
    </row>
    <row r="32" spans="1:3" ht="15.75" x14ac:dyDescent="0.25">
      <c r="A32" s="5" t="s">
        <v>26</v>
      </c>
      <c r="B32" s="6">
        <v>60563</v>
      </c>
      <c r="C32" s="4"/>
    </row>
    <row r="33" spans="1:3" ht="15.75" x14ac:dyDescent="0.25">
      <c r="A33" s="5" t="s">
        <v>27</v>
      </c>
      <c r="B33" s="6">
        <v>11930</v>
      </c>
      <c r="C33" s="4"/>
    </row>
    <row r="34" spans="1:3" ht="15.75" x14ac:dyDescent="0.25">
      <c r="A34" s="5" t="s">
        <v>28</v>
      </c>
      <c r="B34" s="6">
        <v>48633</v>
      </c>
      <c r="C34" s="4"/>
    </row>
    <row r="35" spans="1:3" ht="15.75" x14ac:dyDescent="0.25">
      <c r="A35" s="5" t="s">
        <v>29</v>
      </c>
      <c r="B35" s="6">
        <v>12158</v>
      </c>
      <c r="C35" s="4"/>
    </row>
    <row r="36" spans="1:3" ht="15.75" x14ac:dyDescent="0.25">
      <c r="A36" s="5" t="s">
        <v>30</v>
      </c>
      <c r="B36" s="6">
        <v>36475</v>
      </c>
      <c r="C36" s="4"/>
    </row>
    <row r="41" spans="1:3" x14ac:dyDescent="0.25">
      <c r="B41" s="8" t="s">
        <v>33</v>
      </c>
    </row>
    <row r="42" spans="1:3" x14ac:dyDescent="0.25">
      <c r="A42" t="s">
        <v>34</v>
      </c>
      <c r="B42" s="9">
        <f>B27</f>
        <v>305830</v>
      </c>
    </row>
    <row r="43" spans="1:3" x14ac:dyDescent="0.25">
      <c r="A43" t="s">
        <v>35</v>
      </c>
      <c r="B43" s="9">
        <f>B30</f>
        <v>34919</v>
      </c>
    </row>
    <row r="44" spans="1:3" x14ac:dyDescent="0.25">
      <c r="A44" t="s">
        <v>36</v>
      </c>
      <c r="B44" s="10">
        <f>B31</f>
        <v>26850</v>
      </c>
    </row>
    <row r="45" spans="1:3" x14ac:dyDescent="0.25">
      <c r="A45" t="s">
        <v>28</v>
      </c>
      <c r="B45" s="11">
        <f>B34</f>
        <v>48633</v>
      </c>
    </row>
    <row r="46" spans="1:3" x14ac:dyDescent="0.25">
      <c r="A46" t="s">
        <v>29</v>
      </c>
      <c r="B46" s="10">
        <f>B45*0.25</f>
        <v>12158.25</v>
      </c>
    </row>
    <row r="47" spans="1:3" x14ac:dyDescent="0.25">
      <c r="A47" t="s">
        <v>37</v>
      </c>
      <c r="B47" s="12">
        <f>B36</f>
        <v>36475</v>
      </c>
      <c r="C47" s="12">
        <f>B45-B46</f>
        <v>36474.75</v>
      </c>
    </row>
    <row r="48" spans="1:3" x14ac:dyDescent="0.25">
      <c r="A48" t="s">
        <v>38</v>
      </c>
      <c r="B48" s="10">
        <f>B44</f>
        <v>26850</v>
      </c>
    </row>
    <row r="49" spans="1:2" x14ac:dyDescent="0.25">
      <c r="A49" s="13" t="s">
        <v>39</v>
      </c>
      <c r="B49" s="14">
        <f>SUM(B47:B48)</f>
        <v>63325</v>
      </c>
    </row>
  </sheetData>
  <mergeCells count="2">
    <mergeCell ref="A4:B4"/>
    <mergeCell ref="A24:B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3635-DCB1-444E-95FA-1959B8E5F6C0}">
  <dimension ref="A7:L56"/>
  <sheetViews>
    <sheetView topLeftCell="A32" workbookViewId="0">
      <selection activeCell="O35" sqref="O35"/>
    </sheetView>
  </sheetViews>
  <sheetFormatPr baseColWidth="10" defaultRowHeight="15" x14ac:dyDescent="0.25"/>
  <cols>
    <col min="3" max="3" width="14.140625" bestFit="1" customWidth="1"/>
    <col min="5" max="5" width="12.7109375" bestFit="1" customWidth="1"/>
    <col min="6" max="6" width="12.5703125" bestFit="1" customWidth="1"/>
    <col min="12" max="12" width="12.7109375" bestFit="1" customWidth="1"/>
  </cols>
  <sheetData>
    <row r="7" spans="10:12" x14ac:dyDescent="0.25">
      <c r="K7" t="s">
        <v>79</v>
      </c>
    </row>
    <row r="8" spans="10:12" x14ac:dyDescent="0.25">
      <c r="J8" t="s">
        <v>77</v>
      </c>
      <c r="K8" t="s">
        <v>78</v>
      </c>
      <c r="L8" s="1">
        <f>(50000*20)-160000</f>
        <v>840000</v>
      </c>
    </row>
    <row r="10" spans="10:12" x14ac:dyDescent="0.25">
      <c r="K10" t="s">
        <v>80</v>
      </c>
    </row>
    <row r="11" spans="10:12" x14ac:dyDescent="0.25">
      <c r="K11" t="s">
        <v>78</v>
      </c>
      <c r="L11" s="1">
        <f>(50000*20)-80000</f>
        <v>920000</v>
      </c>
    </row>
    <row r="25" spans="1:6" x14ac:dyDescent="0.25">
      <c r="B25" t="s">
        <v>47</v>
      </c>
    </row>
    <row r="26" spans="1:6" x14ac:dyDescent="0.25">
      <c r="B26" t="s">
        <v>40</v>
      </c>
      <c r="D26" t="s">
        <v>41</v>
      </c>
      <c r="E26" s="1">
        <v>50000</v>
      </c>
    </row>
    <row r="27" spans="1:6" x14ac:dyDescent="0.25">
      <c r="B27" t="s">
        <v>42</v>
      </c>
      <c r="D27" t="s">
        <v>43</v>
      </c>
      <c r="E27" s="1">
        <v>12</v>
      </c>
      <c r="F27" t="s">
        <v>44</v>
      </c>
    </row>
    <row r="28" spans="1:6" x14ac:dyDescent="0.25">
      <c r="B28" t="s">
        <v>45</v>
      </c>
      <c r="D28" t="s">
        <v>46</v>
      </c>
      <c r="E28" s="1">
        <v>20</v>
      </c>
      <c r="F28" t="s">
        <v>44</v>
      </c>
    </row>
    <row r="31" spans="1:6" x14ac:dyDescent="0.25">
      <c r="A31" t="s">
        <v>48</v>
      </c>
      <c r="F31" s="17">
        <f>E26/(E28-E27)</f>
        <v>6250</v>
      </c>
    </row>
    <row r="34" spans="1:11" x14ac:dyDescent="0.25">
      <c r="G34" s="15">
        <f>F31</f>
        <v>6250</v>
      </c>
      <c r="H34" t="s">
        <v>49</v>
      </c>
    </row>
    <row r="39" spans="1:11" x14ac:dyDescent="0.25">
      <c r="A39" t="s">
        <v>50</v>
      </c>
    </row>
    <row r="41" spans="1:11" x14ac:dyDescent="0.25">
      <c r="K41" s="21"/>
    </row>
    <row r="42" spans="1:11" x14ac:dyDescent="0.25">
      <c r="H42" s="15">
        <f>(50000*(20-12))/(50000*(20-12)-50000)</f>
        <v>1.1428571428571428</v>
      </c>
    </row>
    <row r="46" spans="1:11" x14ac:dyDescent="0.25">
      <c r="C46" s="21" t="s">
        <v>67</v>
      </c>
      <c r="D46" s="21" t="s">
        <v>68</v>
      </c>
      <c r="E46" s="1"/>
    </row>
    <row r="47" spans="1:11" x14ac:dyDescent="0.25">
      <c r="B47" t="s">
        <v>69</v>
      </c>
      <c r="C47" s="1">
        <v>2800000</v>
      </c>
      <c r="D47" s="2">
        <v>0.1</v>
      </c>
      <c r="E47" s="1"/>
    </row>
    <row r="48" spans="1:11" x14ac:dyDescent="0.25">
      <c r="B48" t="s">
        <v>70</v>
      </c>
      <c r="C48" s="24">
        <v>80000</v>
      </c>
      <c r="D48" t="s">
        <v>71</v>
      </c>
    </row>
    <row r="50" spans="2:7" x14ac:dyDescent="0.25">
      <c r="B50" t="s">
        <v>72</v>
      </c>
      <c r="C50" s="1">
        <f>C47*D47</f>
        <v>280000</v>
      </c>
    </row>
    <row r="51" spans="2:7" x14ac:dyDescent="0.25">
      <c r="B51" t="s">
        <v>78</v>
      </c>
      <c r="C51" s="1">
        <f>L11</f>
        <v>920000</v>
      </c>
    </row>
    <row r="52" spans="2:7" x14ac:dyDescent="0.25">
      <c r="G52" s="27">
        <f>C51/(C51-C50)</f>
        <v>1.4375</v>
      </c>
    </row>
    <row r="56" spans="2:7" x14ac:dyDescent="0.25">
      <c r="F56" s="27">
        <f>G52*H42</f>
        <v>1.6428571428571428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A72-EB77-457A-B4E1-4D94B612A1DB}">
  <dimension ref="A23:C48"/>
  <sheetViews>
    <sheetView zoomScale="115" zoomScaleNormal="115" workbookViewId="0">
      <selection activeCell="B47" sqref="B47"/>
    </sheetView>
  </sheetViews>
  <sheetFormatPr baseColWidth="10" defaultRowHeight="15" x14ac:dyDescent="0.25"/>
  <cols>
    <col min="1" max="1" width="42" bestFit="1" customWidth="1"/>
    <col min="2" max="2" width="12" bestFit="1" customWidth="1"/>
    <col min="3" max="3" width="12.7109375" bestFit="1" customWidth="1"/>
  </cols>
  <sheetData>
    <row r="23" spans="1:3" x14ac:dyDescent="0.25">
      <c r="A23" s="13" t="s">
        <v>81</v>
      </c>
    </row>
    <row r="24" spans="1:3" x14ac:dyDescent="0.25">
      <c r="A24" t="s">
        <v>82</v>
      </c>
      <c r="C24" s="28">
        <v>80000</v>
      </c>
    </row>
    <row r="25" spans="1:3" x14ac:dyDescent="0.25">
      <c r="A25" t="s">
        <v>83</v>
      </c>
      <c r="C25" s="29"/>
    </row>
    <row r="26" spans="1:3" x14ac:dyDescent="0.25">
      <c r="C26" s="30">
        <f>SUM(C24:C25)</f>
        <v>80000</v>
      </c>
    </row>
    <row r="28" spans="1:3" x14ac:dyDescent="0.25">
      <c r="A28" s="13" t="s">
        <v>84</v>
      </c>
    </row>
    <row r="29" spans="1:3" x14ac:dyDescent="0.25">
      <c r="A29" t="s">
        <v>85</v>
      </c>
      <c r="C29" s="28">
        <v>25000</v>
      </c>
    </row>
    <row r="30" spans="1:3" x14ac:dyDescent="0.25">
      <c r="A30" t="s">
        <v>86</v>
      </c>
      <c r="C30" s="29">
        <f>8000</f>
        <v>8000</v>
      </c>
    </row>
    <row r="31" spans="1:3" x14ac:dyDescent="0.25">
      <c r="C31" s="30">
        <f>C29-C30</f>
        <v>17000</v>
      </c>
    </row>
    <row r="33" spans="1:3" x14ac:dyDescent="0.25">
      <c r="A33" s="13" t="s">
        <v>87</v>
      </c>
    </row>
    <row r="34" spans="1:3" x14ac:dyDescent="0.25">
      <c r="A34" t="s">
        <v>88</v>
      </c>
      <c r="C34" s="28">
        <v>75000</v>
      </c>
    </row>
    <row r="35" spans="1:3" x14ac:dyDescent="0.25">
      <c r="A35" t="s">
        <v>89</v>
      </c>
      <c r="C35" s="29">
        <f>C44</f>
        <v>3500</v>
      </c>
    </row>
    <row r="36" spans="1:3" x14ac:dyDescent="0.25">
      <c r="C36" s="30">
        <f>C34-C35</f>
        <v>71500</v>
      </c>
    </row>
    <row r="38" spans="1:3" x14ac:dyDescent="0.25">
      <c r="A38" t="s">
        <v>90</v>
      </c>
      <c r="C38" s="28">
        <v>50000</v>
      </c>
    </row>
    <row r="41" spans="1:3" x14ac:dyDescent="0.25">
      <c r="A41" t="s">
        <v>88</v>
      </c>
      <c r="C41" s="28">
        <v>45000</v>
      </c>
    </row>
    <row r="42" spans="1:3" x14ac:dyDescent="0.25">
      <c r="A42" t="s">
        <v>91</v>
      </c>
      <c r="C42" s="29">
        <f>C38-B48</f>
        <v>10000</v>
      </c>
    </row>
    <row r="43" spans="1:3" x14ac:dyDescent="0.25">
      <c r="A43" t="s">
        <v>92</v>
      </c>
      <c r="C43" s="28">
        <f>C41-C42</f>
        <v>35000</v>
      </c>
    </row>
    <row r="44" spans="1:3" x14ac:dyDescent="0.25">
      <c r="A44" t="s">
        <v>93</v>
      </c>
      <c r="C44" s="28">
        <f>C43*0.1</f>
        <v>3500</v>
      </c>
    </row>
    <row r="46" spans="1:3" x14ac:dyDescent="0.25">
      <c r="A46" t="s">
        <v>94</v>
      </c>
      <c r="B46" s="28">
        <v>10000</v>
      </c>
      <c r="C46" s="28"/>
    </row>
    <row r="47" spans="1:3" x14ac:dyDescent="0.25">
      <c r="A47" t="s">
        <v>95</v>
      </c>
      <c r="B47" s="31">
        <v>4</v>
      </c>
    </row>
    <row r="48" spans="1:3" x14ac:dyDescent="0.25">
      <c r="A48" t="s">
        <v>96</v>
      </c>
      <c r="B48" s="28">
        <f>B46*B47</f>
        <v>40000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E49F-D43E-4917-9051-BEFAF1477E12}">
  <dimension ref="A16:M45"/>
  <sheetViews>
    <sheetView zoomScaleNormal="100" workbookViewId="0">
      <selection activeCell="I20" sqref="I20"/>
    </sheetView>
  </sheetViews>
  <sheetFormatPr baseColWidth="10" defaultRowHeight="15" x14ac:dyDescent="0.25"/>
  <cols>
    <col min="1" max="1" width="11.5703125" customWidth="1"/>
    <col min="4" max="4" width="19.28515625" bestFit="1" customWidth="1"/>
    <col min="6" max="6" width="13.7109375" bestFit="1" customWidth="1"/>
    <col min="9" max="9" width="14.140625" bestFit="1" customWidth="1"/>
  </cols>
  <sheetData>
    <row r="16" spans="1:4" ht="30" x14ac:dyDescent="0.25">
      <c r="A16" s="33" t="s">
        <v>51</v>
      </c>
      <c r="B16" s="18" t="s">
        <v>52</v>
      </c>
      <c r="C16" s="33" t="s">
        <v>54</v>
      </c>
      <c r="D16" s="34" t="s">
        <v>61</v>
      </c>
    </row>
    <row r="17" spans="1:10" ht="45" x14ac:dyDescent="0.25">
      <c r="A17" s="33"/>
      <c r="B17" s="18" t="s">
        <v>53</v>
      </c>
      <c r="C17" s="33"/>
      <c r="D17" s="34"/>
    </row>
    <row r="18" spans="1:10" x14ac:dyDescent="0.25">
      <c r="A18" s="19" t="s">
        <v>56</v>
      </c>
      <c r="B18" s="19">
        <v>70000</v>
      </c>
      <c r="C18" s="20">
        <v>0.2</v>
      </c>
      <c r="D18">
        <f>B18</f>
        <v>70000</v>
      </c>
    </row>
    <row r="19" spans="1:10" x14ac:dyDescent="0.25">
      <c r="A19" s="19" t="s">
        <v>57</v>
      </c>
      <c r="B19" s="19">
        <v>100000</v>
      </c>
      <c r="C19" s="20">
        <v>0.16</v>
      </c>
      <c r="D19">
        <f>D18+B19</f>
        <v>170000</v>
      </c>
    </row>
    <row r="20" spans="1:10" x14ac:dyDescent="0.25">
      <c r="A20" s="19" t="s">
        <v>59</v>
      </c>
      <c r="B20" s="19">
        <v>60000</v>
      </c>
      <c r="C20" s="20">
        <v>0.15</v>
      </c>
      <c r="D20">
        <f t="shared" ref="D20:D23" si="0">D19+B20</f>
        <v>230000</v>
      </c>
    </row>
    <row r="21" spans="1:10" x14ac:dyDescent="0.25">
      <c r="A21" s="19" t="s">
        <v>55</v>
      </c>
      <c r="B21" s="19">
        <v>80000</v>
      </c>
      <c r="C21" s="20">
        <v>0.12</v>
      </c>
      <c r="D21">
        <f t="shared" si="0"/>
        <v>310000</v>
      </c>
    </row>
    <row r="22" spans="1:10" x14ac:dyDescent="0.25">
      <c r="A22" s="19" t="s">
        <v>60</v>
      </c>
      <c r="B22" s="19">
        <v>110000</v>
      </c>
      <c r="C22" s="20">
        <v>0.11</v>
      </c>
      <c r="D22">
        <f t="shared" si="0"/>
        <v>420000</v>
      </c>
    </row>
    <row r="23" spans="1:10" x14ac:dyDescent="0.25">
      <c r="A23" s="19" t="s">
        <v>58</v>
      </c>
      <c r="B23" s="19">
        <v>40000</v>
      </c>
      <c r="C23" s="20">
        <v>0.08</v>
      </c>
      <c r="D23">
        <f t="shared" si="0"/>
        <v>460000</v>
      </c>
    </row>
    <row r="26" spans="1:10" x14ac:dyDescent="0.25">
      <c r="F26" t="s">
        <v>62</v>
      </c>
    </row>
    <row r="27" spans="1:10" x14ac:dyDescent="0.25">
      <c r="F27" s="21" t="s">
        <v>63</v>
      </c>
      <c r="G27" s="21" t="s">
        <v>64</v>
      </c>
      <c r="I27" t="s">
        <v>65</v>
      </c>
    </row>
    <row r="28" spans="1:10" x14ac:dyDescent="0.25">
      <c r="F28" s="1">
        <v>0</v>
      </c>
      <c r="G28" s="2">
        <v>0.2</v>
      </c>
      <c r="I28" s="21" t="s">
        <v>63</v>
      </c>
      <c r="J28" s="21" t="s">
        <v>64</v>
      </c>
    </row>
    <row r="29" spans="1:10" x14ac:dyDescent="0.25">
      <c r="F29" s="22">
        <f>D18</f>
        <v>70000</v>
      </c>
      <c r="G29" s="2">
        <v>0.2</v>
      </c>
      <c r="I29" s="1">
        <v>0</v>
      </c>
      <c r="J29" s="23">
        <v>0.1</v>
      </c>
    </row>
    <row r="30" spans="1:10" x14ac:dyDescent="0.25">
      <c r="F30" s="22">
        <f>F29</f>
        <v>70000</v>
      </c>
      <c r="G30" s="2">
        <v>0.16</v>
      </c>
      <c r="I30" s="1">
        <v>250000</v>
      </c>
      <c r="J30" s="23">
        <v>0.1</v>
      </c>
    </row>
    <row r="31" spans="1:10" x14ac:dyDescent="0.25">
      <c r="F31" s="22">
        <f>D19</f>
        <v>170000</v>
      </c>
      <c r="G31" s="2">
        <v>0.16</v>
      </c>
      <c r="I31" s="1">
        <f>I30</f>
        <v>250000</v>
      </c>
      <c r="J31" s="23">
        <v>0.1</v>
      </c>
    </row>
    <row r="32" spans="1:10" x14ac:dyDescent="0.25">
      <c r="F32" s="22">
        <f>F31</f>
        <v>170000</v>
      </c>
      <c r="G32" s="2">
        <v>0.15</v>
      </c>
      <c r="I32" s="1">
        <f>F39</f>
        <v>460000</v>
      </c>
      <c r="J32" s="23">
        <v>0.1</v>
      </c>
    </row>
    <row r="33" spans="6:13" x14ac:dyDescent="0.25">
      <c r="F33" s="22">
        <f>D20</f>
        <v>230000</v>
      </c>
      <c r="G33" s="2">
        <v>0.15</v>
      </c>
      <c r="I33" s="1"/>
      <c r="J33" s="23"/>
    </row>
    <row r="34" spans="6:13" x14ac:dyDescent="0.25">
      <c r="F34" s="22">
        <f>F33</f>
        <v>230000</v>
      </c>
      <c r="G34" s="2">
        <v>0.12</v>
      </c>
      <c r="I34" s="1"/>
      <c r="J34" s="23"/>
      <c r="M34" s="16" t="s">
        <v>66</v>
      </c>
    </row>
    <row r="35" spans="6:13" x14ac:dyDescent="0.25">
      <c r="F35" s="22">
        <f>D21</f>
        <v>310000</v>
      </c>
      <c r="G35" s="2">
        <v>0.12</v>
      </c>
    </row>
    <row r="36" spans="6:13" x14ac:dyDescent="0.25">
      <c r="F36" s="22">
        <f>F35</f>
        <v>310000</v>
      </c>
      <c r="G36" s="2">
        <v>0.11</v>
      </c>
    </row>
    <row r="37" spans="6:13" x14ac:dyDescent="0.25">
      <c r="F37" s="22">
        <f>D22</f>
        <v>420000</v>
      </c>
      <c r="G37" s="2">
        <v>0.11</v>
      </c>
    </row>
    <row r="38" spans="6:13" x14ac:dyDescent="0.25">
      <c r="F38" s="22">
        <f>F37</f>
        <v>420000</v>
      </c>
      <c r="G38" s="2">
        <v>0.08</v>
      </c>
    </row>
    <row r="39" spans="6:13" x14ac:dyDescent="0.25">
      <c r="F39" s="22">
        <f>D23</f>
        <v>460000</v>
      </c>
      <c r="G39" s="2">
        <v>0.08</v>
      </c>
    </row>
    <row r="40" spans="6:13" x14ac:dyDescent="0.25">
      <c r="F40" s="22"/>
      <c r="G40" s="2"/>
    </row>
    <row r="41" spans="6:13" x14ac:dyDescent="0.25">
      <c r="F41" s="22"/>
      <c r="G41" s="2"/>
    </row>
    <row r="42" spans="6:13" x14ac:dyDescent="0.25">
      <c r="F42" s="22"/>
      <c r="G42" s="2"/>
    </row>
    <row r="43" spans="6:13" x14ac:dyDescent="0.25">
      <c r="F43" s="22"/>
      <c r="G43" s="2"/>
    </row>
    <row r="44" spans="6:13" x14ac:dyDescent="0.25">
      <c r="F44" s="22"/>
      <c r="G44" s="2"/>
    </row>
    <row r="45" spans="6:13" x14ac:dyDescent="0.25">
      <c r="F45" s="22"/>
      <c r="G45" s="2"/>
    </row>
  </sheetData>
  <sortState xmlns:xlrd2="http://schemas.microsoft.com/office/spreadsheetml/2017/richdata2" ref="A18:D23">
    <sortCondition descending="1" ref="C18:C23"/>
  </sortState>
  <mergeCells count="3">
    <mergeCell ref="A16:A17"/>
    <mergeCell ref="C16:C17"/>
    <mergeCell ref="D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Julio Ruiz Coto</cp:lastModifiedBy>
  <dcterms:created xsi:type="dcterms:W3CDTF">2022-05-06T23:14:07Z</dcterms:created>
  <dcterms:modified xsi:type="dcterms:W3CDTF">2024-05-28T17:30:47Z</dcterms:modified>
</cp:coreProperties>
</file>