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Fundamentos de analis financiero\"/>
    </mc:Choice>
  </mc:AlternateContent>
  <xr:revisionPtr revIDLastSave="0" documentId="13_ncr:1_{858BDBD3-97B0-40A6-BF17-794C78F7C0D3}" xr6:coauthVersionLast="47" xr6:coauthVersionMax="47" xr10:uidLastSave="{00000000-0000-0000-0000-000000000000}"/>
  <bookViews>
    <workbookView xWindow="-120" yWindow="-120" windowWidth="29040" windowHeight="15840" activeTab="2" xr2:uid="{07D8358B-8C86-4492-A6B6-7894774CBA0E}"/>
  </bookViews>
  <sheets>
    <sheet name="Clasificación" sheetId="1" r:id="rId1"/>
    <sheet name="ER" sheetId="2" r:id="rId2"/>
    <sheet name="B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A16" i="2"/>
  <c r="B42" i="3"/>
  <c r="B39" i="3"/>
  <c r="A38" i="3"/>
  <c r="B38" i="3"/>
  <c r="A39" i="3"/>
  <c r="B35" i="3"/>
  <c r="B34" i="3"/>
  <c r="A34" i="3"/>
  <c r="B21" i="3"/>
  <c r="A21" i="3"/>
  <c r="B19" i="3"/>
  <c r="A19" i="3"/>
  <c r="B15" i="3"/>
  <c r="A15" i="3"/>
  <c r="B14" i="3"/>
  <c r="A14" i="3"/>
  <c r="B13" i="3"/>
  <c r="A13" i="3"/>
  <c r="A12" i="3"/>
  <c r="A12" i="2"/>
  <c r="B9" i="2"/>
  <c r="B8" i="2"/>
  <c r="A31" i="3" l="1"/>
  <c r="A41" i="3"/>
  <c r="B41" i="3"/>
  <c r="B31" i="3"/>
  <c r="A22" i="3"/>
  <c r="B22" i="3"/>
  <c r="A35" i="3"/>
  <c r="B28" i="3"/>
  <c r="A28" i="3"/>
  <c r="B27" i="3"/>
  <c r="A27" i="3"/>
  <c r="B40" i="3"/>
  <c r="B43" i="3" s="1"/>
  <c r="H29" i="3" s="1"/>
  <c r="A40" i="3"/>
  <c r="A20" i="3"/>
  <c r="B18" i="3"/>
  <c r="A18" i="3"/>
  <c r="B12" i="3"/>
  <c r="B30" i="3"/>
  <c r="A30" i="3"/>
  <c r="B11" i="3"/>
  <c r="A11" i="3"/>
  <c r="B10" i="3"/>
  <c r="A10" i="3"/>
  <c r="B14" i="2"/>
  <c r="A14" i="2"/>
  <c r="B18" i="2"/>
  <c r="A18" i="2"/>
  <c r="B17" i="2"/>
  <c r="A17" i="2"/>
  <c r="B15" i="2"/>
  <c r="A15" i="2"/>
  <c r="B19" i="2"/>
  <c r="A19" i="2"/>
  <c r="B13" i="2"/>
  <c r="A13" i="2"/>
  <c r="B12" i="2"/>
  <c r="B16" i="3" l="1"/>
  <c r="C17" i="2"/>
  <c r="B36" i="3"/>
  <c r="H28" i="3" s="1"/>
  <c r="B32" i="3"/>
  <c r="B23" i="3"/>
  <c r="C18" i="2"/>
  <c r="C13" i="2"/>
  <c r="C19" i="2"/>
  <c r="B10" i="2"/>
  <c r="C8" i="2"/>
  <c r="C12" i="2"/>
  <c r="C20" i="2"/>
  <c r="C9" i="2"/>
  <c r="C11" i="2"/>
  <c r="C10" i="2" l="1"/>
  <c r="B20" i="2"/>
  <c r="B44" i="3"/>
  <c r="H30" i="3"/>
  <c r="B24" i="3"/>
  <c r="C10" i="3" s="1"/>
  <c r="B24" i="2"/>
  <c r="C21" i="2"/>
  <c r="B25" i="2" l="1"/>
  <c r="B26" i="2" s="1"/>
  <c r="C27" i="2" s="1"/>
  <c r="C36" i="3"/>
  <c r="C25" i="2"/>
  <c r="C24" i="3"/>
  <c r="C17" i="3"/>
  <c r="C21" i="3"/>
  <c r="C23" i="3"/>
  <c r="C22" i="3"/>
  <c r="C15" i="3"/>
  <c r="C33" i="3"/>
  <c r="C44" i="3"/>
  <c r="C31" i="3"/>
  <c r="C37" i="3"/>
  <c r="C41" i="3"/>
  <c r="C43" i="3"/>
  <c r="C27" i="3"/>
  <c r="C39" i="3"/>
  <c r="C28" i="3"/>
  <c r="C16" i="3"/>
  <c r="C32" i="3"/>
</calcChain>
</file>

<file path=xl/sharedStrings.xml><?xml version="1.0" encoding="utf-8"?>
<sst xmlns="http://schemas.openxmlformats.org/spreadsheetml/2006/main" count="210" uniqueCount="93">
  <si>
    <t>Cuentas</t>
  </si>
  <si>
    <t>Costos y Gastos por Pagar</t>
  </si>
  <si>
    <t>Inventario</t>
  </si>
  <si>
    <t>Proveedores</t>
  </si>
  <si>
    <t>Reserva Legal</t>
  </si>
  <si>
    <t>ESTADO DE RESULTADOS</t>
  </si>
  <si>
    <t>DEL 01 DE ENERO AL 31 DE DICIEMBRE DEL 2021</t>
  </si>
  <si>
    <t>EXPRESADO EN QUETZALES</t>
  </si>
  <si>
    <t xml:space="preserve"> - costo de ventas</t>
  </si>
  <si>
    <t>Utilidad Bruta</t>
  </si>
  <si>
    <t xml:space="preserve"> - Gastos de Operación</t>
  </si>
  <si>
    <t>Inciso a)</t>
  </si>
  <si>
    <t>Utilidad Operativa</t>
  </si>
  <si>
    <t xml:space="preserve">Utilidad antes de impuestos </t>
  </si>
  <si>
    <t>Utilidad Neta</t>
  </si>
  <si>
    <t>Inciso b)</t>
  </si>
  <si>
    <t>ACTIVOS</t>
  </si>
  <si>
    <t>Activos Corrientes</t>
  </si>
  <si>
    <t>Activos NO corrientes</t>
  </si>
  <si>
    <t>Total de Activos Corrientes</t>
  </si>
  <si>
    <t>Total de Activos no Corrientes</t>
  </si>
  <si>
    <t>TOTAL DE ACTIVOS</t>
  </si>
  <si>
    <t>PASIVOS</t>
  </si>
  <si>
    <t>Total de Pasivos Corrientes</t>
  </si>
  <si>
    <t>Pasivos no corrientes</t>
  </si>
  <si>
    <t>Total de pasivos no corrientes</t>
  </si>
  <si>
    <t>PATRIMONIO</t>
  </si>
  <si>
    <t>Total de patrimonio</t>
  </si>
  <si>
    <t>Pasivos + patrimonio</t>
  </si>
  <si>
    <t>%</t>
  </si>
  <si>
    <t>Capital Ajeno</t>
  </si>
  <si>
    <t>Capital Propio</t>
  </si>
  <si>
    <t>Monto</t>
  </si>
  <si>
    <t>Total</t>
  </si>
  <si>
    <t>Clasificación</t>
  </si>
  <si>
    <t>Caja</t>
  </si>
  <si>
    <t>15.000,00</t>
  </si>
  <si>
    <t>bg</t>
  </si>
  <si>
    <t>Bancos</t>
  </si>
  <si>
    <t>120.000,00</t>
  </si>
  <si>
    <t>Inversiones a Largo Plazo</t>
  </si>
  <si>
    <t>85.000,00</t>
  </si>
  <si>
    <t>Ventas</t>
  </si>
  <si>
    <t>er</t>
  </si>
  <si>
    <t>Clientes</t>
  </si>
  <si>
    <t>35.000,00</t>
  </si>
  <si>
    <t>Documentos por Pagar</t>
  </si>
  <si>
    <t>1.300,00</t>
  </si>
  <si>
    <t>Anticipo de Impuestos y Contribuciones</t>
  </si>
  <si>
    <t>1.800,00</t>
  </si>
  <si>
    <t>600,00</t>
  </si>
  <si>
    <t>Construcciones y Edificaciones</t>
  </si>
  <si>
    <t>80.000,00</t>
  </si>
  <si>
    <t>Equipos de Oficina</t>
  </si>
  <si>
    <t>Honorarios pagados</t>
  </si>
  <si>
    <t>Equipos de Cómputo y Comunicación</t>
  </si>
  <si>
    <t>3.500,00</t>
  </si>
  <si>
    <t>Depreciación Acumulada</t>
  </si>
  <si>
    <t>18.000,00</t>
  </si>
  <si>
    <t>Gastos Pagados por Anticipado</t>
  </si>
  <si>
    <t>1.700,00</t>
  </si>
  <si>
    <t>Cargos Diferidos – Papelería</t>
  </si>
  <si>
    <t>Obligaciones Financieras de Largo Plazo</t>
  </si>
  <si>
    <t>21.000,00</t>
  </si>
  <si>
    <t>25.000,00</t>
  </si>
  <si>
    <t>Impuesto sobre ventas por pagar</t>
  </si>
  <si>
    <t>1.500,00</t>
  </si>
  <si>
    <t>Salarios por Pagar</t>
  </si>
  <si>
    <t>Provisión Prestaciones Laborales</t>
  </si>
  <si>
    <t>Aportes Sociales Capital Común</t>
  </si>
  <si>
    <t>339.150,00</t>
  </si>
  <si>
    <t>650,00</t>
  </si>
  <si>
    <t>Utilidades Acumuladas (Período anterior)</t>
  </si>
  <si>
    <t>Devoluciones en Ventas</t>
  </si>
  <si>
    <t>Préstamos Hipotecario</t>
  </si>
  <si>
    <t>10.912,50</t>
  </si>
  <si>
    <t>Gastos de Personal</t>
  </si>
  <si>
    <t>Arrendamientos</t>
  </si>
  <si>
    <t>Seguros</t>
  </si>
  <si>
    <t>Servicios pagados</t>
  </si>
  <si>
    <t>Depreciación del período</t>
  </si>
  <si>
    <t>Gastos Diversos</t>
  </si>
  <si>
    <t>Costo de ventas</t>
  </si>
  <si>
    <t>Flota y Equipo de Transporte</t>
  </si>
  <si>
    <t>95.000,00</t>
  </si>
  <si>
    <t xml:space="preserve">Ventas </t>
  </si>
  <si>
    <t>Pasivos Corrientes</t>
  </si>
  <si>
    <t>Cuentas por Cobrar (Colaboradores) </t>
  </si>
  <si>
    <t>Provision Prestaciones Laborales</t>
  </si>
  <si>
    <t>Utilidades retenidas</t>
  </si>
  <si>
    <t xml:space="preserve">Indique la composición de las fuentes de financiamiento de largo plazo de la empresa. </t>
  </si>
  <si>
    <t xml:space="preserve"> - ISR (25%)</t>
  </si>
  <si>
    <t>c) La empresa alcanzó el 3% de utilidad neta esperada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</si>
</sst>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44" fontId="0" fillId="0" borderId="0" xfId="0" applyNumberFormat="1"/>
    <xf numFmtId="44" fontId="0" fillId="0" borderId="0" xfId="1" applyFont="1"/>
    <xf numFmtId="0" fontId="2" fillId="0" borderId="0" xfId="0" applyFont="1"/>
    <xf numFmtId="44" fontId="2" fillId="0" borderId="0" xfId="0" applyNumberFormat="1" applyFont="1"/>
    <xf numFmtId="0" fontId="2" fillId="0" borderId="0" xfId="0" applyFont="1" applyAlignment="1">
      <alignment horizontal="right"/>
    </xf>
    <xf numFmtId="44" fontId="2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44" fontId="0" fillId="0" borderId="0" xfId="0" applyNumberFormat="1" applyFont="1"/>
    <xf numFmtId="44" fontId="2" fillId="0" borderId="1" xfId="0" applyNumberFormat="1" applyFont="1" applyBorder="1" applyAlignment="1">
      <alignment horizontal="right"/>
    </xf>
    <xf numFmtId="44" fontId="2" fillId="0" borderId="1" xfId="0" applyNumberFormat="1" applyFont="1" applyBorder="1"/>
    <xf numFmtId="0" fontId="0" fillId="0" borderId="0" xfId="0" applyAlignment="1">
      <alignment horizontal="right"/>
    </xf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0" fontId="2" fillId="2" borderId="0" xfId="2" applyNumberFormat="1" applyFont="1" applyFill="1"/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0" fillId="0" borderId="0" xfId="0" applyFill="1"/>
    <xf numFmtId="0" fontId="4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44" fontId="0" fillId="0" borderId="0" xfId="1" applyFont="1" applyAlignment="1">
      <alignment horizontal="left"/>
    </xf>
    <xf numFmtId="44" fontId="3" fillId="0" borderId="0" xfId="1" applyFont="1"/>
    <xf numFmtId="0" fontId="7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44" fontId="9" fillId="0" borderId="3" xfId="1" applyFont="1" applyBorder="1" applyAlignment="1">
      <alignment horizontal="right"/>
    </xf>
    <xf numFmtId="0" fontId="0" fillId="0" borderId="3" xfId="0" applyFont="1" applyBorder="1" applyAlignment="1">
      <alignment wrapText="1"/>
    </xf>
    <xf numFmtId="44" fontId="9" fillId="0" borderId="3" xfId="1" applyFont="1" applyBorder="1" applyAlignment="1">
      <alignment horizontal="right" wrapText="1"/>
    </xf>
    <xf numFmtId="0" fontId="10" fillId="0" borderId="3" xfId="0" applyFont="1" applyBorder="1" applyAlignment="1">
      <alignment wrapText="1"/>
    </xf>
    <xf numFmtId="4" fontId="9" fillId="0" borderId="3" xfId="1" applyNumberFormat="1" applyFont="1" applyBorder="1" applyAlignment="1">
      <alignment horizontal="right" wrapText="1"/>
    </xf>
    <xf numFmtId="0" fontId="0" fillId="3" borderId="0" xfId="0" applyFill="1"/>
    <xf numFmtId="44" fontId="0" fillId="3" borderId="0" xfId="0" applyNumberFormat="1" applyFill="1"/>
    <xf numFmtId="44" fontId="0" fillId="0" borderId="0" xfId="1" applyNumberFormat="1" applyFont="1"/>
    <xf numFmtId="0" fontId="9" fillId="0" borderId="3" xfId="0" applyFont="1" applyBorder="1" applyAlignment="1">
      <alignment horizontal="right"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/>
    <xf numFmtId="0" fontId="8" fillId="0" borderId="3" xfId="0" applyFont="1" applyBorder="1" applyAlignment="1"/>
    <xf numFmtId="4" fontId="9" fillId="0" borderId="3" xfId="1" applyNumberFormat="1" applyFont="1" applyBorder="1" applyAlignment="1">
      <alignment horizontal="right"/>
    </xf>
    <xf numFmtId="0" fontId="0" fillId="0" borderId="3" xfId="0" applyFont="1" applyBorder="1" applyAlignment="1"/>
    <xf numFmtId="0" fontId="0" fillId="2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Fuentes de financiamiento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A5-42A3-ADDC-7EEA7E5CB0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5-42A3-ADDC-7EEA7E5CB05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BG!$F$28:$F$30</c15:sqref>
                  </c15:fullRef>
                </c:ext>
              </c:extLst>
              <c:f>BG!$F$28:$F$29</c:f>
              <c:strCache>
                <c:ptCount val="2"/>
                <c:pt idx="0">
                  <c:v>Capital Ajeno</c:v>
                </c:pt>
                <c:pt idx="1">
                  <c:v>Capital Propio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BG!$H$28:$H$30</c15:sqref>
                  </c15:fullRef>
                </c:ext>
              </c:extLst>
              <c:f>BG!$H$28:$H$29</c:f>
              <c:numCache>
                <c:formatCode>_("Q"* #,##0.00_);_("Q"* \(#,##0.00\);_("Q"* "-"??_);_(@_)</c:formatCode>
                <c:ptCount val="2"/>
                <c:pt idx="0">
                  <c:v>31912.5</c:v>
                </c:pt>
                <c:pt idx="1">
                  <c:v>384137.5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CB1-44C1-807B-B5AD87D7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</xdr:colOff>
      <xdr:row>30</xdr:row>
      <xdr:rowOff>181928</xdr:rowOff>
    </xdr:from>
    <xdr:to>
      <xdr:col>7</xdr:col>
      <xdr:colOff>1463040</xdr:colOff>
      <xdr:row>43</xdr:row>
      <xdr:rowOff>123826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20C170-7295-4D27-9622-F65901899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BC3B-BDEB-44F1-B8AE-5279E578C40B}">
  <dimension ref="A2:C38"/>
  <sheetViews>
    <sheetView workbookViewId="0">
      <selection activeCell="H18" sqref="H18"/>
    </sheetView>
  </sheetViews>
  <sheetFormatPr baseColWidth="10" defaultRowHeight="15" x14ac:dyDescent="0.25"/>
  <cols>
    <col min="1" max="1" width="50.140625" bestFit="1" customWidth="1"/>
    <col min="2" max="2" width="15.5703125" bestFit="1" customWidth="1"/>
    <col min="3" max="3" width="21.42578125" customWidth="1"/>
  </cols>
  <sheetData>
    <row r="2" spans="1:3" x14ac:dyDescent="0.25">
      <c r="A2" s="29" t="s">
        <v>0</v>
      </c>
      <c r="B2" s="30" t="s">
        <v>32</v>
      </c>
      <c r="C2" s="31" t="s">
        <v>34</v>
      </c>
    </row>
    <row r="3" spans="1:3" x14ac:dyDescent="0.25">
      <c r="A3" s="32" t="s">
        <v>35</v>
      </c>
      <c r="B3" s="41" t="s">
        <v>36</v>
      </c>
      <c r="C3" s="34" t="s">
        <v>37</v>
      </c>
    </row>
    <row r="4" spans="1:3" x14ac:dyDescent="0.25">
      <c r="A4" s="32" t="s">
        <v>38</v>
      </c>
      <c r="B4" s="41" t="s">
        <v>39</v>
      </c>
      <c r="C4" s="34" t="s">
        <v>37</v>
      </c>
    </row>
    <row r="5" spans="1:3" x14ac:dyDescent="0.25">
      <c r="A5" s="32" t="s">
        <v>40</v>
      </c>
      <c r="B5" s="41" t="s">
        <v>41</v>
      </c>
      <c r="C5" s="34" t="s">
        <v>37</v>
      </c>
    </row>
    <row r="6" spans="1:3" x14ac:dyDescent="0.25">
      <c r="A6" s="32" t="s">
        <v>44</v>
      </c>
      <c r="B6" s="41" t="s">
        <v>45</v>
      </c>
      <c r="C6" s="34" t="s">
        <v>37</v>
      </c>
    </row>
    <row r="7" spans="1:3" x14ac:dyDescent="0.25">
      <c r="A7" s="32" t="s">
        <v>46</v>
      </c>
      <c r="B7" s="41" t="s">
        <v>47</v>
      </c>
      <c r="C7" s="34" t="s">
        <v>37</v>
      </c>
    </row>
    <row r="8" spans="1:3" x14ac:dyDescent="0.25">
      <c r="A8" s="32" t="s">
        <v>48</v>
      </c>
      <c r="B8" s="41" t="s">
        <v>49</v>
      </c>
      <c r="C8" s="34" t="s">
        <v>37</v>
      </c>
    </row>
    <row r="9" spans="1:3" x14ac:dyDescent="0.25">
      <c r="A9" s="36" t="s">
        <v>87</v>
      </c>
      <c r="B9" s="41" t="s">
        <v>50</v>
      </c>
      <c r="C9" s="34" t="s">
        <v>37</v>
      </c>
    </row>
    <row r="10" spans="1:3" x14ac:dyDescent="0.25">
      <c r="A10" s="36" t="s">
        <v>2</v>
      </c>
      <c r="B10" s="41" t="s">
        <v>36</v>
      </c>
      <c r="C10" s="34" t="s">
        <v>37</v>
      </c>
    </row>
    <row r="11" spans="1:3" x14ac:dyDescent="0.25">
      <c r="A11" s="32" t="s">
        <v>51</v>
      </c>
      <c r="B11" s="41" t="s">
        <v>52</v>
      </c>
      <c r="C11" s="34" t="s">
        <v>37</v>
      </c>
    </row>
    <row r="12" spans="1:3" x14ac:dyDescent="0.25">
      <c r="A12" s="32" t="s">
        <v>53</v>
      </c>
      <c r="B12" s="41" t="s">
        <v>36</v>
      </c>
      <c r="C12" s="34" t="s">
        <v>37</v>
      </c>
    </row>
    <row r="13" spans="1:3" x14ac:dyDescent="0.25">
      <c r="A13" s="32" t="s">
        <v>55</v>
      </c>
      <c r="B13" s="41" t="s">
        <v>56</v>
      </c>
      <c r="C13" s="34" t="s">
        <v>37</v>
      </c>
    </row>
    <row r="14" spans="1:3" x14ac:dyDescent="0.25">
      <c r="A14" s="32" t="s">
        <v>57</v>
      </c>
      <c r="B14" s="41" t="s">
        <v>58</v>
      </c>
      <c r="C14" s="34" t="s">
        <v>37</v>
      </c>
    </row>
    <row r="15" spans="1:3" x14ac:dyDescent="0.25">
      <c r="A15" s="32" t="s">
        <v>59</v>
      </c>
      <c r="B15" s="41" t="s">
        <v>60</v>
      </c>
      <c r="C15" s="34" t="s">
        <v>37</v>
      </c>
    </row>
    <row r="16" spans="1:3" x14ac:dyDescent="0.25">
      <c r="A16" s="36" t="s">
        <v>62</v>
      </c>
      <c r="B16" s="41" t="s">
        <v>63</v>
      </c>
      <c r="C16" s="34" t="s">
        <v>37</v>
      </c>
    </row>
    <row r="17" spans="1:3" x14ac:dyDescent="0.25">
      <c r="A17" s="36" t="s">
        <v>3</v>
      </c>
      <c r="B17" s="41" t="s">
        <v>64</v>
      </c>
      <c r="C17" s="34" t="s">
        <v>37</v>
      </c>
    </row>
    <row r="18" spans="1:3" x14ac:dyDescent="0.25">
      <c r="A18" s="32" t="s">
        <v>1</v>
      </c>
      <c r="B18" s="41" t="s">
        <v>49</v>
      </c>
      <c r="C18" s="34" t="s">
        <v>37</v>
      </c>
    </row>
    <row r="19" spans="1:3" x14ac:dyDescent="0.25">
      <c r="A19" s="32" t="s">
        <v>65</v>
      </c>
      <c r="B19" s="41" t="s">
        <v>66</v>
      </c>
      <c r="C19" s="34" t="s">
        <v>37</v>
      </c>
    </row>
    <row r="20" spans="1:3" x14ac:dyDescent="0.25">
      <c r="A20" s="32" t="s">
        <v>69</v>
      </c>
      <c r="B20" s="41" t="s">
        <v>70</v>
      </c>
      <c r="C20" s="34" t="s">
        <v>37</v>
      </c>
    </row>
    <row r="21" spans="1:3" x14ac:dyDescent="0.25">
      <c r="A21" s="32" t="s">
        <v>4</v>
      </c>
      <c r="B21" s="41" t="s">
        <v>71</v>
      </c>
      <c r="C21" s="34" t="s">
        <v>37</v>
      </c>
    </row>
    <row r="22" spans="1:3" x14ac:dyDescent="0.25">
      <c r="A22" s="32" t="s">
        <v>72</v>
      </c>
      <c r="B22" s="41" t="s">
        <v>58</v>
      </c>
      <c r="C22" s="34" t="s">
        <v>37</v>
      </c>
    </row>
    <row r="23" spans="1:3" ht="15" customHeight="1" x14ac:dyDescent="0.25">
      <c r="A23" s="32" t="s">
        <v>83</v>
      </c>
      <c r="B23" s="41" t="s">
        <v>84</v>
      </c>
      <c r="C23" s="34" t="s">
        <v>37</v>
      </c>
    </row>
    <row r="24" spans="1:3" ht="15.75" customHeight="1" x14ac:dyDescent="0.25">
      <c r="A24" s="32" t="s">
        <v>74</v>
      </c>
      <c r="B24" s="41" t="s">
        <v>75</v>
      </c>
      <c r="C24" s="34" t="s">
        <v>37</v>
      </c>
    </row>
    <row r="25" spans="1:3" x14ac:dyDescent="0.25">
      <c r="A25" s="32" t="s">
        <v>42</v>
      </c>
      <c r="B25" s="37">
        <v>180000</v>
      </c>
      <c r="C25" s="34" t="s">
        <v>43</v>
      </c>
    </row>
    <row r="26" spans="1:3" x14ac:dyDescent="0.25">
      <c r="A26" s="32" t="s">
        <v>54</v>
      </c>
      <c r="B26" s="37">
        <v>3000</v>
      </c>
      <c r="C26" s="34" t="s">
        <v>43</v>
      </c>
    </row>
    <row r="27" spans="1:3" x14ac:dyDescent="0.25">
      <c r="A27" s="32" t="s">
        <v>61</v>
      </c>
      <c r="B27" s="37">
        <v>1300</v>
      </c>
      <c r="C27" s="34" t="s">
        <v>43</v>
      </c>
    </row>
    <row r="28" spans="1:3" x14ac:dyDescent="0.25">
      <c r="A28" s="32" t="s">
        <v>67</v>
      </c>
      <c r="B28" s="37">
        <v>2500</v>
      </c>
      <c r="C28" s="34" t="s">
        <v>43</v>
      </c>
    </row>
    <row r="29" spans="1:3" x14ac:dyDescent="0.25">
      <c r="A29" s="32" t="s">
        <v>68</v>
      </c>
      <c r="B29" s="37">
        <v>1600</v>
      </c>
      <c r="C29" s="34" t="s">
        <v>43</v>
      </c>
    </row>
    <row r="30" spans="1:3" x14ac:dyDescent="0.25">
      <c r="A30" s="32" t="s">
        <v>73</v>
      </c>
      <c r="B30" s="37">
        <v>15000</v>
      </c>
      <c r="C30" s="34" t="s">
        <v>43</v>
      </c>
    </row>
    <row r="31" spans="1:3" x14ac:dyDescent="0.25">
      <c r="A31" s="32" t="s">
        <v>76</v>
      </c>
      <c r="B31" s="37">
        <v>5000</v>
      </c>
      <c r="C31" s="34" t="s">
        <v>43</v>
      </c>
    </row>
    <row r="32" spans="1:3" x14ac:dyDescent="0.25">
      <c r="A32" s="32" t="s">
        <v>77</v>
      </c>
      <c r="B32" s="37">
        <v>2500</v>
      </c>
      <c r="C32" s="34" t="s">
        <v>43</v>
      </c>
    </row>
    <row r="33" spans="1:3" x14ac:dyDescent="0.25">
      <c r="A33" s="32" t="s">
        <v>78</v>
      </c>
      <c r="B33" s="37">
        <v>300</v>
      </c>
      <c r="C33" s="34" t="s">
        <v>43</v>
      </c>
    </row>
    <row r="34" spans="1:3" x14ac:dyDescent="0.25">
      <c r="A34" s="32" t="s">
        <v>79</v>
      </c>
      <c r="B34" s="37">
        <v>950</v>
      </c>
      <c r="C34" s="34" t="s">
        <v>43</v>
      </c>
    </row>
    <row r="35" spans="1:3" x14ac:dyDescent="0.25">
      <c r="A35" s="32" t="s">
        <v>80</v>
      </c>
      <c r="B35" s="37">
        <v>650</v>
      </c>
      <c r="C35" s="34" t="s">
        <v>43</v>
      </c>
    </row>
    <row r="36" spans="1:3" x14ac:dyDescent="0.25">
      <c r="A36" s="32" t="s">
        <v>81</v>
      </c>
      <c r="B36" s="37">
        <v>1950</v>
      </c>
      <c r="C36" s="34" t="s">
        <v>43</v>
      </c>
    </row>
    <row r="37" spans="1:3" x14ac:dyDescent="0.25">
      <c r="A37" s="32" t="s">
        <v>82</v>
      </c>
      <c r="B37" s="37">
        <v>114000</v>
      </c>
      <c r="C37" s="34" t="s">
        <v>43</v>
      </c>
    </row>
    <row r="38" spans="1:3" ht="15.75" thickBot="1" x14ac:dyDescent="0.3">
      <c r="A38" s="27"/>
      <c r="B38" s="28"/>
      <c r="C38" s="28"/>
    </row>
  </sheetData>
  <sortState xmlns:xlrd2="http://schemas.microsoft.com/office/spreadsheetml/2017/richdata2" ref="A3:C38">
    <sortCondition ref="C3:C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0157-17F9-424E-9730-9CC51C3EC132}">
  <dimension ref="A1:H29"/>
  <sheetViews>
    <sheetView workbookViewId="0">
      <selection activeCell="J18" sqref="J18"/>
    </sheetView>
  </sheetViews>
  <sheetFormatPr baseColWidth="10" defaultRowHeight="15" x14ac:dyDescent="0.25"/>
  <cols>
    <col min="1" max="1" width="25" customWidth="1"/>
    <col min="2" max="2" width="15.5703125" bestFit="1" customWidth="1"/>
    <col min="3" max="3" width="22.7109375" bestFit="1" customWidth="1"/>
    <col min="4" max="4" width="9.5703125" customWidth="1"/>
    <col min="5" max="5" width="16.85546875" customWidth="1"/>
    <col min="6" max="6" width="21.85546875" customWidth="1"/>
    <col min="7" max="7" width="13.5703125" customWidth="1"/>
    <col min="11" max="11" width="25.42578125" bestFit="1" customWidth="1"/>
    <col min="12" max="12" width="15.5703125" bestFit="1" customWidth="1"/>
    <col min="13" max="13" width="22.7109375" bestFit="1" customWidth="1"/>
  </cols>
  <sheetData>
    <row r="1" spans="1:7" ht="15.75" thickBot="1" x14ac:dyDescent="0.3">
      <c r="A1" t="s">
        <v>11</v>
      </c>
      <c r="E1" s="44" t="s">
        <v>0</v>
      </c>
      <c r="F1" s="45" t="s">
        <v>32</v>
      </c>
      <c r="G1" s="46" t="s">
        <v>34</v>
      </c>
    </row>
    <row r="2" spans="1:7" x14ac:dyDescent="0.25">
      <c r="A2" t="s">
        <v>5</v>
      </c>
      <c r="E2" s="47" t="s">
        <v>42</v>
      </c>
      <c r="F2" s="48">
        <v>180000</v>
      </c>
      <c r="G2" s="49" t="s">
        <v>43</v>
      </c>
    </row>
    <row r="3" spans="1:7" x14ac:dyDescent="0.25">
      <c r="A3" t="s">
        <v>6</v>
      </c>
      <c r="E3" s="47" t="s">
        <v>54</v>
      </c>
      <c r="F3" s="48">
        <v>3000</v>
      </c>
      <c r="G3" s="49" t="s">
        <v>43</v>
      </c>
    </row>
    <row r="4" spans="1:7" x14ac:dyDescent="0.25">
      <c r="A4" t="s">
        <v>7</v>
      </c>
      <c r="E4" s="47" t="s">
        <v>61</v>
      </c>
      <c r="F4" s="48">
        <v>1300</v>
      </c>
      <c r="G4" s="49" t="s">
        <v>43</v>
      </c>
    </row>
    <row r="5" spans="1:7" x14ac:dyDescent="0.25">
      <c r="E5" s="47" t="s">
        <v>67</v>
      </c>
      <c r="F5" s="48">
        <v>2500</v>
      </c>
      <c r="G5" s="49" t="s">
        <v>43</v>
      </c>
    </row>
    <row r="6" spans="1:7" x14ac:dyDescent="0.25">
      <c r="E6" s="47" t="s">
        <v>68</v>
      </c>
      <c r="F6" s="48">
        <v>1600</v>
      </c>
      <c r="G6" s="49" t="s">
        <v>43</v>
      </c>
    </row>
    <row r="7" spans="1:7" x14ac:dyDescent="0.25">
      <c r="E7" s="47" t="s">
        <v>73</v>
      </c>
      <c r="F7" s="48">
        <v>15000</v>
      </c>
      <c r="G7" s="49" t="s">
        <v>43</v>
      </c>
    </row>
    <row r="8" spans="1:7" x14ac:dyDescent="0.25">
      <c r="A8" t="s">
        <v>85</v>
      </c>
      <c r="B8" s="2">
        <f>F2</f>
        <v>180000</v>
      </c>
      <c r="C8" s="17">
        <f>(B8/$B$8)</f>
        <v>1</v>
      </c>
      <c r="E8" s="47" t="s">
        <v>76</v>
      </c>
      <c r="F8" s="48">
        <v>5000</v>
      </c>
      <c r="G8" s="49" t="s">
        <v>43</v>
      </c>
    </row>
    <row r="9" spans="1:7" x14ac:dyDescent="0.25">
      <c r="A9" t="s">
        <v>8</v>
      </c>
      <c r="B9" s="2">
        <f>-F14</f>
        <v>-114000</v>
      </c>
      <c r="C9" s="17">
        <f>(B9/$B$8)</f>
        <v>-0.6333333333333333</v>
      </c>
      <c r="E9" s="47" t="s">
        <v>77</v>
      </c>
      <c r="F9" s="48">
        <v>2500</v>
      </c>
      <c r="G9" s="49" t="s">
        <v>43</v>
      </c>
    </row>
    <row r="10" spans="1:7" x14ac:dyDescent="0.25">
      <c r="A10" s="5" t="s">
        <v>9</v>
      </c>
      <c r="B10" s="6">
        <f>SUM(B8:B9)</f>
        <v>66000</v>
      </c>
      <c r="C10" s="17">
        <f t="shared" ref="C10:C12" si="0">(B10/$B$8)</f>
        <v>0.36666666666666664</v>
      </c>
      <c r="E10" s="47" t="s">
        <v>78</v>
      </c>
      <c r="F10" s="48">
        <v>300</v>
      </c>
      <c r="G10" s="49" t="s">
        <v>43</v>
      </c>
    </row>
    <row r="11" spans="1:7" x14ac:dyDescent="0.25">
      <c r="A11" s="3" t="s">
        <v>10</v>
      </c>
      <c r="C11" s="17">
        <f t="shared" si="0"/>
        <v>0</v>
      </c>
      <c r="E11" s="47" t="s">
        <v>79</v>
      </c>
      <c r="F11" s="48">
        <v>950</v>
      </c>
      <c r="G11" s="49" t="s">
        <v>43</v>
      </c>
    </row>
    <row r="12" spans="1:7" x14ac:dyDescent="0.25">
      <c r="A12" t="str">
        <f>E8</f>
        <v>Gastos de Personal</v>
      </c>
      <c r="B12" s="2">
        <f>F8</f>
        <v>5000</v>
      </c>
      <c r="C12" s="17">
        <f t="shared" si="0"/>
        <v>2.7777777777777776E-2</v>
      </c>
      <c r="E12" s="47" t="s">
        <v>80</v>
      </c>
      <c r="F12" s="48">
        <v>650</v>
      </c>
      <c r="G12" s="49" t="s">
        <v>43</v>
      </c>
    </row>
    <row r="13" spans="1:7" x14ac:dyDescent="0.25">
      <c r="A13" t="str">
        <f>E6</f>
        <v>Provisión Prestaciones Laborales</v>
      </c>
      <c r="B13" s="2">
        <f>F6</f>
        <v>1600</v>
      </c>
      <c r="C13" s="17">
        <f>(B13/$B$8)</f>
        <v>8.8888888888888889E-3</v>
      </c>
      <c r="E13" s="47" t="s">
        <v>81</v>
      </c>
      <c r="F13" s="48">
        <v>1950</v>
      </c>
      <c r="G13" s="49" t="s">
        <v>43</v>
      </c>
    </row>
    <row r="14" spans="1:7" x14ac:dyDescent="0.25">
      <c r="A14" t="str">
        <f>E4</f>
        <v>Cargos Diferidos – Papelería</v>
      </c>
      <c r="B14" s="2">
        <f>F4</f>
        <v>1300</v>
      </c>
      <c r="C14" s="17"/>
      <c r="E14" s="47" t="s">
        <v>82</v>
      </c>
      <c r="F14" s="48">
        <v>114000</v>
      </c>
      <c r="G14" s="49" t="s">
        <v>43</v>
      </c>
    </row>
    <row r="15" spans="1:7" x14ac:dyDescent="0.25">
      <c r="A15" t="str">
        <f>E10</f>
        <v>Seguros</v>
      </c>
      <c r="B15" s="2">
        <f>F10</f>
        <v>300</v>
      </c>
      <c r="C15" s="17"/>
    </row>
    <row r="16" spans="1:7" x14ac:dyDescent="0.25">
      <c r="A16" t="str">
        <f>E11</f>
        <v>Servicios pagados</v>
      </c>
      <c r="B16" s="2">
        <f>F11</f>
        <v>950</v>
      </c>
      <c r="C16" s="17"/>
    </row>
    <row r="17" spans="1:8" x14ac:dyDescent="0.25">
      <c r="A17" t="str">
        <f>E3</f>
        <v>Honorarios pagados</v>
      </c>
      <c r="B17" s="2">
        <f>F3</f>
        <v>3000</v>
      </c>
      <c r="C17" s="17">
        <f>(B15/$B$8)</f>
        <v>1.6666666666666668E-3</v>
      </c>
      <c r="F17" s="19"/>
      <c r="G17" s="20"/>
    </row>
    <row r="18" spans="1:8" x14ac:dyDescent="0.25">
      <c r="A18" t="str">
        <f>E7</f>
        <v>Devoluciones en Ventas</v>
      </c>
      <c r="B18" s="2">
        <f>F7</f>
        <v>15000</v>
      </c>
      <c r="C18" s="17">
        <f t="shared" ref="C18:C19" si="1">(B17/$B$8)</f>
        <v>1.6666666666666666E-2</v>
      </c>
      <c r="F18" s="19"/>
      <c r="G18" s="20"/>
      <c r="H18" s="20"/>
    </row>
    <row r="19" spans="1:8" x14ac:dyDescent="0.25">
      <c r="A19" t="str">
        <f>E8</f>
        <v>Gastos de Personal</v>
      </c>
      <c r="B19" s="2">
        <f>F8</f>
        <v>5000</v>
      </c>
      <c r="C19" s="17">
        <f t="shared" si="1"/>
        <v>8.3333333333333329E-2</v>
      </c>
      <c r="H19" s="20"/>
    </row>
    <row r="20" spans="1:8" x14ac:dyDescent="0.25">
      <c r="A20" s="5" t="s">
        <v>12</v>
      </c>
      <c r="B20" s="4">
        <f>B10-(SUM(B12:B19))</f>
        <v>33850</v>
      </c>
      <c r="C20" s="17">
        <f>(B19/$B$8)</f>
        <v>2.7777777777777776E-2</v>
      </c>
    </row>
    <row r="21" spans="1:8" x14ac:dyDescent="0.25">
      <c r="A21" s="5"/>
      <c r="B21" s="4"/>
      <c r="C21" s="17">
        <f>(B20/$B$8)</f>
        <v>0.18805555555555556</v>
      </c>
    </row>
    <row r="22" spans="1:8" x14ac:dyDescent="0.25">
      <c r="A22" s="5"/>
      <c r="B22" s="4"/>
      <c r="C22" s="17"/>
    </row>
    <row r="23" spans="1:8" x14ac:dyDescent="0.25">
      <c r="B23" s="1"/>
      <c r="C23" s="17"/>
    </row>
    <row r="24" spans="1:8" x14ac:dyDescent="0.25">
      <c r="A24" s="5" t="s">
        <v>13</v>
      </c>
      <c r="B24" s="6">
        <f>B20-B23</f>
        <v>33850</v>
      </c>
      <c r="C24" s="17"/>
    </row>
    <row r="25" spans="1:8" x14ac:dyDescent="0.25">
      <c r="A25" s="7" t="s">
        <v>91</v>
      </c>
      <c r="B25" s="40">
        <f>B24*0.25</f>
        <v>8462.5</v>
      </c>
      <c r="C25" s="17">
        <f>(B24/$B$8)</f>
        <v>0.18805555555555556</v>
      </c>
    </row>
    <row r="26" spans="1:8" x14ac:dyDescent="0.25">
      <c r="A26" s="5" t="s">
        <v>14</v>
      </c>
      <c r="B26" s="6">
        <f>B24-B25</f>
        <v>25387.5</v>
      </c>
      <c r="C26" s="17"/>
    </row>
    <row r="27" spans="1:8" x14ac:dyDescent="0.25">
      <c r="C27" s="18">
        <f>(B26/$B$8)</f>
        <v>0.14104166666666668</v>
      </c>
    </row>
    <row r="28" spans="1:8" x14ac:dyDescent="0.25">
      <c r="A28" s="50" t="s">
        <v>92</v>
      </c>
      <c r="B28" s="50"/>
      <c r="C28" s="50"/>
    </row>
    <row r="29" spans="1:8" x14ac:dyDescent="0.25">
      <c r="D29" s="22"/>
    </row>
  </sheetData>
  <sortState xmlns:xlrd2="http://schemas.microsoft.com/office/spreadsheetml/2017/richdata2" ref="E2:G11">
    <sortCondition ref="G2:G11"/>
  </sortState>
  <mergeCells count="1">
    <mergeCell ref="A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DF28-7483-4E04-8511-97DB936C2F89}">
  <dimension ref="A1:H53"/>
  <sheetViews>
    <sheetView tabSelected="1" topLeftCell="A10" workbookViewId="0">
      <selection activeCell="J38" sqref="J38"/>
    </sheetView>
  </sheetViews>
  <sheetFormatPr baseColWidth="10" defaultRowHeight="15" x14ac:dyDescent="0.25"/>
  <cols>
    <col min="1" max="1" width="28.85546875" customWidth="1"/>
    <col min="2" max="2" width="20.7109375" customWidth="1"/>
    <col min="6" max="6" width="37.42578125" customWidth="1"/>
    <col min="7" max="7" width="14.28515625" bestFit="1" customWidth="1"/>
    <col min="8" max="8" width="24.7109375" customWidth="1"/>
    <col min="9" max="9" width="20.5703125" customWidth="1"/>
    <col min="14" max="14" width="50.140625" bestFit="1" customWidth="1"/>
    <col min="15" max="15" width="15.5703125" bestFit="1" customWidth="1"/>
    <col min="16" max="16" width="18" bestFit="1" customWidth="1"/>
  </cols>
  <sheetData>
    <row r="1" spans="1:8" ht="15.75" thickBot="1" x14ac:dyDescent="0.3">
      <c r="A1" t="s">
        <v>15</v>
      </c>
    </row>
    <row r="2" spans="1:8" ht="15.75" thickBot="1" x14ac:dyDescent="0.3">
      <c r="A2" t="s">
        <v>5</v>
      </c>
      <c r="F2" s="23" t="s">
        <v>0</v>
      </c>
      <c r="G2" s="24" t="s">
        <v>32</v>
      </c>
      <c r="H2" s="21" t="s">
        <v>34</v>
      </c>
    </row>
    <row r="3" spans="1:8" x14ac:dyDescent="0.25">
      <c r="A3" t="s">
        <v>6</v>
      </c>
      <c r="F3" s="32" t="s">
        <v>35</v>
      </c>
      <c r="G3" s="33">
        <v>15000</v>
      </c>
      <c r="H3" s="34" t="s">
        <v>37</v>
      </c>
    </row>
    <row r="4" spans="1:8" x14ac:dyDescent="0.25">
      <c r="A4" t="s">
        <v>7</v>
      </c>
      <c r="F4" s="32" t="s">
        <v>38</v>
      </c>
      <c r="G4" s="35">
        <v>120000</v>
      </c>
      <c r="H4" s="34" t="s">
        <v>37</v>
      </c>
    </row>
    <row r="5" spans="1:8" x14ac:dyDescent="0.25">
      <c r="F5" s="32" t="s">
        <v>40</v>
      </c>
      <c r="G5" s="35">
        <v>85000</v>
      </c>
      <c r="H5" s="34" t="s">
        <v>37</v>
      </c>
    </row>
    <row r="6" spans="1:8" x14ac:dyDescent="0.25">
      <c r="F6" s="32" t="s">
        <v>44</v>
      </c>
      <c r="G6" s="35">
        <v>35000</v>
      </c>
      <c r="H6" s="34" t="s">
        <v>37</v>
      </c>
    </row>
    <row r="7" spans="1:8" x14ac:dyDescent="0.25">
      <c r="F7" s="32" t="s">
        <v>46</v>
      </c>
      <c r="G7" s="35">
        <v>1300</v>
      </c>
      <c r="H7" s="34" t="s">
        <v>37</v>
      </c>
    </row>
    <row r="8" spans="1:8" ht="30" x14ac:dyDescent="0.25">
      <c r="A8" s="3" t="s">
        <v>16</v>
      </c>
      <c r="B8" s="2"/>
      <c r="F8" s="32" t="s">
        <v>48</v>
      </c>
      <c r="G8" s="35">
        <v>1800</v>
      </c>
      <c r="H8" s="34" t="s">
        <v>37</v>
      </c>
    </row>
    <row r="9" spans="1:8" ht="30" x14ac:dyDescent="0.25">
      <c r="A9" s="9" t="s">
        <v>17</v>
      </c>
      <c r="B9" s="2"/>
      <c r="C9" t="s">
        <v>29</v>
      </c>
      <c r="F9" s="36" t="s">
        <v>87</v>
      </c>
      <c r="G9" s="35">
        <v>600</v>
      </c>
      <c r="H9" s="34" t="s">
        <v>37</v>
      </c>
    </row>
    <row r="10" spans="1:8" x14ac:dyDescent="0.25">
      <c r="A10" s="8" t="str">
        <f>F3</f>
        <v>Caja</v>
      </c>
      <c r="B10" s="25">
        <f>G3</f>
        <v>15000</v>
      </c>
      <c r="C10" s="17">
        <f>B10/$B$24</f>
        <v>3.3538289547233091E-2</v>
      </c>
      <c r="F10" s="36" t="s">
        <v>2</v>
      </c>
      <c r="G10" s="35">
        <v>15000</v>
      </c>
      <c r="H10" s="34" t="s">
        <v>37</v>
      </c>
    </row>
    <row r="11" spans="1:8" x14ac:dyDescent="0.25">
      <c r="A11" s="8" t="str">
        <f>F4</f>
        <v>Bancos</v>
      </c>
      <c r="B11" s="25">
        <f>G4</f>
        <v>120000</v>
      </c>
      <c r="C11" s="17"/>
      <c r="F11" s="32" t="s">
        <v>51</v>
      </c>
      <c r="G11" s="35">
        <v>80000</v>
      </c>
      <c r="H11" s="34" t="s">
        <v>37</v>
      </c>
    </row>
    <row r="12" spans="1:8" x14ac:dyDescent="0.25">
      <c r="A12" s="8" t="str">
        <f>F8</f>
        <v>Anticipo de Impuestos y Contribuciones</v>
      </c>
      <c r="B12" s="25">
        <f>G8</f>
        <v>1800</v>
      </c>
      <c r="C12" s="17"/>
      <c r="F12" s="32" t="s">
        <v>53</v>
      </c>
      <c r="G12" s="35">
        <v>15000</v>
      </c>
      <c r="H12" s="34" t="s">
        <v>37</v>
      </c>
    </row>
    <row r="13" spans="1:8" ht="30" x14ac:dyDescent="0.25">
      <c r="A13" t="str">
        <f>F9</f>
        <v>Cuentas por Cobrar (Colaboradores) </v>
      </c>
      <c r="B13" s="2">
        <f>G9</f>
        <v>600</v>
      </c>
      <c r="C13" s="17"/>
      <c r="F13" s="32" t="s">
        <v>55</v>
      </c>
      <c r="G13" s="35">
        <v>3500</v>
      </c>
      <c r="H13" s="34" t="s">
        <v>37</v>
      </c>
    </row>
    <row r="14" spans="1:8" x14ac:dyDescent="0.25">
      <c r="A14" t="str">
        <f>F6</f>
        <v>Clientes</v>
      </c>
      <c r="B14" s="2">
        <f>G6</f>
        <v>35000</v>
      </c>
      <c r="C14" s="17"/>
      <c r="F14" s="32"/>
      <c r="G14" s="35"/>
      <c r="H14" s="34"/>
    </row>
    <row r="15" spans="1:8" x14ac:dyDescent="0.25">
      <c r="A15" t="str">
        <f>F10</f>
        <v>Inventario</v>
      </c>
      <c r="B15">
        <f>G10</f>
        <v>15000</v>
      </c>
      <c r="C15" s="17">
        <f>B15/$B$24</f>
        <v>3.3538289547233091E-2</v>
      </c>
      <c r="F15" s="32" t="s">
        <v>57</v>
      </c>
      <c r="G15" s="35">
        <v>18000</v>
      </c>
      <c r="H15" s="34" t="s">
        <v>37</v>
      </c>
    </row>
    <row r="16" spans="1:8" x14ac:dyDescent="0.25">
      <c r="A16" s="3" t="s">
        <v>19</v>
      </c>
      <c r="B16" s="13">
        <f>SUM(B10:B15)</f>
        <v>187400</v>
      </c>
      <c r="C16" s="17">
        <f>B16/$B$24</f>
        <v>0.41900503074343209</v>
      </c>
      <c r="F16" s="32" t="s">
        <v>59</v>
      </c>
      <c r="G16" s="35">
        <v>1700</v>
      </c>
      <c r="H16" s="34" t="s">
        <v>37</v>
      </c>
    </row>
    <row r="17" spans="1:8" ht="30" x14ac:dyDescent="0.25">
      <c r="A17" s="9" t="s">
        <v>18</v>
      </c>
      <c r="B17" s="1"/>
      <c r="C17" s="17">
        <f>B17/$B$24</f>
        <v>0</v>
      </c>
      <c r="F17" s="36" t="s">
        <v>62</v>
      </c>
      <c r="G17" s="35">
        <v>21000</v>
      </c>
      <c r="H17" s="34" t="s">
        <v>37</v>
      </c>
    </row>
    <row r="18" spans="1:8" x14ac:dyDescent="0.25">
      <c r="A18" s="9" t="str">
        <f>F11</f>
        <v>Construcciones y Edificaciones</v>
      </c>
      <c r="B18" s="26">
        <f>G11</f>
        <v>80000</v>
      </c>
      <c r="C18" s="17"/>
      <c r="F18" s="36" t="s">
        <v>3</v>
      </c>
      <c r="G18" s="35">
        <v>25000</v>
      </c>
      <c r="H18" s="34" t="s">
        <v>37</v>
      </c>
    </row>
    <row r="19" spans="1:8" x14ac:dyDescent="0.25">
      <c r="A19" s="9" t="str">
        <f>F24</f>
        <v>Flota y Equipo de Transporte</v>
      </c>
      <c r="B19" s="26">
        <f>G24</f>
        <v>95000</v>
      </c>
      <c r="C19" s="17"/>
      <c r="F19" s="32" t="s">
        <v>1</v>
      </c>
      <c r="G19" s="35">
        <v>1800</v>
      </c>
      <c r="H19" s="34" t="s">
        <v>37</v>
      </c>
    </row>
    <row r="20" spans="1:8" x14ac:dyDescent="0.25">
      <c r="A20" s="9" t="str">
        <f>F12</f>
        <v>Equipos de Oficina</v>
      </c>
      <c r="B20" s="26">
        <v>18500</v>
      </c>
      <c r="C20" s="17"/>
      <c r="F20" s="32" t="s">
        <v>65</v>
      </c>
      <c r="G20" s="35">
        <v>1500</v>
      </c>
      <c r="H20" s="34" t="s">
        <v>37</v>
      </c>
    </row>
    <row r="21" spans="1:8" x14ac:dyDescent="0.25">
      <c r="A21" s="10" t="str">
        <f>F15</f>
        <v>Depreciación Acumulada</v>
      </c>
      <c r="B21" s="11">
        <f>-G15-ER!F12</f>
        <v>-18650</v>
      </c>
      <c r="C21" s="17">
        <f>B21/$B$24</f>
        <v>-4.1699273337059813E-2</v>
      </c>
      <c r="F21" s="32" t="s">
        <v>69</v>
      </c>
      <c r="G21" s="35">
        <v>339150</v>
      </c>
      <c r="H21" s="34" t="s">
        <v>37</v>
      </c>
    </row>
    <row r="22" spans="1:8" x14ac:dyDescent="0.25">
      <c r="A22" s="7" t="str">
        <f>F5</f>
        <v>Inversiones a Largo Plazo</v>
      </c>
      <c r="B22" s="2">
        <f>G5</f>
        <v>85000</v>
      </c>
      <c r="C22" s="17">
        <f>B22/$B$24</f>
        <v>0.19005030743432086</v>
      </c>
      <c r="F22" s="32" t="s">
        <v>4</v>
      </c>
      <c r="G22" s="35">
        <v>650</v>
      </c>
      <c r="H22" s="34" t="s">
        <v>37</v>
      </c>
    </row>
    <row r="23" spans="1:8" ht="30" x14ac:dyDescent="0.25">
      <c r="A23" s="5" t="s">
        <v>20</v>
      </c>
      <c r="B23" s="12">
        <f>SUM(B18:B22)</f>
        <v>259850</v>
      </c>
      <c r="C23" s="17">
        <f>B23/$B$24</f>
        <v>0.58099496925656791</v>
      </c>
      <c r="F23" s="32" t="s">
        <v>72</v>
      </c>
      <c r="G23" s="35">
        <v>18000</v>
      </c>
      <c r="H23" s="34" t="s">
        <v>37</v>
      </c>
    </row>
    <row r="24" spans="1:8" x14ac:dyDescent="0.25">
      <c r="A24" s="5" t="s">
        <v>21</v>
      </c>
      <c r="B24" s="13">
        <f>B23+B16</f>
        <v>447250</v>
      </c>
      <c r="C24" s="15">
        <f>B24/$B$24</f>
        <v>1</v>
      </c>
      <c r="F24" s="32" t="s">
        <v>83</v>
      </c>
      <c r="G24" s="35">
        <v>95000</v>
      </c>
      <c r="H24" s="34" t="s">
        <v>37</v>
      </c>
    </row>
    <row r="25" spans="1:8" x14ac:dyDescent="0.25">
      <c r="A25" s="3" t="s">
        <v>22</v>
      </c>
      <c r="F25" s="32" t="s">
        <v>74</v>
      </c>
      <c r="G25" s="35">
        <v>10912.5</v>
      </c>
      <c r="H25" s="34" t="s">
        <v>37</v>
      </c>
    </row>
    <row r="26" spans="1:8" x14ac:dyDescent="0.25">
      <c r="A26" s="9" t="s">
        <v>86</v>
      </c>
    </row>
    <row r="27" spans="1:8" x14ac:dyDescent="0.25">
      <c r="A27" t="str">
        <f>F18</f>
        <v>Proveedores</v>
      </c>
      <c r="B27" s="2">
        <f>G18</f>
        <v>25000</v>
      </c>
      <c r="C27" s="17">
        <f>B27/$B$44</f>
        <v>5.5897149245388487E-2</v>
      </c>
      <c r="F27" s="42" t="s">
        <v>90</v>
      </c>
      <c r="G27" s="42"/>
      <c r="H27" s="38" t="s">
        <v>32</v>
      </c>
    </row>
    <row r="28" spans="1:8" x14ac:dyDescent="0.25">
      <c r="A28" t="str">
        <f>F20</f>
        <v>Impuesto sobre ventas por pagar</v>
      </c>
      <c r="B28" s="2">
        <f>G20</f>
        <v>1500</v>
      </c>
      <c r="C28" s="17">
        <f>B28/$B$44</f>
        <v>3.3538289547233092E-3</v>
      </c>
      <c r="F28" s="43" t="s">
        <v>30</v>
      </c>
      <c r="G28" s="43"/>
      <c r="H28" s="39">
        <f>B36</f>
        <v>31912.5</v>
      </c>
    </row>
    <row r="29" spans="1:8" x14ac:dyDescent="0.25">
      <c r="A29" t="s">
        <v>88</v>
      </c>
      <c r="B29" s="2">
        <v>1600</v>
      </c>
      <c r="C29" s="17"/>
      <c r="F29" s="43" t="s">
        <v>31</v>
      </c>
      <c r="G29" s="43"/>
      <c r="H29" s="39">
        <f>B43</f>
        <v>384137.5</v>
      </c>
    </row>
    <row r="30" spans="1:8" x14ac:dyDescent="0.25">
      <c r="A30" t="str">
        <f>F7</f>
        <v>Documentos por Pagar</v>
      </c>
      <c r="B30" s="2">
        <f>G7</f>
        <v>1300</v>
      </c>
      <c r="C30" s="17"/>
      <c r="F30" s="43" t="s">
        <v>33</v>
      </c>
      <c r="G30" s="43"/>
      <c r="H30" s="39">
        <f>SUM(H28:H29)</f>
        <v>416050</v>
      </c>
    </row>
    <row r="31" spans="1:8" x14ac:dyDescent="0.25">
      <c r="A31" s="1" t="str">
        <f>F19</f>
        <v>Costos y Gastos por Pagar</v>
      </c>
      <c r="B31" s="1">
        <f>G19</f>
        <v>1800</v>
      </c>
      <c r="C31" s="17">
        <f>B31/$B$44</f>
        <v>4.0245947456679712E-3</v>
      </c>
      <c r="G31" s="1"/>
      <c r="H31" s="16"/>
    </row>
    <row r="32" spans="1:8" x14ac:dyDescent="0.25">
      <c r="A32" s="3" t="s">
        <v>23</v>
      </c>
      <c r="B32" s="13">
        <f>SUM(B27:B31)</f>
        <v>31200</v>
      </c>
      <c r="C32" s="17">
        <f>B32/$B$44</f>
        <v>6.9759642258244825E-2</v>
      </c>
      <c r="G32" s="1"/>
      <c r="H32" s="16"/>
    </row>
    <row r="33" spans="1:8" x14ac:dyDescent="0.25">
      <c r="A33" s="9" t="s">
        <v>24</v>
      </c>
      <c r="C33" s="17">
        <f>B33/$B$44</f>
        <v>0</v>
      </c>
      <c r="G33" s="1"/>
      <c r="H33" s="16"/>
    </row>
    <row r="34" spans="1:8" x14ac:dyDescent="0.25">
      <c r="A34" s="9" t="str">
        <f>F17</f>
        <v>Obligaciones Financieras de Largo Plazo</v>
      </c>
      <c r="B34" s="26">
        <f>G17</f>
        <v>21000</v>
      </c>
      <c r="C34" s="17"/>
      <c r="G34" s="1"/>
      <c r="H34" s="16"/>
    </row>
    <row r="35" spans="1:8" x14ac:dyDescent="0.25">
      <c r="A35" t="str">
        <f>F25</f>
        <v>Préstamos Hipotecario</v>
      </c>
      <c r="B35" s="2">
        <f>G25</f>
        <v>10912.5</v>
      </c>
      <c r="C35" s="17"/>
      <c r="G35" s="1"/>
      <c r="H35" s="16"/>
    </row>
    <row r="36" spans="1:8" x14ac:dyDescent="0.25">
      <c r="A36" s="5" t="s">
        <v>25</v>
      </c>
      <c r="B36" s="4">
        <f>SUM(B34:B35)</f>
        <v>31912.5</v>
      </c>
      <c r="C36" s="17">
        <f>B36/$B$44</f>
        <v>7.1352711011738401E-2</v>
      </c>
    </row>
    <row r="37" spans="1:8" x14ac:dyDescent="0.25">
      <c r="A37" s="3" t="s">
        <v>26</v>
      </c>
      <c r="C37" s="17">
        <f>B37/$B$44</f>
        <v>0</v>
      </c>
    </row>
    <row r="38" spans="1:8" x14ac:dyDescent="0.25">
      <c r="A38" t="str">
        <f>F21</f>
        <v>Aportes Sociales Capital Común</v>
      </c>
      <c r="B38" s="2">
        <f>G21</f>
        <v>339150</v>
      </c>
    </row>
    <row r="39" spans="1:8" x14ac:dyDescent="0.25">
      <c r="A39" t="str">
        <f>F22</f>
        <v>Reserva Legal</v>
      </c>
      <c r="B39" s="2">
        <f>G22</f>
        <v>650</v>
      </c>
      <c r="C39" s="17">
        <f>B39/$B$44</f>
        <v>1.4533258803801005E-3</v>
      </c>
    </row>
    <row r="40" spans="1:8" x14ac:dyDescent="0.25">
      <c r="A40" s="9" t="str">
        <f>F16</f>
        <v>Gastos Pagados por Anticipado</v>
      </c>
      <c r="B40" s="26">
        <f>G16</f>
        <v>1700</v>
      </c>
      <c r="C40" s="17"/>
    </row>
    <row r="41" spans="1:8" x14ac:dyDescent="0.25">
      <c r="A41" s="1" t="str">
        <f>F23</f>
        <v>Utilidades Acumuladas (Período anterior)</v>
      </c>
      <c r="B41" s="1">
        <f>G23</f>
        <v>18000</v>
      </c>
      <c r="C41" s="17">
        <f>B41/$B$44</f>
        <v>4.0245947456679712E-2</v>
      </c>
    </row>
    <row r="42" spans="1:8" x14ac:dyDescent="0.25">
      <c r="A42" t="s">
        <v>89</v>
      </c>
      <c r="B42" s="2">
        <f>24637.5</f>
        <v>24637.5</v>
      </c>
      <c r="C42" s="17"/>
    </row>
    <row r="43" spans="1:8" x14ac:dyDescent="0.25">
      <c r="A43" s="14" t="s">
        <v>27</v>
      </c>
      <c r="B43" s="1">
        <f>SUM(B38:B42)</f>
        <v>384137.5</v>
      </c>
      <c r="C43" s="17">
        <f>B43/$B$44</f>
        <v>0.85888764673001672</v>
      </c>
    </row>
    <row r="44" spans="1:8" x14ac:dyDescent="0.25">
      <c r="A44" s="3" t="s">
        <v>28</v>
      </c>
      <c r="B44" s="4">
        <f>B43+B36+B32</f>
        <v>447250</v>
      </c>
      <c r="C44" s="17">
        <f>B44/$B$44</f>
        <v>1</v>
      </c>
    </row>
    <row r="53" spans="5:5" x14ac:dyDescent="0.25">
      <c r="E53" s="14"/>
    </row>
  </sheetData>
  <mergeCells count="4">
    <mergeCell ref="F27:G27"/>
    <mergeCell ref="F28:G28"/>
    <mergeCell ref="F29:G29"/>
    <mergeCell ref="F30:G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Clasificación</vt:lpstr>
      <vt:lpstr>ER</vt:lpstr>
      <vt:lpstr>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2022-01-22T01:20:18Z</dcterms:created>
  <dcterms:modified xsi:type="dcterms:W3CDTF">2022-01-27T02:56:22Z</dcterms:modified>
</cp:coreProperties>
</file>