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genec\Downloads\"/>
    </mc:Choice>
  </mc:AlternateContent>
  <xr:revisionPtr revIDLastSave="0" documentId="13_ncr:1_{1B75BEAA-2F47-4081-9260-8AEF33C16D96}" xr6:coauthVersionLast="47" xr6:coauthVersionMax="47" xr10:uidLastSave="{00000000-0000-0000-0000-000000000000}"/>
  <bookViews>
    <workbookView xWindow="-110" yWindow="-110" windowWidth="19420" windowHeight="10420" activeTab="2" xr2:uid="{B1CEA890-2FB0-42C3-9288-502091C6A2BF}"/>
  </bookViews>
  <sheets>
    <sheet name="Integrantes" sheetId="1" r:id="rId1"/>
    <sheet name="Mini Caso Las Pelotas de Futbol" sheetId="2" r:id="rId2"/>
    <sheet name="Procedimiento" sheetId="4"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69" i="4" l="1"/>
  <c r="B12" i="4"/>
  <c r="C57" i="4"/>
  <c r="G63" i="4"/>
  <c r="C65" i="4"/>
  <c r="B50" i="4"/>
  <c r="B52" i="4" s="1"/>
  <c r="G44" i="4"/>
  <c r="F44" i="4"/>
  <c r="E44" i="4"/>
  <c r="D44" i="4"/>
  <c r="H44" i="4" s="1"/>
  <c r="H37" i="4"/>
  <c r="H41" i="4" s="1"/>
  <c r="G37" i="4"/>
  <c r="G41" i="4" s="1"/>
  <c r="F37" i="4"/>
  <c r="F41" i="4" s="1"/>
  <c r="E37" i="4"/>
  <c r="E41" i="4" s="1"/>
  <c r="D37" i="4"/>
  <c r="D41" i="4" s="1"/>
  <c r="D36" i="4"/>
  <c r="D38" i="4" s="1"/>
  <c r="I28" i="4"/>
  <c r="H28" i="4"/>
  <c r="G28" i="4"/>
  <c r="F28" i="4"/>
  <c r="E28" i="4"/>
  <c r="J28" i="4" s="1"/>
  <c r="F20" i="4"/>
  <c r="F21" i="4" s="1"/>
  <c r="E20" i="4"/>
  <c r="E21" i="4" s="1"/>
  <c r="H19" i="4"/>
  <c r="G19" i="4"/>
  <c r="D19" i="4"/>
  <c r="C19" i="4"/>
  <c r="B11" i="4"/>
  <c r="B13" i="4" s="1"/>
  <c r="B10" i="4"/>
  <c r="B53" i="4" l="1"/>
  <c r="C56" i="4"/>
  <c r="C58" i="4" s="1"/>
  <c r="C48" i="4"/>
  <c r="C47" i="4"/>
  <c r="C49" i="4" s="1"/>
  <c r="B51" i="4" s="1"/>
  <c r="E22" i="4"/>
  <c r="C21" i="4"/>
  <c r="F22" i="4"/>
  <c r="D21" i="4"/>
  <c r="F36" i="4" s="1"/>
  <c r="F38" i="4" s="1"/>
  <c r="D64" i="4"/>
  <c r="D39" i="4"/>
  <c r="D40" i="4"/>
  <c r="D42" i="4" s="1"/>
  <c r="C20" i="4"/>
  <c r="D20" i="4"/>
  <c r="E36" i="4" s="1"/>
  <c r="E38" i="4" s="1"/>
  <c r="D45" i="4" l="1"/>
  <c r="F23" i="4"/>
  <c r="D23" i="4" s="1"/>
  <c r="H36" i="4" s="1"/>
  <c r="H38" i="4" s="1"/>
  <c r="D22" i="4"/>
  <c r="G36" i="4" s="1"/>
  <c r="G38" i="4" s="1"/>
  <c r="F39" i="4"/>
  <c r="F40" i="4" s="1"/>
  <c r="F42" i="4" s="1"/>
  <c r="F45" i="4" s="1"/>
  <c r="E39" i="4"/>
  <c r="E40" i="4" s="1"/>
  <c r="E42" i="4" s="1"/>
  <c r="H20" i="4"/>
  <c r="G20" i="4"/>
  <c r="H21" i="4"/>
  <c r="G21" i="4"/>
  <c r="E23" i="4"/>
  <c r="C23" i="4" s="1"/>
  <c r="C22" i="4"/>
  <c r="E45" i="4" l="1"/>
  <c r="H22" i="4"/>
  <c r="G22" i="4"/>
  <c r="H23" i="4"/>
  <c r="G23" i="4"/>
  <c r="D65" i="4"/>
  <c r="D66" i="4" s="1"/>
  <c r="D67" i="4" s="1"/>
  <c r="D68" i="4" s="1"/>
  <c r="G40" i="4"/>
  <c r="G42" i="4" s="1"/>
  <c r="G45" i="4" s="1"/>
  <c r="G39" i="4"/>
  <c r="H39" i="4"/>
  <c r="H40" i="4"/>
  <c r="H42" i="4" s="1"/>
  <c r="G65" i="4" l="1"/>
  <c r="H45" i="4"/>
  <c r="D69" i="4" l="1"/>
</calcChain>
</file>

<file path=xl/sharedStrings.xml><?xml version="1.0" encoding="utf-8"?>
<sst xmlns="http://schemas.openxmlformats.org/spreadsheetml/2006/main" count="71" uniqueCount="63">
  <si>
    <t>REPASO DEL TEMA: ELABORACIÓN DE UN PRESUPUESTO DE CAPITAL (ANÁLISIS DESPUÉS DE IMPUESTOS)</t>
  </si>
  <si>
    <t xml:space="preserve">Datos: </t>
  </si>
  <si>
    <t xml:space="preserve">Inició Operaciones </t>
  </si>
  <si>
    <t xml:space="preserve">Capacidad plena </t>
  </si>
  <si>
    <t>Necesita ampliación</t>
  </si>
  <si>
    <t xml:space="preserve">Pruebas de mercado </t>
  </si>
  <si>
    <t xml:space="preserve">Valor del Lugar </t>
  </si>
  <si>
    <t>(tambien es valor de salvamento)</t>
  </si>
  <si>
    <t xml:space="preserve">Máquinaria </t>
  </si>
  <si>
    <t>5 años vida</t>
  </si>
  <si>
    <t xml:space="preserve">Al final de la vida util la maq. </t>
  </si>
  <si>
    <t>(valor de salvamento de la maquinaria)</t>
  </si>
  <si>
    <t xml:space="preserve">Año 0 </t>
  </si>
  <si>
    <t>Valor del lugar</t>
  </si>
  <si>
    <t>Maquinaria</t>
  </si>
  <si>
    <t xml:space="preserve">(+) Aumento Capital de Trabajo </t>
  </si>
  <si>
    <t xml:space="preserve">Total </t>
  </si>
  <si>
    <t>Producción</t>
  </si>
  <si>
    <t>TMAR</t>
  </si>
  <si>
    <t xml:space="preserve">Año </t>
  </si>
  <si>
    <t xml:space="preserve">Unidades </t>
  </si>
  <si>
    <t>Precio total</t>
  </si>
  <si>
    <t>Costo de Producción</t>
  </si>
  <si>
    <t>Precio Individual</t>
  </si>
  <si>
    <t>Costo Individual</t>
  </si>
  <si>
    <t>Capital de Trabajo Inicial (Adicional)</t>
  </si>
  <si>
    <t>Utilidad Bruta</t>
  </si>
  <si>
    <t xml:space="preserve">Depreciación de Maquinaria </t>
  </si>
  <si>
    <t>Año 1</t>
  </si>
  <si>
    <t>Año 2</t>
  </si>
  <si>
    <t>Año 3</t>
  </si>
  <si>
    <t>Año 4</t>
  </si>
  <si>
    <t>Año 5</t>
  </si>
  <si>
    <t>TOTAL</t>
  </si>
  <si>
    <t>Flujo de Efectivo (Nueva maquinaria)</t>
  </si>
  <si>
    <t>Ingresos</t>
  </si>
  <si>
    <t>(-) gastos</t>
  </si>
  <si>
    <t>(-) Depreciación</t>
  </si>
  <si>
    <t>UAI</t>
  </si>
  <si>
    <t>(-) ISR (25%)</t>
  </si>
  <si>
    <t>Utilidad Netal</t>
  </si>
  <si>
    <t>(+) Depreciación</t>
  </si>
  <si>
    <t>FNE nuevo equipo</t>
  </si>
  <si>
    <t xml:space="preserve">(-) Capital </t>
  </si>
  <si>
    <t>FNE Con capital</t>
  </si>
  <si>
    <t>Valor Libros de máquina nueva (en año 5)</t>
  </si>
  <si>
    <t>Costo de Adquisición</t>
  </si>
  <si>
    <t>(-) Depreciación acumulada</t>
  </si>
  <si>
    <t>valor en venta</t>
  </si>
  <si>
    <t>(-) Valor en libros</t>
  </si>
  <si>
    <t>Ganancia en venta</t>
  </si>
  <si>
    <t>ISR (10%)</t>
  </si>
  <si>
    <t>Valor Terminal (Año 5)</t>
  </si>
  <si>
    <t>Ingreso adicional por venta de máquina nueva</t>
  </si>
  <si>
    <t>(+) Recuperación del capital de trabajo</t>
  </si>
  <si>
    <t xml:space="preserve">FNE </t>
  </si>
  <si>
    <t xml:space="preserve">FNE No Recuperado </t>
  </si>
  <si>
    <t>TIR</t>
  </si>
  <si>
    <t>VPN (15%)</t>
  </si>
  <si>
    <t xml:space="preserve">R// Si se aceptaran los planes de la ampliación ya que al ver que la TIR del proyecto retador es mayor que la TMAR del proyecto actual. Lo cual demuestra que en el año 5 inicia el proceso de recuperación del capital. </t>
  </si>
  <si>
    <t>Génesis Cortez</t>
  </si>
  <si>
    <t>Sebastián millian</t>
  </si>
  <si>
    <t>Kevin Ortiz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</si>
</sst>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 ;_-[$$-409]* \-#,##0.00\ ;_-[$$-409]* &quot;-&quot;??_ ;_-@_ "/>
  </numFmts>
  <fonts count="7" x14ac:knownFonts="1">
    <font>
      <sz val="11"/>
      <color theme="1"/>
      <name val="Calibri"/>
      <family val="2"/>
      <scheme val="minor"/>
    </font>
    <font>
      <b/>
      <sz val="11"/>
      <color theme="1"/>
      <name val="Calibri"/>
      <family val="2"/>
      <scheme val="minor"/>
    </font>
    <font>
      <sz val="11"/>
      <color theme="1"/>
      <name val="Calibri"/>
      <family val="2"/>
      <scheme val="minor"/>
    </font>
    <font>
      <sz val="11"/>
      <color rgb="FF000000"/>
      <name val="Calibri"/>
      <family val="2"/>
    </font>
    <font>
      <b/>
      <sz val="11"/>
      <color rgb="FF000000"/>
      <name val="Calibri"/>
      <family val="2"/>
    </font>
    <font>
      <b/>
      <sz val="11"/>
      <color rgb="FF00B0F0"/>
      <name val="Calibri"/>
      <family val="2"/>
      <scheme val="minor"/>
    </font>
    <font>
      <sz val="16"/>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92D050"/>
        <bgColor rgb="FF000000"/>
      </patternFill>
    </fill>
  </fills>
  <borders count="11">
    <border>
      <left/>
      <right/>
      <top/>
      <bottom/>
      <diagonal/>
    </border>
    <border>
      <left/>
      <right/>
      <top/>
      <bottom style="thin">
        <color indexed="64"/>
      </bottom>
      <diagonal/>
    </border>
    <border>
      <left/>
      <right/>
      <top style="thin">
        <color indexed="64"/>
      </top>
      <bottom/>
      <diagonal/>
    </border>
    <border>
      <left/>
      <right/>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2" fillId="0" borderId="0" applyFont="0" applyFill="0" applyBorder="0" applyAlignment="0" applyProtection="0"/>
  </cellStyleXfs>
  <cellXfs count="48">
    <xf numFmtId="0" fontId="0" fillId="0" borderId="0" xfId="0"/>
    <xf numFmtId="0" fontId="0" fillId="0" borderId="0" xfId="0" applyAlignment="1">
      <alignment wrapText="1"/>
    </xf>
    <xf numFmtId="0" fontId="0" fillId="0" borderId="0" xfId="0" applyAlignment="1">
      <alignment vertical="top" wrapText="1"/>
    </xf>
    <xf numFmtId="0" fontId="1" fillId="0" borderId="1" xfId="0" applyFont="1" applyBorder="1" applyAlignment="1">
      <alignment horizontal="center"/>
    </xf>
    <xf numFmtId="0" fontId="1" fillId="0" borderId="0" xfId="0" applyFont="1"/>
    <xf numFmtId="0" fontId="1" fillId="0" borderId="1" xfId="0" applyFont="1" applyBorder="1"/>
    <xf numFmtId="0" fontId="1" fillId="0" borderId="0" xfId="0" applyFont="1" applyAlignment="1">
      <alignment horizontal="center"/>
    </xf>
    <xf numFmtId="164" fontId="0" fillId="0" borderId="0" xfId="0" applyNumberFormat="1"/>
    <xf numFmtId="164" fontId="0" fillId="0" borderId="1" xfId="0" applyNumberFormat="1" applyBorder="1"/>
    <xf numFmtId="9" fontId="0" fillId="0" borderId="0" xfId="0" applyNumberFormat="1"/>
    <xf numFmtId="0" fontId="1" fillId="0" borderId="3" xfId="0" applyFont="1" applyBorder="1" applyAlignment="1">
      <alignment horizontal="center" vertical="center"/>
    </xf>
    <xf numFmtId="0" fontId="3" fillId="0" borderId="0" xfId="0" applyFont="1"/>
    <xf numFmtId="164" fontId="0" fillId="0" borderId="3" xfId="0" applyNumberFormat="1" applyBorder="1"/>
    <xf numFmtId="164" fontId="3" fillId="0" borderId="0" xfId="0" applyNumberFormat="1" applyFont="1"/>
    <xf numFmtId="164" fontId="1" fillId="0" borderId="0" xfId="0" applyNumberFormat="1" applyFont="1"/>
    <xf numFmtId="0" fontId="4" fillId="0" borderId="0" xfId="0" applyFont="1"/>
    <xf numFmtId="164" fontId="0" fillId="0" borderId="0" xfId="0" applyNumberFormat="1" applyAlignment="1">
      <alignment horizontal="center"/>
    </xf>
    <xf numFmtId="164" fontId="1" fillId="0" borderId="0" xfId="0" applyNumberFormat="1" applyFont="1" applyAlignment="1">
      <alignment horizontal="center"/>
    </xf>
    <xf numFmtId="0" fontId="1" fillId="0" borderId="3" xfId="0" applyFont="1" applyBorder="1" applyAlignment="1">
      <alignment horizontal="center"/>
    </xf>
    <xf numFmtId="0" fontId="0" fillId="0" borderId="1" xfId="0" applyBorder="1"/>
    <xf numFmtId="0" fontId="1" fillId="0" borderId="0" xfId="0" applyFont="1" applyFill="1" applyAlignment="1"/>
    <xf numFmtId="0" fontId="1" fillId="0" borderId="10" xfId="0" applyFont="1" applyBorder="1" applyAlignment="1">
      <alignment horizontal="center"/>
    </xf>
    <xf numFmtId="0" fontId="1" fillId="0" borderId="10" xfId="0" applyFont="1" applyBorder="1"/>
    <xf numFmtId="164" fontId="1" fillId="0" borderId="10" xfId="0" applyNumberFormat="1" applyFont="1" applyBorder="1" applyAlignment="1">
      <alignment horizontal="center"/>
    </xf>
    <xf numFmtId="164" fontId="1" fillId="0" borderId="10" xfId="0" applyNumberFormat="1" applyFont="1" applyBorder="1"/>
    <xf numFmtId="164" fontId="1" fillId="0" borderId="10" xfId="0" applyNumberFormat="1" applyFont="1" applyBorder="1" applyAlignment="1">
      <alignment horizontal="center" vertical="center"/>
    </xf>
    <xf numFmtId="0" fontId="1" fillId="2" borderId="10" xfId="0" applyFont="1" applyFill="1" applyBorder="1" applyAlignment="1">
      <alignment horizontal="center" vertical="center"/>
    </xf>
    <xf numFmtId="9" fontId="1" fillId="2" borderId="10" xfId="0" applyNumberFormat="1" applyFont="1" applyFill="1" applyBorder="1" applyAlignment="1">
      <alignment horizontal="center" vertical="center"/>
    </xf>
    <xf numFmtId="0" fontId="1" fillId="3" borderId="0" xfId="0" applyFont="1" applyFill="1"/>
    <xf numFmtId="0" fontId="4" fillId="4" borderId="0" xfId="0" applyFont="1" applyFill="1"/>
    <xf numFmtId="0" fontId="5" fillId="0" borderId="4" xfId="0" applyFont="1" applyBorder="1" applyAlignment="1">
      <alignment horizontal="center"/>
    </xf>
    <xf numFmtId="10" fontId="5" fillId="0" borderId="5" xfId="0" applyNumberFormat="1" applyFont="1" applyBorder="1" applyAlignment="1">
      <alignment horizontal="center"/>
    </xf>
    <xf numFmtId="9" fontId="5" fillId="0" borderId="6" xfId="0" applyNumberFormat="1" applyFont="1" applyBorder="1" applyAlignment="1">
      <alignment horizontal="center"/>
    </xf>
    <xf numFmtId="9" fontId="5" fillId="0" borderId="7" xfId="1" applyFont="1" applyBorder="1" applyAlignment="1">
      <alignment horizontal="center"/>
    </xf>
    <xf numFmtId="0" fontId="5" fillId="0" borderId="8" xfId="0" applyFont="1" applyBorder="1" applyAlignment="1">
      <alignment horizontal="center"/>
    </xf>
    <xf numFmtId="164" fontId="5" fillId="0" borderId="9" xfId="0" applyNumberFormat="1" applyFont="1" applyBorder="1" applyAlignment="1">
      <alignment horizontal="center"/>
    </xf>
    <xf numFmtId="0" fontId="1" fillId="0" borderId="0" xfId="0" applyFont="1" applyBorder="1" applyAlignment="1">
      <alignment horizontal="center"/>
    </xf>
    <xf numFmtId="0" fontId="0" fillId="0" borderId="0" xfId="0" applyBorder="1" applyAlignment="1">
      <alignment wrapText="1"/>
    </xf>
    <xf numFmtId="0" fontId="1" fillId="0" borderId="10" xfId="0" applyFont="1" applyBorder="1" applyAlignment="1">
      <alignment horizontal="center" vertical="center"/>
    </xf>
    <xf numFmtId="164" fontId="0" fillId="0" borderId="10" xfId="0" applyNumberFormat="1" applyBorder="1"/>
    <xf numFmtId="0" fontId="6" fillId="0" borderId="10" xfId="0" applyFont="1" applyBorder="1" applyAlignment="1">
      <alignment horizontal="center" vertical="center"/>
    </xf>
    <xf numFmtId="0" fontId="5" fillId="2" borderId="10" xfId="0" applyFont="1" applyFill="1" applyBorder="1" applyAlignment="1">
      <alignment horizontal="center" vertical="top" wrapText="1"/>
    </xf>
    <xf numFmtId="0" fontId="1" fillId="3" borderId="0" xfId="0" applyFont="1" applyFill="1" applyAlignment="1">
      <alignment horizontal="center"/>
    </xf>
    <xf numFmtId="0" fontId="0" fillId="0" borderId="2" xfId="0" applyBorder="1" applyAlignment="1">
      <alignment horizontal="left" wrapText="1"/>
    </xf>
    <xf numFmtId="0" fontId="0" fillId="0" borderId="0" xfId="0" applyAlignment="1">
      <alignment horizontal="left" wrapText="1"/>
    </xf>
    <xf numFmtId="0" fontId="0" fillId="0" borderId="2" xfId="0" applyBorder="1" applyAlignment="1">
      <alignment horizontal="center" vertical="top" wrapText="1"/>
    </xf>
    <xf numFmtId="0" fontId="0" fillId="0" borderId="0" xfId="0" applyAlignment="1">
      <alignment horizontal="center" vertical="top" wrapText="1"/>
    </xf>
    <xf numFmtId="0" fontId="1" fillId="2" borderId="10" xfId="0" applyFont="1" applyFill="1" applyBorder="1" applyAlignment="1">
      <alignment horizontal="center"/>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355600</xdr:colOff>
      <xdr:row>18</xdr:row>
      <xdr:rowOff>29515</xdr:rowOff>
    </xdr:to>
    <xdr:pic>
      <xdr:nvPicPr>
        <xdr:cNvPr id="2" name="Imagen 1">
          <a:extLst>
            <a:ext uri="{FF2B5EF4-FFF2-40B4-BE49-F238E27FC236}">
              <a16:creationId xmlns:a16="http://schemas.microsoft.com/office/drawing/2014/main" id="{9A27C3BC-30AE-4827-87F6-0BC0E5C63651}"/>
            </a:ext>
          </a:extLst>
        </xdr:cNvPr>
        <xdr:cNvPicPr>
          <a:picLocks noChangeAspect="1"/>
        </xdr:cNvPicPr>
      </xdr:nvPicPr>
      <xdr:blipFill>
        <a:blip xmlns:r="http://schemas.openxmlformats.org/officeDocument/2006/relationships" r:embed="rId1"/>
        <a:stretch>
          <a:fillRect/>
        </a:stretch>
      </xdr:blipFill>
      <xdr:spPr>
        <a:xfrm>
          <a:off x="0" y="0"/>
          <a:ext cx="5156200" cy="3350565"/>
        </a:xfrm>
        <a:prstGeom prst="rect">
          <a:avLst/>
        </a:prstGeom>
      </xdr:spPr>
    </xdr:pic>
    <xdr:clientData/>
  </xdr:twoCellAnchor>
  <xdr:twoCellAnchor editAs="oneCell">
    <xdr:from>
      <xdr:col>0</xdr:col>
      <xdr:colOff>1</xdr:colOff>
      <xdr:row>18</xdr:row>
      <xdr:rowOff>27444</xdr:rowOff>
    </xdr:from>
    <xdr:to>
      <xdr:col>6</xdr:col>
      <xdr:colOff>368301</xdr:colOff>
      <xdr:row>35</xdr:row>
      <xdr:rowOff>164271</xdr:rowOff>
    </xdr:to>
    <xdr:pic>
      <xdr:nvPicPr>
        <xdr:cNvPr id="3" name="Imagen 2">
          <a:extLst>
            <a:ext uri="{FF2B5EF4-FFF2-40B4-BE49-F238E27FC236}">
              <a16:creationId xmlns:a16="http://schemas.microsoft.com/office/drawing/2014/main" id="{64578677-7183-4013-AA1C-36FC7F6C8756}"/>
            </a:ext>
          </a:extLst>
        </xdr:cNvPr>
        <xdr:cNvPicPr>
          <a:picLocks noChangeAspect="1"/>
        </xdr:cNvPicPr>
      </xdr:nvPicPr>
      <xdr:blipFill>
        <a:blip xmlns:r="http://schemas.openxmlformats.org/officeDocument/2006/relationships" r:embed="rId2"/>
        <a:stretch>
          <a:fillRect/>
        </a:stretch>
      </xdr:blipFill>
      <xdr:spPr>
        <a:xfrm>
          <a:off x="1" y="3348494"/>
          <a:ext cx="5168900" cy="3267377"/>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17466-3D3A-4BD8-833C-54532C6C2958}">
  <dimension ref="A2:B4"/>
  <sheetViews>
    <sheetView workbookViewId="0">
      <selection activeCell="D4" sqref="D4"/>
    </sheetView>
  </sheetViews>
  <sheetFormatPr baseColWidth="10" defaultColWidth="11.453125" defaultRowHeight="14.5" x14ac:dyDescent="0.35"/>
  <cols>
    <col min="1" max="1" width="21" bestFit="1" customWidth="1"/>
    <col min="2" max="2" width="11.1796875" bestFit="1" customWidth="1"/>
  </cols>
  <sheetData>
    <row r="2" spans="1:2" ht="21" x14ac:dyDescent="0.35">
      <c r="A2" s="40" t="s">
        <v>60</v>
      </c>
      <c r="B2" s="40">
        <v>1059618</v>
      </c>
    </row>
    <row r="3" spans="1:2" ht="21" x14ac:dyDescent="0.35">
      <c r="A3" s="40" t="s">
        <v>61</v>
      </c>
      <c r="B3" s="40">
        <v>1161918</v>
      </c>
    </row>
    <row r="4" spans="1:2" ht="21" x14ac:dyDescent="0.35">
      <c r="A4" s="40" t="s">
        <v>62</v>
      </c>
      <c r="B4" s="40">
        <v>1242018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E351D-5975-4EFF-85E5-2FDBFDD7409B}">
  <dimension ref="A1:Q21"/>
  <sheetViews>
    <sheetView topLeftCell="A19" workbookViewId="0">
      <selection activeCell="H27" sqref="H27"/>
    </sheetView>
  </sheetViews>
  <sheetFormatPr baseColWidth="10" defaultColWidth="11.453125" defaultRowHeight="14.5" x14ac:dyDescent="0.35"/>
  <sheetData>
    <row r="1" spans="1:17" x14ac:dyDescent="0.35">
      <c r="A1" s="20"/>
      <c r="B1" s="20"/>
      <c r="C1" s="20"/>
      <c r="D1" s="20"/>
      <c r="E1" s="20"/>
      <c r="F1" s="20"/>
      <c r="G1" s="20"/>
      <c r="H1" s="20"/>
    </row>
    <row r="3" spans="1:17" ht="15" customHeight="1" x14ac:dyDescent="0.35">
      <c r="A3" s="2"/>
      <c r="B3" s="2"/>
      <c r="C3" s="2"/>
      <c r="D3" s="2"/>
      <c r="E3" s="2"/>
      <c r="F3" s="2"/>
      <c r="G3" s="2"/>
      <c r="H3" s="2"/>
      <c r="I3" s="2"/>
      <c r="J3" s="2"/>
      <c r="K3" s="2"/>
      <c r="L3" s="2"/>
      <c r="M3" s="2"/>
      <c r="N3" s="2"/>
      <c r="O3" s="2"/>
      <c r="P3" s="1"/>
      <c r="Q3" s="1"/>
    </row>
    <row r="4" spans="1:17" x14ac:dyDescent="0.35">
      <c r="A4" s="2"/>
      <c r="B4" s="2"/>
      <c r="C4" s="2"/>
      <c r="D4" s="2"/>
      <c r="E4" s="2"/>
      <c r="F4" s="2"/>
      <c r="G4" s="2"/>
      <c r="H4" s="2"/>
      <c r="I4" s="2"/>
      <c r="J4" s="2"/>
      <c r="K4" s="2"/>
      <c r="L4" s="2"/>
      <c r="M4" s="2"/>
      <c r="N4" s="2"/>
      <c r="O4" s="2"/>
      <c r="P4" s="1"/>
      <c r="Q4" s="1"/>
    </row>
    <row r="5" spans="1:17" x14ac:dyDescent="0.35">
      <c r="A5" s="2"/>
      <c r="B5" s="2"/>
      <c r="C5" s="2"/>
      <c r="D5" s="2"/>
      <c r="E5" s="2"/>
      <c r="F5" s="2"/>
      <c r="G5" s="2"/>
      <c r="H5" s="2"/>
      <c r="I5" s="2"/>
      <c r="J5" s="2"/>
      <c r="K5" s="2"/>
      <c r="L5" s="2"/>
      <c r="M5" s="2"/>
      <c r="N5" s="2"/>
      <c r="O5" s="2"/>
      <c r="P5" s="1"/>
      <c r="Q5" s="1"/>
    </row>
    <row r="6" spans="1:17" x14ac:dyDescent="0.35">
      <c r="A6" s="2"/>
      <c r="B6" s="2"/>
      <c r="C6" s="2"/>
      <c r="D6" s="2"/>
      <c r="E6" s="2"/>
      <c r="F6" s="2"/>
      <c r="G6" s="2"/>
      <c r="H6" s="2"/>
      <c r="I6" s="2"/>
      <c r="J6" s="2"/>
      <c r="K6" s="2"/>
      <c r="L6" s="2"/>
      <c r="M6" s="2"/>
      <c r="N6" s="2"/>
      <c r="O6" s="2"/>
      <c r="P6" s="1"/>
      <c r="Q6" s="1"/>
    </row>
    <row r="7" spans="1:17" x14ac:dyDescent="0.35">
      <c r="A7" s="2"/>
      <c r="B7" s="2"/>
      <c r="C7" s="2"/>
      <c r="D7" s="2"/>
      <c r="E7" s="2"/>
      <c r="F7" s="2"/>
      <c r="G7" s="2"/>
      <c r="H7" s="2"/>
      <c r="I7" s="2"/>
      <c r="J7" s="2"/>
      <c r="K7" s="2"/>
      <c r="L7" s="2"/>
      <c r="M7" s="2"/>
      <c r="N7" s="2"/>
      <c r="O7" s="2"/>
      <c r="P7" s="1"/>
      <c r="Q7" s="1"/>
    </row>
    <row r="8" spans="1:17" x14ac:dyDescent="0.35">
      <c r="A8" s="2"/>
      <c r="B8" s="2"/>
      <c r="C8" s="2"/>
      <c r="D8" s="2"/>
      <c r="E8" s="2"/>
      <c r="F8" s="2"/>
      <c r="G8" s="2"/>
      <c r="H8" s="2"/>
      <c r="I8" s="2"/>
      <c r="J8" s="2"/>
      <c r="K8" s="2"/>
      <c r="L8" s="2"/>
      <c r="M8" s="2"/>
      <c r="N8" s="2"/>
      <c r="O8" s="2"/>
      <c r="P8" s="1"/>
      <c r="Q8" s="1"/>
    </row>
    <row r="9" spans="1:17" x14ac:dyDescent="0.35">
      <c r="A9" s="2"/>
      <c r="B9" s="2"/>
      <c r="C9" s="2"/>
      <c r="D9" s="2"/>
      <c r="E9" s="2"/>
      <c r="F9" s="2"/>
      <c r="G9" s="2"/>
      <c r="H9" s="2"/>
      <c r="I9" s="2"/>
      <c r="J9" s="2"/>
      <c r="K9" s="2"/>
      <c r="L9" s="2"/>
      <c r="M9" s="2"/>
      <c r="N9" s="2"/>
      <c r="O9" s="2"/>
      <c r="P9" s="1"/>
      <c r="Q9" s="1"/>
    </row>
    <row r="10" spans="1:17" x14ac:dyDescent="0.35">
      <c r="A10" s="2"/>
      <c r="B10" s="2"/>
      <c r="C10" s="2"/>
      <c r="D10" s="2"/>
      <c r="E10" s="2"/>
      <c r="F10" s="2"/>
      <c r="G10" s="2"/>
      <c r="H10" s="2"/>
      <c r="I10" s="2"/>
      <c r="J10" s="2"/>
      <c r="K10" s="2"/>
      <c r="L10" s="2"/>
      <c r="M10" s="2"/>
      <c r="N10" s="2"/>
      <c r="O10" s="2"/>
      <c r="P10" s="1"/>
      <c r="Q10" s="1"/>
    </row>
    <row r="11" spans="1:17" x14ac:dyDescent="0.35">
      <c r="A11" s="2"/>
      <c r="B11" s="2"/>
      <c r="C11" s="2"/>
      <c r="D11" s="2"/>
      <c r="E11" s="2"/>
      <c r="F11" s="2"/>
      <c r="G11" s="2"/>
      <c r="H11" s="2"/>
      <c r="I11" s="2"/>
      <c r="J11" s="2"/>
      <c r="K11" s="2"/>
      <c r="L11" s="2"/>
      <c r="M11" s="2"/>
      <c r="N11" s="2"/>
      <c r="O11" s="2"/>
      <c r="P11" s="1"/>
      <c r="Q11" s="1"/>
    </row>
    <row r="12" spans="1:17" x14ac:dyDescent="0.35">
      <c r="A12" s="2"/>
      <c r="B12" s="2"/>
      <c r="C12" s="2"/>
      <c r="D12" s="2"/>
      <c r="E12" s="2"/>
      <c r="F12" s="2"/>
      <c r="G12" s="2"/>
      <c r="H12" s="2"/>
      <c r="I12" s="2"/>
      <c r="J12" s="2"/>
      <c r="K12" s="2"/>
      <c r="L12" s="2"/>
      <c r="M12" s="2"/>
      <c r="N12" s="2"/>
      <c r="O12" s="2"/>
      <c r="P12" s="1"/>
      <c r="Q12" s="1"/>
    </row>
    <row r="13" spans="1:17" x14ac:dyDescent="0.35">
      <c r="A13" s="2"/>
      <c r="B13" s="2"/>
      <c r="C13" s="2"/>
      <c r="D13" s="2"/>
      <c r="E13" s="2"/>
      <c r="F13" s="2"/>
      <c r="G13" s="2"/>
      <c r="H13" s="2"/>
      <c r="I13" s="2"/>
      <c r="J13" s="2"/>
      <c r="K13" s="2"/>
      <c r="L13" s="2"/>
      <c r="M13" s="2"/>
      <c r="N13" s="2"/>
      <c r="O13" s="2"/>
      <c r="P13" s="1"/>
      <c r="Q13" s="1"/>
    </row>
    <row r="14" spans="1:17" x14ac:dyDescent="0.35">
      <c r="A14" s="2"/>
      <c r="B14" s="2"/>
      <c r="C14" s="2"/>
      <c r="D14" s="2"/>
      <c r="E14" s="2"/>
      <c r="F14" s="2"/>
      <c r="G14" s="2"/>
      <c r="H14" s="2"/>
      <c r="I14" s="2"/>
      <c r="J14" s="2"/>
      <c r="K14" s="2"/>
      <c r="L14" s="2"/>
      <c r="M14" s="2"/>
      <c r="N14" s="2"/>
      <c r="O14" s="2"/>
      <c r="P14" s="1"/>
      <c r="Q14" s="1"/>
    </row>
    <row r="15" spans="1:17" x14ac:dyDescent="0.35">
      <c r="A15" s="2"/>
      <c r="B15" s="2"/>
      <c r="C15" s="2"/>
      <c r="D15" s="2"/>
      <c r="E15" s="2"/>
      <c r="F15" s="2"/>
      <c r="G15" s="2"/>
      <c r="H15" s="2"/>
      <c r="I15" s="2"/>
      <c r="J15" s="2"/>
      <c r="K15" s="2"/>
      <c r="L15" s="2"/>
      <c r="M15" s="2"/>
      <c r="N15" s="2"/>
      <c r="O15" s="2"/>
    </row>
    <row r="16" spans="1:17" x14ac:dyDescent="0.35">
      <c r="A16" s="2"/>
      <c r="B16" s="2"/>
      <c r="C16" s="2"/>
      <c r="D16" s="2"/>
      <c r="E16" s="2"/>
      <c r="F16" s="2"/>
      <c r="G16" s="2"/>
      <c r="H16" s="2"/>
      <c r="I16" s="2"/>
      <c r="J16" s="2"/>
      <c r="K16" s="2"/>
      <c r="L16" s="2"/>
      <c r="M16" s="2"/>
      <c r="N16" s="2"/>
      <c r="O16" s="2"/>
    </row>
    <row r="17" spans="1:15" x14ac:dyDescent="0.35">
      <c r="A17" s="2"/>
      <c r="B17" s="2"/>
      <c r="C17" s="2"/>
      <c r="D17" s="2"/>
      <c r="E17" s="2"/>
      <c r="F17" s="2"/>
      <c r="G17" s="2"/>
      <c r="H17" s="2"/>
      <c r="I17" s="2"/>
      <c r="J17" s="2"/>
      <c r="K17" s="2"/>
      <c r="L17" s="2"/>
      <c r="M17" s="2"/>
      <c r="N17" s="2"/>
      <c r="O17" s="2"/>
    </row>
    <row r="18" spans="1:15" x14ac:dyDescent="0.35">
      <c r="A18" s="2"/>
      <c r="B18" s="2"/>
      <c r="C18" s="2"/>
      <c r="D18" s="2"/>
      <c r="E18" s="2"/>
      <c r="F18" s="2"/>
      <c r="G18" s="2"/>
      <c r="H18" s="2"/>
      <c r="I18" s="2"/>
      <c r="J18" s="2"/>
      <c r="K18" s="2"/>
      <c r="L18" s="2"/>
      <c r="M18" s="2"/>
      <c r="N18" s="2"/>
      <c r="O18" s="2"/>
    </row>
    <row r="19" spans="1:15" x14ac:dyDescent="0.35">
      <c r="A19" s="2"/>
      <c r="B19" s="2"/>
      <c r="C19" s="2"/>
      <c r="D19" s="2"/>
      <c r="E19" s="2"/>
      <c r="F19" s="2"/>
      <c r="G19" s="2"/>
      <c r="H19" s="2"/>
      <c r="I19" s="2"/>
      <c r="J19" s="2"/>
      <c r="K19" s="2"/>
      <c r="L19" s="2"/>
      <c r="M19" s="2"/>
      <c r="N19" s="2"/>
      <c r="O19" s="2"/>
    </row>
    <row r="20" spans="1:15" x14ac:dyDescent="0.35">
      <c r="A20" s="2"/>
      <c r="B20" s="2"/>
      <c r="C20" s="2"/>
      <c r="D20" s="2"/>
      <c r="E20" s="2"/>
      <c r="F20" s="2"/>
      <c r="G20" s="2"/>
      <c r="H20" s="2"/>
      <c r="I20" s="2"/>
      <c r="J20" s="2"/>
      <c r="K20" s="2"/>
      <c r="L20" s="2"/>
      <c r="M20" s="2"/>
      <c r="N20" s="2"/>
      <c r="O20" s="2"/>
    </row>
    <row r="21" spans="1:15" x14ac:dyDescent="0.35">
      <c r="A21" s="2"/>
      <c r="B21" s="2"/>
      <c r="C21" s="2"/>
      <c r="D21" s="2"/>
      <c r="E21" s="2"/>
      <c r="F21" s="2"/>
      <c r="G21" s="2"/>
      <c r="H21" s="2"/>
      <c r="I21" s="2"/>
      <c r="J21" s="2"/>
      <c r="K21" s="2"/>
      <c r="L21" s="2"/>
      <c r="M21" s="2"/>
      <c r="N21" s="2"/>
      <c r="O21" s="2"/>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8A996-F467-465D-B145-87B78831545A}">
  <dimension ref="A1:J73"/>
  <sheetViews>
    <sheetView tabSelected="1" topLeftCell="A7" workbookViewId="0">
      <selection activeCell="A30" sqref="A30"/>
    </sheetView>
  </sheetViews>
  <sheetFormatPr baseColWidth="10" defaultColWidth="11.453125" defaultRowHeight="14.5" x14ac:dyDescent="0.35"/>
  <cols>
    <col min="1" max="1" width="28.453125" customWidth="1"/>
    <col min="2" max="2" width="14" customWidth="1"/>
    <col min="3" max="3" width="17.26953125" bestFit="1" customWidth="1"/>
    <col min="4" max="4" width="19.1796875" bestFit="1" customWidth="1"/>
    <col min="5" max="5" width="27.26953125" bestFit="1" customWidth="1"/>
    <col min="6" max="6" width="15.26953125" bestFit="1" customWidth="1"/>
    <col min="7" max="7" width="36.1796875" customWidth="1"/>
    <col min="8" max="8" width="24.453125" customWidth="1"/>
    <col min="9" max="9" width="12.453125" customWidth="1"/>
    <col min="10" max="10" width="14.54296875" customWidth="1"/>
  </cols>
  <sheetData>
    <row r="1" spans="1:9" x14ac:dyDescent="0.35">
      <c r="A1" s="42" t="s">
        <v>0</v>
      </c>
      <c r="B1" s="42"/>
      <c r="C1" s="42"/>
      <c r="D1" s="42"/>
      <c r="E1" s="42"/>
      <c r="F1" s="42"/>
      <c r="G1" s="42"/>
      <c r="H1" s="42"/>
    </row>
    <row r="2" spans="1:9" x14ac:dyDescent="0.35">
      <c r="A2" t="s">
        <v>1</v>
      </c>
    </row>
    <row r="3" spans="1:9" x14ac:dyDescent="0.35">
      <c r="A3" s="3">
        <v>2004</v>
      </c>
      <c r="C3" s="36"/>
      <c r="E3" s="3">
        <v>2021</v>
      </c>
      <c r="F3" s="6"/>
      <c r="I3" s="3">
        <v>2023</v>
      </c>
    </row>
    <row r="4" spans="1:9" ht="13.5" customHeight="1" x14ac:dyDescent="0.35">
      <c r="A4" s="43" t="s">
        <v>2</v>
      </c>
      <c r="C4" s="37"/>
      <c r="E4" t="s">
        <v>3</v>
      </c>
      <c r="I4" s="45" t="s">
        <v>4</v>
      </c>
    </row>
    <row r="5" spans="1:9" x14ac:dyDescent="0.35">
      <c r="A5" s="44"/>
      <c r="C5" s="37"/>
      <c r="E5" t="s">
        <v>5</v>
      </c>
      <c r="F5" s="7">
        <v>250000</v>
      </c>
      <c r="I5" s="46"/>
    </row>
    <row r="6" spans="1:9" x14ac:dyDescent="0.35">
      <c r="C6" s="37"/>
      <c r="E6" t="s">
        <v>6</v>
      </c>
      <c r="F6" s="7">
        <v>150000</v>
      </c>
      <c r="G6" t="s">
        <v>7</v>
      </c>
    </row>
    <row r="7" spans="1:9" x14ac:dyDescent="0.35">
      <c r="E7" t="s">
        <v>8</v>
      </c>
      <c r="F7" s="7">
        <v>100000</v>
      </c>
      <c r="G7" t="s">
        <v>9</v>
      </c>
    </row>
    <row r="8" spans="1:9" x14ac:dyDescent="0.35">
      <c r="E8" t="s">
        <v>10</v>
      </c>
      <c r="F8" s="7">
        <v>30000</v>
      </c>
      <c r="G8" t="s">
        <v>11</v>
      </c>
    </row>
    <row r="9" spans="1:9" x14ac:dyDescent="0.35">
      <c r="A9" s="5" t="s">
        <v>12</v>
      </c>
      <c r="F9" s="7"/>
    </row>
    <row r="10" spans="1:9" x14ac:dyDescent="0.35">
      <c r="A10" t="s">
        <v>13</v>
      </c>
      <c r="B10" s="7">
        <f>F6</f>
        <v>150000</v>
      </c>
      <c r="F10" s="7"/>
    </row>
    <row r="11" spans="1:9" x14ac:dyDescent="0.35">
      <c r="A11" t="s">
        <v>14</v>
      </c>
      <c r="B11" s="7">
        <f>F7</f>
        <v>100000</v>
      </c>
      <c r="F11" s="7"/>
    </row>
    <row r="12" spans="1:9" x14ac:dyDescent="0.35">
      <c r="A12" t="s">
        <v>15</v>
      </c>
      <c r="B12" s="8">
        <f>10000</f>
        <v>10000</v>
      </c>
      <c r="F12" s="7"/>
    </row>
    <row r="13" spans="1:9" x14ac:dyDescent="0.35">
      <c r="A13" s="4" t="s">
        <v>16</v>
      </c>
      <c r="B13" s="14">
        <f>B10+B11+B12</f>
        <v>260000</v>
      </c>
      <c r="F13" s="7"/>
    </row>
    <row r="14" spans="1:9" x14ac:dyDescent="0.35">
      <c r="F14" s="7"/>
    </row>
    <row r="15" spans="1:9" x14ac:dyDescent="0.35">
      <c r="F15" s="7"/>
    </row>
    <row r="17" spans="1:10" x14ac:dyDescent="0.35">
      <c r="A17" s="47" t="s">
        <v>17</v>
      </c>
      <c r="B17" s="47"/>
      <c r="C17" s="47"/>
      <c r="D17" s="47"/>
      <c r="E17" s="47"/>
      <c r="F17" s="47"/>
      <c r="G17" s="47"/>
      <c r="H17" s="26" t="s">
        <v>18</v>
      </c>
      <c r="I17" s="27">
        <v>0.15</v>
      </c>
    </row>
    <row r="18" spans="1:10" x14ac:dyDescent="0.35">
      <c r="A18" s="21" t="s">
        <v>19</v>
      </c>
      <c r="B18" s="21" t="s">
        <v>20</v>
      </c>
      <c r="C18" s="21" t="s">
        <v>21</v>
      </c>
      <c r="D18" s="22" t="s">
        <v>22</v>
      </c>
      <c r="E18" s="22" t="s">
        <v>23</v>
      </c>
      <c r="F18" s="22" t="s">
        <v>24</v>
      </c>
      <c r="G18" s="22" t="s">
        <v>25</v>
      </c>
      <c r="H18" s="22" t="s">
        <v>26</v>
      </c>
    </row>
    <row r="19" spans="1:10" x14ac:dyDescent="0.35">
      <c r="A19" s="21">
        <v>1</v>
      </c>
      <c r="B19" s="21">
        <v>5000</v>
      </c>
      <c r="C19" s="23">
        <f>E19*B19</f>
        <v>100000</v>
      </c>
      <c r="D19" s="24">
        <f>B19*10</f>
        <v>50000</v>
      </c>
      <c r="E19" s="25">
        <v>20</v>
      </c>
      <c r="F19" s="24">
        <v>10</v>
      </c>
      <c r="G19" s="24">
        <f>C19*0.1</f>
        <v>10000</v>
      </c>
      <c r="H19" s="24">
        <f>C19-D19</f>
        <v>50000</v>
      </c>
    </row>
    <row r="20" spans="1:10" x14ac:dyDescent="0.35">
      <c r="A20" s="21">
        <v>2</v>
      </c>
      <c r="B20" s="21">
        <v>8000</v>
      </c>
      <c r="C20" s="23">
        <f>E20*B20</f>
        <v>163200</v>
      </c>
      <c r="D20" s="24">
        <f>F20*B20</f>
        <v>88000</v>
      </c>
      <c r="E20" s="25">
        <f>E19*1.02</f>
        <v>20.399999999999999</v>
      </c>
      <c r="F20" s="24">
        <f>F19*1.1</f>
        <v>11</v>
      </c>
      <c r="G20" s="24">
        <f>C20*0.1</f>
        <v>16320</v>
      </c>
      <c r="H20" s="24">
        <f>C20-D20</f>
        <v>75200</v>
      </c>
    </row>
    <row r="21" spans="1:10" x14ac:dyDescent="0.35">
      <c r="A21" s="21">
        <v>3</v>
      </c>
      <c r="B21" s="21">
        <v>12000</v>
      </c>
      <c r="C21" s="23">
        <f>E21*B21</f>
        <v>249696</v>
      </c>
      <c r="D21" s="24">
        <f>F21*B21</f>
        <v>145200.00000000003</v>
      </c>
      <c r="E21" s="25">
        <f>E20*1.02</f>
        <v>20.808</v>
      </c>
      <c r="F21" s="24">
        <f>F20*1.1</f>
        <v>12.100000000000001</v>
      </c>
      <c r="G21" s="24">
        <f>C21*0.1</f>
        <v>24969.600000000002</v>
      </c>
      <c r="H21" s="24">
        <f>C21-D21</f>
        <v>104495.99999999997</v>
      </c>
    </row>
    <row r="22" spans="1:10" x14ac:dyDescent="0.35">
      <c r="A22" s="21">
        <v>4</v>
      </c>
      <c r="B22" s="21">
        <v>10000</v>
      </c>
      <c r="C22" s="23">
        <f>E22*B22</f>
        <v>212241.6</v>
      </c>
      <c r="D22" s="24">
        <f>F22*B22</f>
        <v>133100.00000000003</v>
      </c>
      <c r="E22" s="25">
        <f>E21*1.02</f>
        <v>21.224160000000001</v>
      </c>
      <c r="F22" s="24">
        <f>F21*1.1</f>
        <v>13.310000000000002</v>
      </c>
      <c r="G22" s="24">
        <f>C22*0.1</f>
        <v>21224.160000000003</v>
      </c>
      <c r="H22" s="24">
        <f>C22-D22</f>
        <v>79141.599999999977</v>
      </c>
    </row>
    <row r="23" spans="1:10" x14ac:dyDescent="0.35">
      <c r="A23" s="21">
        <v>5</v>
      </c>
      <c r="B23" s="21">
        <v>6000</v>
      </c>
      <c r="C23" s="23">
        <f>E23*B23</f>
        <v>129891.85920000001</v>
      </c>
      <c r="D23" s="24">
        <f>F23*B23</f>
        <v>87846.000000000015</v>
      </c>
      <c r="E23" s="25">
        <f>E22*1.02</f>
        <v>21.648643200000002</v>
      </c>
      <c r="F23" s="24">
        <f>F22*1.1</f>
        <v>14.641000000000004</v>
      </c>
      <c r="G23" s="24">
        <f>C23*0.1</f>
        <v>12989.185920000002</v>
      </c>
      <c r="H23" s="24">
        <f>C23-D23</f>
        <v>42045.859199999992</v>
      </c>
    </row>
    <row r="26" spans="1:10" x14ac:dyDescent="0.35">
      <c r="E26" s="4" t="s">
        <v>27</v>
      </c>
    </row>
    <row r="27" spans="1:10" x14ac:dyDescent="0.35">
      <c r="E27" s="38" t="s">
        <v>28</v>
      </c>
      <c r="F27" s="38" t="s">
        <v>29</v>
      </c>
      <c r="G27" s="38" t="s">
        <v>30</v>
      </c>
      <c r="H27" s="38" t="s">
        <v>31</v>
      </c>
      <c r="I27" s="38" t="s">
        <v>32</v>
      </c>
      <c r="J27" s="38" t="s">
        <v>33</v>
      </c>
    </row>
    <row r="28" spans="1:10" x14ac:dyDescent="0.35">
      <c r="E28" s="39">
        <f>$F$7*0.2</f>
        <v>20000</v>
      </c>
      <c r="F28" s="39">
        <f>$F$7*0.2</f>
        <v>20000</v>
      </c>
      <c r="G28" s="39">
        <f>$F$7*0.2</f>
        <v>20000</v>
      </c>
      <c r="H28" s="39">
        <f>$F$7*0.2</f>
        <v>20000</v>
      </c>
      <c r="I28" s="39">
        <f>$F$7*0.2</f>
        <v>20000</v>
      </c>
      <c r="J28" s="39">
        <f>SUM(E28:I28)</f>
        <v>100000</v>
      </c>
    </row>
    <row r="33" spans="1:8" x14ac:dyDescent="0.35">
      <c r="A33" s="28" t="s">
        <v>34</v>
      </c>
      <c r="B33" s="28"/>
      <c r="C33" s="28"/>
    </row>
    <row r="34" spans="1:8" x14ac:dyDescent="0.35">
      <c r="D34" s="10" t="s">
        <v>28</v>
      </c>
      <c r="E34" s="10" t="s">
        <v>29</v>
      </c>
      <c r="F34" s="10" t="s">
        <v>30</v>
      </c>
      <c r="G34" s="10" t="s">
        <v>31</v>
      </c>
      <c r="H34" s="10" t="s">
        <v>32</v>
      </c>
    </row>
    <row r="35" spans="1:8" x14ac:dyDescent="0.35">
      <c r="C35" t="s">
        <v>35</v>
      </c>
      <c r="D35" s="13">
        <v>100000</v>
      </c>
      <c r="E35" s="13">
        <v>163200</v>
      </c>
      <c r="F35" s="13">
        <v>249696</v>
      </c>
      <c r="G35" s="13">
        <v>212241.6</v>
      </c>
      <c r="H35" s="13">
        <v>129891.86</v>
      </c>
    </row>
    <row r="36" spans="1:8" x14ac:dyDescent="0.35">
      <c r="C36" t="s">
        <v>36</v>
      </c>
      <c r="D36" s="13">
        <f>D19</f>
        <v>50000</v>
      </c>
      <c r="E36" s="13">
        <f>D20</f>
        <v>88000</v>
      </c>
      <c r="F36" s="13">
        <f>D21</f>
        <v>145200.00000000003</v>
      </c>
      <c r="G36" s="13">
        <f>D22</f>
        <v>133100.00000000003</v>
      </c>
      <c r="H36" s="13">
        <f>D23</f>
        <v>87846.000000000015</v>
      </c>
    </row>
    <row r="37" spans="1:8" x14ac:dyDescent="0.35">
      <c r="C37" t="s">
        <v>37</v>
      </c>
      <c r="D37" s="12">
        <f>F7*0.2</f>
        <v>20000</v>
      </c>
      <c r="E37" s="12">
        <f>$F$7*0.2</f>
        <v>20000</v>
      </c>
      <c r="F37" s="12">
        <f>$F$7*0.2</f>
        <v>20000</v>
      </c>
      <c r="G37" s="12">
        <f>$F$7*0.2</f>
        <v>20000</v>
      </c>
      <c r="H37" s="12">
        <f>$F$7*0.2</f>
        <v>20000</v>
      </c>
    </row>
    <row r="38" spans="1:8" x14ac:dyDescent="0.35">
      <c r="C38" t="s">
        <v>38</v>
      </c>
      <c r="D38" s="14">
        <f>D35-D36-D37</f>
        <v>30000</v>
      </c>
      <c r="E38" s="14">
        <f>E35-E36-E37</f>
        <v>55200</v>
      </c>
      <c r="F38" s="14">
        <f>F35-F36-F37</f>
        <v>84495.999999999971</v>
      </c>
      <c r="G38" s="14">
        <f>G35-G36-G37</f>
        <v>59141.599999999977</v>
      </c>
      <c r="H38" s="14">
        <f>H35-H36-H37</f>
        <v>22045.859999999986</v>
      </c>
    </row>
    <row r="39" spans="1:8" x14ac:dyDescent="0.35">
      <c r="C39" t="s">
        <v>39</v>
      </c>
      <c r="D39" s="12">
        <f>D38*0.25</f>
        <v>7500</v>
      </c>
      <c r="E39" s="12">
        <f>E38*0.25</f>
        <v>13800</v>
      </c>
      <c r="F39" s="12">
        <f>F38*0.25</f>
        <v>21123.999999999993</v>
      </c>
      <c r="G39" s="12">
        <f>G38*0.25</f>
        <v>14785.399999999994</v>
      </c>
      <c r="H39" s="12">
        <f>H38*0.25</f>
        <v>5511.4649999999965</v>
      </c>
    </row>
    <row r="40" spans="1:8" x14ac:dyDescent="0.35">
      <c r="C40" t="s">
        <v>40</v>
      </c>
      <c r="D40" s="7">
        <f>D38-D39</f>
        <v>22500</v>
      </c>
      <c r="E40" s="7">
        <f>E38-E39</f>
        <v>41400</v>
      </c>
      <c r="F40" s="7">
        <f>F38-F39</f>
        <v>63371.999999999978</v>
      </c>
      <c r="G40" s="7">
        <f>G38-G39</f>
        <v>44356.199999999983</v>
      </c>
      <c r="H40" s="7">
        <f>H38-H39</f>
        <v>16534.39499999999</v>
      </c>
    </row>
    <row r="41" spans="1:8" x14ac:dyDescent="0.35">
      <c r="C41" t="s">
        <v>41</v>
      </c>
      <c r="D41" s="12">
        <f>D37</f>
        <v>20000</v>
      </c>
      <c r="E41" s="12">
        <f>E37</f>
        <v>20000</v>
      </c>
      <c r="F41" s="12">
        <f>F37</f>
        <v>20000</v>
      </c>
      <c r="G41" s="12">
        <f>G37</f>
        <v>20000</v>
      </c>
      <c r="H41" s="12">
        <f>H37</f>
        <v>20000</v>
      </c>
    </row>
    <row r="42" spans="1:8" x14ac:dyDescent="0.35">
      <c r="C42" s="4" t="s">
        <v>42</v>
      </c>
      <c r="D42" s="14">
        <f>SUM(D40:D41)</f>
        <v>42500</v>
      </c>
      <c r="E42" s="14">
        <f>SUM(E40:E41)</f>
        <v>61400</v>
      </c>
      <c r="F42" s="14">
        <f>SUM(F40:F41)</f>
        <v>83371.999999999971</v>
      </c>
      <c r="G42" s="14">
        <f>SUM(G40:G41)</f>
        <v>64356.199999999983</v>
      </c>
      <c r="H42" s="14">
        <f>SUM(H40:H41)</f>
        <v>36534.39499999999</v>
      </c>
    </row>
    <row r="44" spans="1:8" x14ac:dyDescent="0.35">
      <c r="C44" s="19" t="s">
        <v>43</v>
      </c>
      <c r="D44" s="8">
        <f>D35*0.1</f>
        <v>10000</v>
      </c>
      <c r="E44" s="8">
        <f>E35*0.1</f>
        <v>16320</v>
      </c>
      <c r="F44" s="8">
        <f>F35*0.1</f>
        <v>24969.600000000002</v>
      </c>
      <c r="G44" s="8">
        <f>G35*0.1</f>
        <v>21224.160000000003</v>
      </c>
      <c r="H44" s="8">
        <f>SUM(D44:G44)</f>
        <v>72513.760000000009</v>
      </c>
    </row>
    <row r="45" spans="1:8" x14ac:dyDescent="0.35">
      <c r="C45" s="4" t="s">
        <v>44</v>
      </c>
      <c r="D45" s="14">
        <f>D42-D44</f>
        <v>32500</v>
      </c>
      <c r="E45" s="14">
        <f t="shared" ref="E45:G45" si="0">E42-E44</f>
        <v>45080</v>
      </c>
      <c r="F45" s="14">
        <f t="shared" si="0"/>
        <v>58402.399999999965</v>
      </c>
      <c r="G45" s="14">
        <f t="shared" si="0"/>
        <v>43132.039999999979</v>
      </c>
      <c r="H45" s="14">
        <f>H42+H44</f>
        <v>109048.155</v>
      </c>
    </row>
    <row r="46" spans="1:8" x14ac:dyDescent="0.35">
      <c r="A46" s="15" t="s">
        <v>45</v>
      </c>
    </row>
    <row r="47" spans="1:8" x14ac:dyDescent="0.35">
      <c r="A47" s="11" t="s">
        <v>46</v>
      </c>
      <c r="C47" s="7">
        <f>J28</f>
        <v>100000</v>
      </c>
    </row>
    <row r="48" spans="1:8" x14ac:dyDescent="0.35">
      <c r="A48" s="11" t="s">
        <v>47</v>
      </c>
      <c r="C48" s="7">
        <f>J28</f>
        <v>100000</v>
      </c>
    </row>
    <row r="49" spans="1:7" x14ac:dyDescent="0.35">
      <c r="A49" s="11"/>
      <c r="C49" s="7">
        <f>C47-C48</f>
        <v>0</v>
      </c>
    </row>
    <row r="50" spans="1:7" x14ac:dyDescent="0.35">
      <c r="A50" s="11" t="s">
        <v>48</v>
      </c>
      <c r="B50" s="7">
        <f>F8</f>
        <v>30000</v>
      </c>
    </row>
    <row r="51" spans="1:7" x14ac:dyDescent="0.35">
      <c r="A51" s="11" t="s">
        <v>49</v>
      </c>
      <c r="B51" s="12">
        <f>C49</f>
        <v>0</v>
      </c>
    </row>
    <row r="52" spans="1:7" x14ac:dyDescent="0.35">
      <c r="A52" s="11" t="s">
        <v>50</v>
      </c>
      <c r="B52" s="7">
        <f>SUM(B50)</f>
        <v>30000</v>
      </c>
    </row>
    <row r="53" spans="1:7" x14ac:dyDescent="0.35">
      <c r="A53" s="11" t="s">
        <v>51</v>
      </c>
      <c r="B53" s="7">
        <f>B52*0.1</f>
        <v>3000</v>
      </c>
    </row>
    <row r="55" spans="1:7" x14ac:dyDescent="0.35">
      <c r="A55" s="29" t="s">
        <v>52</v>
      </c>
    </row>
    <row r="56" spans="1:7" x14ac:dyDescent="0.35">
      <c r="A56" s="11" t="s">
        <v>53</v>
      </c>
      <c r="C56" s="7">
        <f>B52-B53</f>
        <v>27000</v>
      </c>
    </row>
    <row r="57" spans="1:7" x14ac:dyDescent="0.35">
      <c r="A57" s="11" t="s">
        <v>54</v>
      </c>
      <c r="C57" s="8">
        <f>10000*-1</f>
        <v>-10000</v>
      </c>
    </row>
    <row r="58" spans="1:7" x14ac:dyDescent="0.35">
      <c r="A58" s="11" t="s">
        <v>33</v>
      </c>
      <c r="C58" s="7">
        <f>C57+C56</f>
        <v>17000</v>
      </c>
    </row>
    <row r="62" spans="1:7" ht="15" thickBot="1" x14ac:dyDescent="0.4">
      <c r="G62" s="9"/>
    </row>
    <row r="63" spans="1:7" x14ac:dyDescent="0.35">
      <c r="B63" s="3" t="s">
        <v>19</v>
      </c>
      <c r="C63" s="3" t="s">
        <v>55</v>
      </c>
      <c r="D63" s="18" t="s">
        <v>56</v>
      </c>
      <c r="F63" s="30" t="s">
        <v>57</v>
      </c>
      <c r="G63" s="31">
        <f>IRR(C64:C69,5)</f>
        <v>0.15876462776940192</v>
      </c>
    </row>
    <row r="64" spans="1:7" x14ac:dyDescent="0.35">
      <c r="B64" s="6">
        <v>0</v>
      </c>
      <c r="C64" s="14">
        <v>-260000</v>
      </c>
      <c r="D64" s="14">
        <f>C64</f>
        <v>-260000</v>
      </c>
      <c r="F64" s="32" t="s">
        <v>18</v>
      </c>
      <c r="G64" s="33">
        <v>0.15</v>
      </c>
    </row>
    <row r="65" spans="2:7" ht="15" thickBot="1" x14ac:dyDescent="0.4">
      <c r="B65" s="6">
        <v>1</v>
      </c>
      <c r="C65" s="14">
        <f>D45</f>
        <v>32500</v>
      </c>
      <c r="D65" s="17">
        <f>C65+D64</f>
        <v>-227500</v>
      </c>
      <c r="F65" s="34" t="s">
        <v>58</v>
      </c>
      <c r="G65" s="35">
        <f>NPV(4%,C65:C69)+C64</f>
        <v>136831.36300222081</v>
      </c>
    </row>
    <row r="66" spans="2:7" x14ac:dyDescent="0.35">
      <c r="B66" s="6">
        <v>2</v>
      </c>
      <c r="C66" s="14">
        <v>45080</v>
      </c>
      <c r="D66" s="17">
        <f t="shared" ref="D66:D68" si="1">C66+D65</f>
        <v>-182420</v>
      </c>
      <c r="G66" s="7"/>
    </row>
    <row r="67" spans="2:7" x14ac:dyDescent="0.35">
      <c r="B67" s="6">
        <v>3</v>
      </c>
      <c r="C67" s="14">
        <v>58405.4</v>
      </c>
      <c r="D67" s="17">
        <f t="shared" si="1"/>
        <v>-124014.6</v>
      </c>
      <c r="G67" s="7"/>
    </row>
    <row r="68" spans="2:7" x14ac:dyDescent="0.35">
      <c r="B68" s="6">
        <v>4</v>
      </c>
      <c r="C68" s="14">
        <v>43132.04</v>
      </c>
      <c r="D68" s="17">
        <f t="shared" si="1"/>
        <v>-80882.559999999998</v>
      </c>
    </row>
    <row r="69" spans="2:7" x14ac:dyDescent="0.35">
      <c r="B69" s="6">
        <v>5</v>
      </c>
      <c r="C69" s="14">
        <f>H45+F6+C56</f>
        <v>286048.15500000003</v>
      </c>
      <c r="D69" s="17">
        <f>C69+D68</f>
        <v>205165.59500000003</v>
      </c>
    </row>
    <row r="70" spans="2:7" x14ac:dyDescent="0.35">
      <c r="D70" s="16"/>
    </row>
    <row r="71" spans="2:7" x14ac:dyDescent="0.35">
      <c r="B71" s="41" t="s">
        <v>59</v>
      </c>
      <c r="C71" s="41"/>
      <c r="D71" s="41"/>
      <c r="E71" s="41"/>
      <c r="F71" s="41"/>
    </row>
    <row r="72" spans="2:7" x14ac:dyDescent="0.35">
      <c r="B72" s="41"/>
      <c r="C72" s="41"/>
      <c r="D72" s="41"/>
      <c r="E72" s="41"/>
      <c r="F72" s="41"/>
    </row>
    <row r="73" spans="2:7" x14ac:dyDescent="0.35">
      <c r="B73" s="41"/>
      <c r="C73" s="41"/>
      <c r="D73" s="41"/>
      <c r="E73" s="41"/>
      <c r="F73" s="41"/>
    </row>
  </sheetData>
  <mergeCells count="5">
    <mergeCell ref="B71:F73"/>
    <mergeCell ref="A1:H1"/>
    <mergeCell ref="A4:A5"/>
    <mergeCell ref="I4:I5"/>
    <mergeCell ref="A17:G17"/>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62274041C3F1CD4BBB60589FCB269814" ma:contentTypeVersion="11" ma:contentTypeDescription="Crear nuevo documento." ma:contentTypeScope="" ma:versionID="29013f115781fe230f91051060a4221a">
  <xsd:schema xmlns:xsd="http://www.w3.org/2001/XMLSchema" xmlns:xs="http://www.w3.org/2001/XMLSchema" xmlns:p="http://schemas.microsoft.com/office/2006/metadata/properties" xmlns:ns3="98226590-2399-413e-80d0-170abe519df2" xmlns:ns4="b58f1bcc-35c6-48e5-a122-700e47f65169" targetNamespace="http://schemas.microsoft.com/office/2006/metadata/properties" ma:root="true" ma:fieldsID="b98d67f2f60a7dc58b2c1f387a3bb787" ns3:_="" ns4:_="">
    <xsd:import namespace="98226590-2399-413e-80d0-170abe519df2"/>
    <xsd:import namespace="b58f1bcc-35c6-48e5-a122-700e47f65169"/>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8226590-2399-413e-80d0-170abe519df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58f1bcc-35c6-48e5-a122-700e47f65169"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element name="SharingHintHash" ma:index="12"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F1C0EF4-F8E1-460E-A7E1-87EEC5C030AD}">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F95BEBEF-F807-4DF4-9B61-C806AE42927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8226590-2399-413e-80d0-170abe519df2"/>
    <ds:schemaRef ds:uri="b58f1bcc-35c6-48e5-a122-700e47f6516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D1FEEA8-E4FE-470B-9EC8-7D46C38737D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Integrantes</vt:lpstr>
      <vt:lpstr>Mini Caso Las Pelotas de Futbol</vt:lpstr>
      <vt:lpstr>Procedimiento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Laptop HP</dc:creator>
  <cp:keywords/>
  <dc:description/>
  <cp:lastModifiedBy>Génesis Cortez</cp:lastModifiedBy>
  <cp:revision/>
  <dcterms:created xsi:type="dcterms:W3CDTF">2020-10-26T23:24:26Z</dcterms:created>
  <dcterms:modified xsi:type="dcterms:W3CDTF">2022-04-23T02:32:06Z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0x01010062274041C3F1CD4BBB60589FCB269814</vt:lpwstr>
  </property>
</Properties>
</file>