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ratula" sheetId="1" r:id="rId4"/>
    <sheet state="visible" name="Tabla" sheetId="2" r:id="rId5"/>
    <sheet state="visible" name="Estado de Flujo de efectivo" sheetId="3" r:id="rId6"/>
    <sheet state="visible" name="Estado de utilidades retenidas" sheetId="4" r:id="rId7"/>
    <sheet state="visible" name="Evaluacion" sheetId="5" r:id="rId8"/>
  </sheets>
  <definedNames/>
  <calcPr/>
</workbook>
</file>

<file path=xl/sharedStrings.xml><?xml version="1.0" encoding="utf-8"?>
<sst xmlns="http://schemas.openxmlformats.org/spreadsheetml/2006/main" count="111" uniqueCount="105">
  <si>
    <t>Universidad Rafael Landívar</t>
  </si>
  <si>
    <t>Faculta de Ingeniería</t>
  </si>
  <si>
    <t>FUNDAMENTOS DE ADMINISTRACION Y ANALISIS FINANCIERO</t>
  </si>
  <si>
    <t>PRIMER PARCIAL</t>
  </si>
  <si>
    <t>Santiago Bocel 1076818</t>
  </si>
  <si>
    <t>Lisbeth Diaz -  1224218</t>
  </si>
  <si>
    <t>Gerardo Acabal - 1152418</t>
  </si>
  <si>
    <t>Cristian Azurdia 1081718</t>
  </si>
  <si>
    <t>Guatemala 11 de febrero del 2022</t>
  </si>
  <si>
    <t>Empresa Tecnologica, S.A</t>
  </si>
  <si>
    <t>Estado de Pérdidas y Ganancias</t>
  </si>
  <si>
    <t>Del año 2021 al 31 de diciembre</t>
  </si>
  <si>
    <t>Ingresos por Ventas</t>
  </si>
  <si>
    <t>(-) Costo de los bienes vendidos</t>
  </si>
  <si>
    <t>Utilidades Bruta</t>
  </si>
  <si>
    <t>(-) Gastos Operativos</t>
  </si>
  <si>
    <t>Gastos generales y administrativos</t>
  </si>
  <si>
    <t>Gastos de depreciación</t>
  </si>
  <si>
    <t>Total de Gastos Operativos</t>
  </si>
  <si>
    <t>Utilidad Operativa</t>
  </si>
  <si>
    <t>(-) Gastos por Intereses</t>
  </si>
  <si>
    <t>Utilidad antes de Impuestos</t>
  </si>
  <si>
    <t>(-) Impuestos</t>
  </si>
  <si>
    <t>Utilidad Neta</t>
  </si>
  <si>
    <t>Balance General</t>
  </si>
  <si>
    <t>V%</t>
  </si>
  <si>
    <t>H%</t>
  </si>
  <si>
    <t>Activos</t>
  </si>
  <si>
    <t>Efectivo</t>
  </si>
  <si>
    <t>Valores Negociables</t>
  </si>
  <si>
    <t>Cuentas por cobrar</t>
  </si>
  <si>
    <t>Inventarios</t>
  </si>
  <si>
    <t>Total de Activos Corrientes</t>
  </si>
  <si>
    <t>Terreno y Edificios</t>
  </si>
  <si>
    <t>Maquinaria y Equipo</t>
  </si>
  <si>
    <t>Mobiliario y Accesorios</t>
  </si>
  <si>
    <t>Herramientas</t>
  </si>
  <si>
    <t>(-) Depreciación Acumulada</t>
  </si>
  <si>
    <t>Activos No Corrientes</t>
  </si>
  <si>
    <t xml:space="preserve">Total de Activos </t>
  </si>
  <si>
    <t>Pasivo y Patrimonio de los Accionistas</t>
  </si>
  <si>
    <t>Proveedores</t>
  </si>
  <si>
    <t>Pasivos no corrientes</t>
  </si>
  <si>
    <t>Documentos por Pagar CP</t>
  </si>
  <si>
    <t>Provisiones Laborales</t>
  </si>
  <si>
    <t>Hipoteca (Vence en 2030)</t>
  </si>
  <si>
    <t>Capital en accionistas comunes</t>
  </si>
  <si>
    <t>Ganancias Retenidas</t>
  </si>
  <si>
    <t>Total de Pasivos y Patrimonio</t>
  </si>
  <si>
    <t>Numero de Acciones Comunes</t>
  </si>
  <si>
    <t>Empresa Tecnológica, S.A</t>
  </si>
  <si>
    <t>ESTADOS DE FLUJOS DE EFECTIVO</t>
  </si>
  <si>
    <t>Del 01 de enero al 31 de diciembre de 2021</t>
  </si>
  <si>
    <t>Expresado en quetzales</t>
  </si>
  <si>
    <t xml:space="preserve">FNE POR ACTIVIDADES DE OPERACIÓN
</t>
  </si>
  <si>
    <t>Utilidad del período</t>
  </si>
  <si>
    <t>(+) Depreciación</t>
  </si>
  <si>
    <t>Aumento en Inventarios</t>
  </si>
  <si>
    <t>Disminución en Cuentas por Cobrar</t>
  </si>
  <si>
    <t>Disminución en Valores Negociables</t>
  </si>
  <si>
    <t>Disminución de Provisiones Laborales</t>
  </si>
  <si>
    <t>Aumento de Proveedores por pagar</t>
  </si>
  <si>
    <t xml:space="preserve">Suma del FNE por actividades de operación </t>
  </si>
  <si>
    <t xml:space="preserve">FNE POR ACTIVIDADES DE INVERSIÓN
</t>
  </si>
  <si>
    <t>Aumento en Maquinaria y Equipo</t>
  </si>
  <si>
    <t>Aumento en Herramientas</t>
  </si>
  <si>
    <t>Aumento en Mobiliario y Accesorios</t>
  </si>
  <si>
    <t>Suma del FNE por actividades de inversión</t>
  </si>
  <si>
    <t xml:space="preserve">FNE POR ACTIVIDADES DE FINANCIAMIENTO
</t>
  </si>
  <si>
    <t>Disminución en documentos por pagar CP</t>
  </si>
  <si>
    <t>Pago de dividendos comunes</t>
  </si>
  <si>
    <t>Disminución de Capital en Accionistas Comunes</t>
  </si>
  <si>
    <t>Aumento en Hipoteca</t>
  </si>
  <si>
    <t>Suma del FNE por actividades de financiamiento</t>
  </si>
  <si>
    <t>SUMA DEL FLUJO NETO DE EFECTIVO DEL PERÍODO</t>
  </si>
  <si>
    <t>(+) Saldo de efectivo al inicio del período</t>
  </si>
  <si>
    <t>Saldo de efectivo al final del período</t>
  </si>
  <si>
    <t>ESTADOS DE UTILIDADES RETENIDAS</t>
  </si>
  <si>
    <t>Diferencia de utilidades retenidas</t>
  </si>
  <si>
    <t>Saldo al inicio del período (01 de enero, 21)</t>
  </si>
  <si>
    <t>(+) Utilidad del período</t>
  </si>
  <si>
    <t>Saldo disponible para accionistas comunes</t>
  </si>
  <si>
    <t>(-) Pago de dividendos comunes</t>
  </si>
  <si>
    <t>Saldo final del período (31 de diciembre, 21)</t>
  </si>
  <si>
    <r>
      <rPr>
        <rFont val="Arial"/>
        <b/>
        <color theme="1"/>
        <sz val="12.0"/>
      </rPr>
      <t xml:space="preserve">3. </t>
    </r>
    <r>
      <rPr>
        <rFont val="Arial"/>
        <b/>
        <color theme="1"/>
        <sz val="12.0"/>
      </rPr>
      <t>Evaluar los siguientes aspectos de la condición financiera de la empresa:</t>
    </r>
  </si>
  <si>
    <t>a) Si usted es vendedor de insumos para esta empresa. Le daría crédito a esta empresa basado en su capacidad de pagos corto plazo?</t>
  </si>
  <si>
    <t>Razón rápida</t>
  </si>
  <si>
    <t>No, ya que no cuenta con la capacidad de corto plazo, segun la razón rápida. El dar un crédito a las empresas implicaría tener más riesgo en las ventas del próximo año</t>
  </si>
  <si>
    <t>b) En el período de análisis, ¿cuántas veces logró esta empresa vaciar completamente sus 
bodegas? Explique qué significa eso.</t>
  </si>
  <si>
    <t>Rotación de inventarios</t>
  </si>
  <si>
    <t>5 veces al año. Significa que logro vender todo su inventario, pero a comparación de un año anterior sus ventas disminuyeron, ya que en el 2020 se logró vaciar las bodegas 9 veces durante el año</t>
  </si>
  <si>
    <t>c) Esta empresa tiene una política de crédito de 15 días. ¿se está cumpliendo en el año 2021?</t>
  </si>
  <si>
    <t>PPC</t>
  </si>
  <si>
    <t>No se cumple ya que se tardaria mas de los dias propuestospara recibir el dinero</t>
  </si>
  <si>
    <t>d) En el año 2020, las ganancias por acción fueron de Q 2.50. Calcule las ganancias por 
acción para el año 2021 e indique cómo han cambiado. ¿estarán contentos los 
inversionistas desde ese punto de vista?</t>
  </si>
  <si>
    <t>Utilidades por accion</t>
  </si>
  <si>
    <t>Los accionistas no estarán contentos porque las acciones del año 2021 valen 1.17, que es mucho menor al año 2020.</t>
  </si>
  <si>
    <t>e) Esta empresa se propuso disminuir el crédito a sus clientes en un 25%. ¿Habrá logrado la 
meta?</t>
  </si>
  <si>
    <t>No</t>
  </si>
  <si>
    <t>f) Evaluar el margen de utilidad operativa</t>
  </si>
  <si>
    <t>Margen de utilidad sobre operaciones</t>
  </si>
  <si>
    <t>Por cada Q1 de ventas, a la empresa le quedo Q0.13. Tomando en cuenta los costos y gastos de operación.</t>
  </si>
  <si>
    <t>g) Si esta empresa acudiera a un banco a solicitar un préstamo bancario para ampliar su 
capacidad productiva, ¿cree usted que se lo darían para comprar nueva maquinaria 
industrial? Justifique brevemente con al menos 1 razón financiera</t>
  </si>
  <si>
    <t>Rotacion de intereses</t>
  </si>
  <si>
    <t>Si, ya que cuenta con las capacidades de poder pagar los intereses, la rotación de intereses nos indica que cuentan con 8 veces lo necesario para realizar el pago.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</si>
</sst>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Q]#,##0.00"/>
    <numFmt numFmtId="165" formatCode="0.000"/>
  </numFmts>
  <fonts count="11">
    <font>
      <sz val="10.0"/>
      <color rgb="FF000000"/>
      <name val="Arial"/>
      <scheme val="minor"/>
    </font>
    <font>
      <sz val="11.0"/>
      <color rgb="FF000000"/>
      <name val="Arial"/>
    </font>
    <font>
      <u/>
      <sz val="11.0"/>
      <color rgb="FF000000"/>
      <name val="Arial"/>
    </font>
    <font>
      <sz val="26.0"/>
      <color rgb="FF000000"/>
      <name val="Arial"/>
    </font>
    <font>
      <sz val="11.0"/>
      <color rgb="FF000000"/>
      <name val="Calibri"/>
    </font>
    <font>
      <color theme="1"/>
      <name val="Arial"/>
      <scheme val="minor"/>
    </font>
    <font>
      <color rgb="FFFF0000"/>
      <name val="Arial"/>
      <scheme val="minor"/>
    </font>
    <font>
      <b/>
      <color theme="1"/>
      <name val="Arial"/>
      <scheme val="minor"/>
    </font>
    <font>
      <i/>
      <color rgb="FF000000"/>
      <name val="Arial"/>
    </font>
    <font>
      <b/>
      <sz val="12.0"/>
      <color theme="1"/>
      <name val="Arial"/>
      <scheme val="minor"/>
    </font>
    <font/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8">
    <border/>
    <border>
      <bottom style="thin">
        <color rgb="FF000000"/>
      </bottom>
    </border>
    <border>
      <bottom style="thick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horizontal="center"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4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/>
    </xf>
    <xf borderId="0" fillId="0" fontId="5" numFmtId="164" xfId="0" applyAlignment="1" applyFont="1" applyNumberFormat="1">
      <alignment readingOrder="0"/>
    </xf>
    <xf borderId="1" fillId="0" fontId="5" numFmtId="164" xfId="0" applyAlignment="1" applyBorder="1" applyFont="1" applyNumberFormat="1">
      <alignment readingOrder="0"/>
    </xf>
    <xf borderId="0" fillId="0" fontId="5" numFmtId="10" xfId="0" applyFont="1" applyNumberFormat="1"/>
    <xf borderId="0" fillId="0" fontId="6" numFmtId="164" xfId="0" applyFont="1" applyNumberFormat="1"/>
    <xf borderId="0" fillId="0" fontId="7" numFmtId="0" xfId="0" applyAlignment="1" applyFont="1">
      <alignment readingOrder="0"/>
    </xf>
    <xf borderId="0" fillId="0" fontId="5" numFmtId="0" xfId="0" applyAlignment="1" applyFont="1">
      <alignment horizontal="right" readingOrder="0"/>
    </xf>
    <xf borderId="0" fillId="0" fontId="5" numFmtId="164" xfId="0" applyFont="1" applyNumberFormat="1"/>
    <xf borderId="0" fillId="0" fontId="7" numFmtId="164" xfId="0" applyFont="1" applyNumberFormat="1"/>
    <xf borderId="0" fillId="0" fontId="6" numFmtId="0" xfId="0" applyFont="1"/>
    <xf borderId="0" fillId="2" fontId="7" numFmtId="0" xfId="0" applyAlignment="1" applyFill="1" applyFont="1">
      <alignment readingOrder="0"/>
    </xf>
    <xf borderId="0" fillId="2" fontId="5" numFmtId="0" xfId="0" applyAlignment="1" applyFont="1">
      <alignment readingOrder="0"/>
    </xf>
    <xf borderId="1" fillId="0" fontId="5" numFmtId="164" xfId="0" applyBorder="1" applyFont="1" applyNumberFormat="1"/>
    <xf borderId="0" fillId="0" fontId="5" numFmtId="164" xfId="0" applyAlignment="1" applyFont="1" applyNumberFormat="1">
      <alignment readingOrder="0"/>
    </xf>
    <xf borderId="0" fillId="0" fontId="5" numFmtId="4" xfId="0" applyAlignment="1" applyFont="1" applyNumberFormat="1">
      <alignment readingOrder="0"/>
    </xf>
    <xf borderId="0" fillId="3" fontId="8" numFmtId="0" xfId="0" applyAlignment="1" applyFill="1" applyFont="1">
      <alignment horizontal="right" readingOrder="0"/>
    </xf>
    <xf borderId="0" fillId="0" fontId="7" numFmtId="164" xfId="0" applyFont="1" applyNumberFormat="1"/>
    <xf borderId="0" fillId="0" fontId="5" numFmtId="164" xfId="0" applyFont="1" applyNumberFormat="1"/>
    <xf borderId="1" fillId="0" fontId="7" numFmtId="164" xfId="0" applyBorder="1" applyFont="1" applyNumberFormat="1"/>
    <xf borderId="0" fillId="0" fontId="7" numFmtId="0" xfId="0" applyAlignment="1" applyFont="1">
      <alignment horizontal="right" readingOrder="0"/>
    </xf>
    <xf borderId="2" fillId="4" fontId="7" numFmtId="164" xfId="0" applyBorder="1" applyFill="1" applyFont="1" applyNumberFormat="1"/>
    <xf borderId="0" fillId="0" fontId="5" numFmtId="164" xfId="0" applyAlignment="1" applyFont="1" applyNumberFormat="1">
      <alignment horizontal="right" readingOrder="0"/>
    </xf>
    <xf borderId="1" fillId="0" fontId="5" numFmtId="164" xfId="0" applyAlignment="1" applyBorder="1" applyFont="1" applyNumberFormat="1">
      <alignment horizontal="right" readingOrder="0"/>
    </xf>
    <xf borderId="1" fillId="0" fontId="5" numFmtId="164" xfId="0" applyBorder="1" applyFont="1" applyNumberFormat="1"/>
    <xf borderId="0" fillId="0" fontId="9" numFmtId="0" xfId="0" applyAlignment="1" applyFont="1">
      <alignment readingOrder="0"/>
    </xf>
    <xf borderId="3" fillId="0" fontId="7" numFmtId="0" xfId="0" applyAlignment="1" applyBorder="1" applyFont="1">
      <alignment readingOrder="0"/>
    </xf>
    <xf borderId="4" fillId="0" fontId="5" numFmtId="0" xfId="0" applyBorder="1" applyFont="1"/>
    <xf borderId="4" fillId="2" fontId="5" numFmtId="0" xfId="0" applyAlignment="1" applyBorder="1" applyFont="1">
      <alignment readingOrder="0"/>
    </xf>
    <xf borderId="4" fillId="2" fontId="5" numFmtId="165" xfId="0" applyBorder="1" applyFont="1" applyNumberFormat="1"/>
    <xf borderId="5" fillId="2" fontId="5" numFmtId="165" xfId="0" applyBorder="1" applyFont="1" applyNumberFormat="1"/>
    <xf borderId="6" fillId="0" fontId="5" numFmtId="0" xfId="0" applyAlignment="1" applyBorder="1" applyFont="1">
      <alignment readingOrder="0" shrinkToFit="0" vertical="center" wrapText="1"/>
    </xf>
    <xf borderId="1" fillId="0" fontId="10" numFmtId="0" xfId="0" applyBorder="1" applyFont="1"/>
    <xf borderId="1" fillId="0" fontId="5" numFmtId="0" xfId="0" applyBorder="1" applyFont="1"/>
    <xf borderId="7" fillId="0" fontId="5" numFmtId="0" xfId="0" applyBorder="1" applyFont="1"/>
    <xf borderId="4" fillId="0" fontId="5" numFmtId="0" xfId="0" applyAlignment="1" applyBorder="1" applyFont="1">
      <alignment readingOrder="0"/>
    </xf>
    <xf borderId="4" fillId="0" fontId="5" numFmtId="2" xfId="0" applyBorder="1" applyFont="1" applyNumberFormat="1"/>
    <xf borderId="5" fillId="0" fontId="5" numFmtId="2" xfId="0" applyBorder="1" applyFont="1" applyNumberFormat="1"/>
    <xf borderId="5" fillId="0" fontId="5" numFmtId="0" xfId="0" applyBorder="1" applyFont="1"/>
    <xf borderId="6" fillId="0" fontId="5" numFmtId="0" xfId="0" applyAlignment="1" applyBorder="1" applyFont="1">
      <alignment readingOrder="0"/>
    </xf>
    <xf borderId="4" fillId="0" fontId="5" numFmtId="164" xfId="0" applyBorder="1" applyFont="1" applyNumberFormat="1"/>
    <xf borderId="6" fillId="0" fontId="5" numFmtId="0" xfId="0" applyAlignment="1" applyBorder="1" applyFont="1">
      <alignment readingOrder="0" vertical="center"/>
    </xf>
    <xf borderId="4" fillId="0" fontId="5" numFmtId="10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moodleacad.url.edu.gt/course/view.php?id=1278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0</v>
      </c>
    </row>
    <row r="3">
      <c r="A3" s="1" t="s">
        <v>1</v>
      </c>
    </row>
    <row r="4">
      <c r="A4" s="2" t="s">
        <v>2</v>
      </c>
    </row>
    <row r="5">
      <c r="A5" s="1"/>
    </row>
    <row r="6">
      <c r="A6" s="1"/>
    </row>
    <row r="7">
      <c r="A7" s="3"/>
    </row>
    <row r="8">
      <c r="A8" s="4" t="s">
        <v>3</v>
      </c>
    </row>
    <row r="9">
      <c r="A9" s="5"/>
    </row>
    <row r="10">
      <c r="A10" s="6"/>
    </row>
    <row r="11">
      <c r="B11" s="7"/>
    </row>
    <row r="13">
      <c r="B13" s="7"/>
      <c r="G13" s="7" t="s">
        <v>4</v>
      </c>
    </row>
    <row r="14">
      <c r="B14" s="7"/>
      <c r="G14" s="7" t="s">
        <v>5</v>
      </c>
    </row>
    <row r="15">
      <c r="B15" s="7"/>
      <c r="G15" s="7" t="s">
        <v>6</v>
      </c>
    </row>
    <row r="16">
      <c r="B16" s="6"/>
      <c r="G16" s="7" t="s">
        <v>7</v>
      </c>
    </row>
    <row r="17">
      <c r="B17" s="6"/>
    </row>
    <row r="18">
      <c r="B18" s="6"/>
    </row>
    <row r="19">
      <c r="B19" s="6"/>
    </row>
    <row r="20">
      <c r="C20" s="7" t="s">
        <v>8</v>
      </c>
    </row>
    <row r="21">
      <c r="A21" s="8"/>
    </row>
  </sheetData>
  <mergeCells count="1">
    <mergeCell ref="A8:E8"/>
  </mergeCells>
  <hyperlinks>
    <hyperlink r:id="rId1" ref="A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0"/>
    <col customWidth="1" min="5" max="5" width="16.5"/>
  </cols>
  <sheetData>
    <row r="1">
      <c r="A1" s="9" t="s">
        <v>9</v>
      </c>
    </row>
    <row r="2">
      <c r="A2" s="10" t="s">
        <v>10</v>
      </c>
    </row>
    <row r="3">
      <c r="A3" s="10" t="s">
        <v>11</v>
      </c>
    </row>
    <row r="5">
      <c r="A5" s="10" t="s">
        <v>12</v>
      </c>
      <c r="C5" s="11">
        <v>300000.0</v>
      </c>
    </row>
    <row r="6">
      <c r="A6" s="10" t="s">
        <v>13</v>
      </c>
      <c r="C6" s="12">
        <v>-230000.0</v>
      </c>
    </row>
    <row r="7">
      <c r="A7" s="10" t="s">
        <v>14</v>
      </c>
      <c r="C7" s="11">
        <f>SUM(C5:C6)</f>
        <v>70000</v>
      </c>
    </row>
    <row r="8">
      <c r="A8" s="10" t="s">
        <v>15</v>
      </c>
    </row>
    <row r="9">
      <c r="A9" s="10" t="s">
        <v>16</v>
      </c>
      <c r="B9" s="11">
        <v>15000.0</v>
      </c>
    </row>
    <row r="10">
      <c r="A10" s="10" t="s">
        <v>17</v>
      </c>
      <c r="B10" s="11">
        <v>15000.0</v>
      </c>
    </row>
    <row r="11">
      <c r="A11" s="10" t="s">
        <v>18</v>
      </c>
      <c r="B11" s="11"/>
      <c r="C11" s="11">
        <v>-30000.0</v>
      </c>
    </row>
    <row r="12">
      <c r="A12" s="10" t="s">
        <v>19</v>
      </c>
      <c r="B12" s="11"/>
      <c r="C12" s="11">
        <v>40000.0</v>
      </c>
    </row>
    <row r="13">
      <c r="A13" s="10" t="s">
        <v>20</v>
      </c>
      <c r="B13" s="11"/>
      <c r="C13" s="11">
        <v>-5000.0</v>
      </c>
    </row>
    <row r="14">
      <c r="A14" s="10" t="s">
        <v>21</v>
      </c>
      <c r="B14" s="11"/>
      <c r="C14" s="11">
        <v>35000.0</v>
      </c>
    </row>
    <row r="15">
      <c r="A15" s="10" t="s">
        <v>22</v>
      </c>
      <c r="B15" s="11"/>
      <c r="C15" s="11">
        <v>8750.0</v>
      </c>
    </row>
    <row r="16">
      <c r="A16" s="10" t="s">
        <v>23</v>
      </c>
      <c r="B16" s="11"/>
      <c r="C16" s="11">
        <v>26250.0</v>
      </c>
    </row>
    <row r="17">
      <c r="B17" s="11"/>
      <c r="C17" s="11"/>
    </row>
    <row r="18">
      <c r="B18" s="11"/>
      <c r="C18" s="11"/>
    </row>
    <row r="19">
      <c r="A19" s="9" t="s">
        <v>9</v>
      </c>
      <c r="B19" s="11"/>
      <c r="C19" s="11"/>
    </row>
    <row r="20">
      <c r="A20" s="10" t="s">
        <v>24</v>
      </c>
      <c r="B20" s="11"/>
      <c r="C20" s="11"/>
    </row>
    <row r="21">
      <c r="A21" s="10" t="s">
        <v>11</v>
      </c>
      <c r="B21" s="11"/>
    </row>
    <row r="22">
      <c r="B22" s="10">
        <v>2021.0</v>
      </c>
      <c r="C22" s="10">
        <v>2020.0</v>
      </c>
      <c r="F22" s="10" t="s">
        <v>25</v>
      </c>
      <c r="G22" s="10" t="s">
        <v>26</v>
      </c>
    </row>
    <row r="23">
      <c r="A23" s="10" t="s">
        <v>27</v>
      </c>
      <c r="B23" s="11"/>
      <c r="F23" s="13">
        <f t="shared" ref="F23:F34" si="1">B24/$B$35</f>
        <v>0.03673769287</v>
      </c>
      <c r="G23" s="13">
        <f t="shared" ref="G23:G34" si="2">(B24-C24)/C24</f>
        <v>-0.0625</v>
      </c>
    </row>
    <row r="24">
      <c r="A24" s="10" t="s">
        <v>28</v>
      </c>
      <c r="B24" s="11">
        <v>7500.0</v>
      </c>
      <c r="C24" s="11">
        <v>8000.0</v>
      </c>
      <c r="D24" s="14">
        <f t="shared" ref="D24:D43" si="3">B24-C24</f>
        <v>-500</v>
      </c>
      <c r="F24" s="13">
        <f t="shared" si="1"/>
        <v>0.01763409258</v>
      </c>
      <c r="G24" s="13">
        <f t="shared" si="2"/>
        <v>-0.1</v>
      </c>
    </row>
    <row r="25">
      <c r="A25" s="15" t="s">
        <v>29</v>
      </c>
      <c r="B25" s="11">
        <v>3600.0</v>
      </c>
      <c r="C25" s="11">
        <v>4000.0</v>
      </c>
      <c r="D25" s="14">
        <f t="shared" si="3"/>
        <v>-400</v>
      </c>
      <c r="F25" s="13">
        <f t="shared" si="1"/>
        <v>0.0835170218</v>
      </c>
      <c r="G25" s="13">
        <f t="shared" si="2"/>
        <v>-0.191943128</v>
      </c>
    </row>
    <row r="26">
      <c r="A26" s="15" t="s">
        <v>30</v>
      </c>
      <c r="B26" s="11">
        <v>17050.0</v>
      </c>
      <c r="C26" s="11">
        <v>21100.0</v>
      </c>
      <c r="D26" s="14">
        <f t="shared" si="3"/>
        <v>-4050</v>
      </c>
      <c r="F26" s="13">
        <f t="shared" si="1"/>
        <v>0.200832721</v>
      </c>
      <c r="G26" s="13">
        <f t="shared" si="2"/>
        <v>0.64</v>
      </c>
    </row>
    <row r="27">
      <c r="A27" s="15" t="s">
        <v>31</v>
      </c>
      <c r="B27" s="12">
        <v>41000.0</v>
      </c>
      <c r="C27" s="12">
        <v>25000.0</v>
      </c>
      <c r="D27" s="14">
        <f t="shared" si="3"/>
        <v>16000</v>
      </c>
      <c r="F27" s="13">
        <f t="shared" si="1"/>
        <v>0.3387215283</v>
      </c>
      <c r="G27" s="13">
        <f t="shared" si="2"/>
        <v>0.1901893287</v>
      </c>
    </row>
    <row r="28">
      <c r="A28" s="16" t="s">
        <v>32</v>
      </c>
      <c r="B28" s="11">
        <f t="shared" ref="B28:C28" si="4">SUM(B24:B27)</f>
        <v>69150</v>
      </c>
      <c r="C28" s="11">
        <f t="shared" si="4"/>
        <v>58100</v>
      </c>
      <c r="D28" s="14">
        <f t="shared" si="3"/>
        <v>11050</v>
      </c>
      <c r="F28" s="13">
        <f t="shared" si="1"/>
        <v>0.3673769287</v>
      </c>
      <c r="G28" s="13">
        <f t="shared" si="2"/>
        <v>0</v>
      </c>
    </row>
    <row r="29">
      <c r="A29" s="10" t="s">
        <v>33</v>
      </c>
      <c r="B29" s="11">
        <v>75000.0</v>
      </c>
      <c r="C29" s="11">
        <v>75000.0</v>
      </c>
      <c r="D29" s="14">
        <f t="shared" si="3"/>
        <v>0</v>
      </c>
      <c r="F29" s="13">
        <f t="shared" si="1"/>
        <v>0.489835905</v>
      </c>
      <c r="G29" s="13">
        <f t="shared" si="2"/>
        <v>0.05263157895</v>
      </c>
    </row>
    <row r="30">
      <c r="A30" s="15" t="s">
        <v>34</v>
      </c>
      <c r="B30" s="11">
        <v>100000.0</v>
      </c>
      <c r="C30" s="11">
        <v>95000.0</v>
      </c>
      <c r="D30" s="14">
        <f t="shared" si="3"/>
        <v>5000</v>
      </c>
      <c r="F30" s="13">
        <f t="shared" si="1"/>
        <v>0.1322556943</v>
      </c>
      <c r="G30" s="13">
        <f t="shared" si="2"/>
        <v>0.08</v>
      </c>
    </row>
    <row r="31">
      <c r="A31" s="15" t="s">
        <v>35</v>
      </c>
      <c r="B31" s="11">
        <v>27000.0</v>
      </c>
      <c r="C31" s="11">
        <v>25000.0</v>
      </c>
      <c r="D31" s="14">
        <f t="shared" si="3"/>
        <v>2000</v>
      </c>
      <c r="F31" s="13">
        <f t="shared" si="1"/>
        <v>0.02694097477</v>
      </c>
      <c r="G31" s="13">
        <f t="shared" si="2"/>
        <v>0.1</v>
      </c>
    </row>
    <row r="32">
      <c r="A32" s="10" t="s">
        <v>36</v>
      </c>
      <c r="B32" s="11">
        <v>5500.0</v>
      </c>
      <c r="C32" s="11">
        <v>5000.0</v>
      </c>
      <c r="D32" s="14">
        <f t="shared" si="3"/>
        <v>500</v>
      </c>
      <c r="F32" s="13">
        <f t="shared" si="1"/>
        <v>-0.3551310311</v>
      </c>
      <c r="G32" s="13">
        <f t="shared" si="2"/>
        <v>0.2608695652</v>
      </c>
    </row>
    <row r="33">
      <c r="A33" s="10" t="s">
        <v>37</v>
      </c>
      <c r="B33" s="12">
        <v>-72500.0</v>
      </c>
      <c r="C33" s="12">
        <v>-57500.0</v>
      </c>
      <c r="D33" s="14">
        <f t="shared" si="3"/>
        <v>-15000</v>
      </c>
      <c r="F33" s="13">
        <f t="shared" si="1"/>
        <v>0.6612784717</v>
      </c>
      <c r="G33" s="13">
        <f t="shared" si="2"/>
        <v>-0.05263157895</v>
      </c>
    </row>
    <row r="34">
      <c r="A34" s="16" t="s">
        <v>38</v>
      </c>
      <c r="B34" s="17">
        <f t="shared" ref="B34:C34" si="5">SUM(B29:B33)</f>
        <v>135000</v>
      </c>
      <c r="C34" s="17">
        <f t="shared" si="5"/>
        <v>142500</v>
      </c>
      <c r="D34" s="14">
        <f t="shared" si="3"/>
        <v>-7500</v>
      </c>
      <c r="F34" s="13">
        <f t="shared" si="1"/>
        <v>1</v>
      </c>
      <c r="G34" s="13">
        <f t="shared" si="2"/>
        <v>0.01769690927</v>
      </c>
    </row>
    <row r="35">
      <c r="A35" s="15" t="s">
        <v>39</v>
      </c>
      <c r="B35" s="18">
        <f t="shared" ref="B35:C35" si="6">B28+B34</f>
        <v>204150</v>
      </c>
      <c r="C35" s="18">
        <f t="shared" si="6"/>
        <v>200600</v>
      </c>
      <c r="D35" s="14">
        <f t="shared" si="3"/>
        <v>3550</v>
      </c>
      <c r="F35" s="13"/>
      <c r="G35" s="13"/>
    </row>
    <row r="36">
      <c r="A36" s="10" t="s">
        <v>40</v>
      </c>
      <c r="D36" s="19">
        <f t="shared" si="3"/>
        <v>0</v>
      </c>
    </row>
    <row r="37">
      <c r="A37" s="20" t="s">
        <v>41</v>
      </c>
      <c r="B37" s="17">
        <v>28500.0</v>
      </c>
      <c r="C37" s="17">
        <v>24500.0</v>
      </c>
      <c r="D37" s="14">
        <f t="shared" si="3"/>
        <v>4000</v>
      </c>
      <c r="E37" s="21" t="s">
        <v>42</v>
      </c>
    </row>
    <row r="38">
      <c r="A38" s="20" t="s">
        <v>43</v>
      </c>
      <c r="B38" s="17">
        <v>6500.0</v>
      </c>
      <c r="C38" s="17">
        <v>8000.0</v>
      </c>
      <c r="D38" s="14">
        <f t="shared" si="3"/>
        <v>-1500</v>
      </c>
    </row>
    <row r="39">
      <c r="A39" s="20" t="s">
        <v>44</v>
      </c>
      <c r="B39" s="17">
        <v>2500.0</v>
      </c>
      <c r="C39" s="17">
        <v>3000.0</v>
      </c>
      <c r="D39" s="14">
        <f t="shared" si="3"/>
        <v>-500</v>
      </c>
    </row>
    <row r="40">
      <c r="A40" s="10" t="s">
        <v>45</v>
      </c>
      <c r="B40" s="17">
        <v>75000.0</v>
      </c>
      <c r="C40" s="17">
        <v>80000.0</v>
      </c>
      <c r="D40" s="14">
        <f t="shared" si="3"/>
        <v>-5000</v>
      </c>
    </row>
    <row r="41">
      <c r="A41" s="10" t="s">
        <v>46</v>
      </c>
      <c r="B41" s="17">
        <v>55100.0</v>
      </c>
      <c r="C41" s="17">
        <v>60000.0</v>
      </c>
      <c r="D41" s="14">
        <f t="shared" si="3"/>
        <v>-4900</v>
      </c>
    </row>
    <row r="42">
      <c r="A42" s="10" t="s">
        <v>47</v>
      </c>
      <c r="B42" s="22">
        <v>36550.0</v>
      </c>
      <c r="C42" s="22">
        <v>25100.0</v>
      </c>
      <c r="D42" s="14">
        <f t="shared" si="3"/>
        <v>11450</v>
      </c>
    </row>
    <row r="43">
      <c r="A43" s="15" t="s">
        <v>48</v>
      </c>
      <c r="B43" s="18">
        <f t="shared" ref="B43:C43" si="7">SUM(B37:B42)</f>
        <v>204150</v>
      </c>
      <c r="C43" s="18">
        <f t="shared" si="7"/>
        <v>200600</v>
      </c>
      <c r="D43" s="14">
        <f t="shared" si="3"/>
        <v>3550</v>
      </c>
    </row>
    <row r="45">
      <c r="A45" s="10" t="s">
        <v>49</v>
      </c>
      <c r="B45" s="10">
        <v>9750.0</v>
      </c>
      <c r="C45" s="10">
        <v>10000.0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25"/>
  </cols>
  <sheetData>
    <row r="1">
      <c r="A1" s="15" t="s">
        <v>50</v>
      </c>
    </row>
    <row r="2">
      <c r="A2" s="10" t="s">
        <v>51</v>
      </c>
    </row>
    <row r="3">
      <c r="A3" s="10" t="s">
        <v>52</v>
      </c>
    </row>
    <row r="4">
      <c r="A4" s="10" t="s">
        <v>53</v>
      </c>
    </row>
    <row r="6" ht="18.0" customHeight="1">
      <c r="A6" s="15" t="s">
        <v>54</v>
      </c>
    </row>
    <row r="7">
      <c r="A7" s="10" t="s">
        <v>55</v>
      </c>
      <c r="B7" s="23">
        <v>26250.0</v>
      </c>
    </row>
    <row r="8">
      <c r="A8" s="10" t="s">
        <v>56</v>
      </c>
      <c r="B8" s="23">
        <v>15000.0</v>
      </c>
    </row>
    <row r="9">
      <c r="A9" s="10" t="s">
        <v>57</v>
      </c>
      <c r="B9" s="17">
        <f>-Tabla!D27</f>
        <v>-16000</v>
      </c>
    </row>
    <row r="10">
      <c r="A10" s="10" t="s">
        <v>58</v>
      </c>
      <c r="B10" s="17">
        <f>-Tabla!D26</f>
        <v>4050</v>
      </c>
    </row>
    <row r="11">
      <c r="A11" s="10" t="s">
        <v>59</v>
      </c>
      <c r="B11" s="17">
        <f>-Tabla!D25</f>
        <v>400</v>
      </c>
    </row>
    <row r="12">
      <c r="A12" s="10" t="s">
        <v>60</v>
      </c>
      <c r="B12" s="17">
        <f>Tabla!D39</f>
        <v>-500</v>
      </c>
    </row>
    <row r="13">
      <c r="A13" s="10" t="s">
        <v>61</v>
      </c>
      <c r="B13" s="22">
        <f>Tabla!D37</f>
        <v>4000</v>
      </c>
      <c r="E13" s="24"/>
    </row>
    <row r="14" ht="18.75" customHeight="1">
      <c r="A14" s="25" t="s">
        <v>62</v>
      </c>
      <c r="C14" s="26">
        <f>SUM(B7:B13)</f>
        <v>33200</v>
      </c>
    </row>
    <row r="15">
      <c r="A15" s="15" t="s">
        <v>63</v>
      </c>
    </row>
    <row r="16" ht="18.75" customHeight="1">
      <c r="A16" s="10" t="s">
        <v>64</v>
      </c>
      <c r="B16" s="17">
        <f>-Tabla!D30</f>
        <v>-5000</v>
      </c>
    </row>
    <row r="17">
      <c r="A17" s="10" t="s">
        <v>65</v>
      </c>
      <c r="B17" s="17">
        <f>-Tabla!D32</f>
        <v>-500</v>
      </c>
    </row>
    <row r="18" ht="19.5" customHeight="1">
      <c r="A18" s="10" t="s">
        <v>66</v>
      </c>
      <c r="B18" s="22">
        <f>-Tabla!D31</f>
        <v>-2000</v>
      </c>
      <c r="E18" s="24"/>
    </row>
    <row r="19">
      <c r="A19" s="25" t="s">
        <v>67</v>
      </c>
      <c r="C19" s="18">
        <f>SUM(B16:B18)</f>
        <v>-7500</v>
      </c>
    </row>
    <row r="20">
      <c r="A20" s="15" t="s">
        <v>68</v>
      </c>
    </row>
    <row r="21">
      <c r="A21" s="10" t="s">
        <v>69</v>
      </c>
      <c r="B21" s="17">
        <f>Tabla!D38</f>
        <v>-1500</v>
      </c>
    </row>
    <row r="22">
      <c r="A22" s="10" t="s">
        <v>70</v>
      </c>
      <c r="B22" s="27">
        <f>-'Estado de utilidades retenidas'!B9</f>
        <v>-14800</v>
      </c>
    </row>
    <row r="23">
      <c r="A23" s="10" t="s">
        <v>71</v>
      </c>
      <c r="B23" s="17">
        <f>Tabla!D41</f>
        <v>-4900</v>
      </c>
    </row>
    <row r="24">
      <c r="A24" s="10" t="s">
        <v>72</v>
      </c>
      <c r="B24" s="22">
        <f>Tabla!D40</f>
        <v>-5000</v>
      </c>
    </row>
    <row r="25" ht="20.25" customHeight="1">
      <c r="A25" s="25" t="s">
        <v>73</v>
      </c>
      <c r="C25" s="28">
        <f>SUM(B21:B24)</f>
        <v>-26200</v>
      </c>
    </row>
    <row r="26">
      <c r="A26" s="29" t="s">
        <v>74</v>
      </c>
      <c r="C26" s="26">
        <f>C14+C19+C25</f>
        <v>-500</v>
      </c>
    </row>
    <row r="27">
      <c r="A27" s="10" t="s">
        <v>75</v>
      </c>
      <c r="C27" s="22">
        <f>Tabla!C24</f>
        <v>8000</v>
      </c>
    </row>
    <row r="28">
      <c r="A28" s="15" t="s">
        <v>76</v>
      </c>
      <c r="C28" s="30">
        <f>C26+C27</f>
        <v>7500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75"/>
    <col customWidth="1" min="4" max="4" width="25.75"/>
  </cols>
  <sheetData>
    <row r="1">
      <c r="A1" s="15" t="s">
        <v>50</v>
      </c>
      <c r="D1" s="10" t="s">
        <v>23</v>
      </c>
      <c r="E1" s="31">
        <v>26250.0</v>
      </c>
    </row>
    <row r="2">
      <c r="A2" s="10" t="s">
        <v>77</v>
      </c>
      <c r="D2" s="10" t="s">
        <v>78</v>
      </c>
      <c r="E2" s="31">
        <v>36550.0</v>
      </c>
      <c r="F2" s="31">
        <v>25100.0</v>
      </c>
      <c r="G2" s="27">
        <f>E2-F2</f>
        <v>11450</v>
      </c>
    </row>
    <row r="3">
      <c r="A3" s="10" t="s">
        <v>52</v>
      </c>
    </row>
    <row r="4">
      <c r="A4" s="10" t="s">
        <v>53</v>
      </c>
    </row>
    <row r="6">
      <c r="A6" s="10" t="s">
        <v>79</v>
      </c>
      <c r="B6" s="31">
        <v>25100.0</v>
      </c>
    </row>
    <row r="7">
      <c r="A7" s="10" t="s">
        <v>80</v>
      </c>
      <c r="B7" s="32">
        <v>26250.0</v>
      </c>
      <c r="E7" s="32">
        <v>26250.0</v>
      </c>
    </row>
    <row r="8">
      <c r="A8" s="10" t="s">
        <v>81</v>
      </c>
      <c r="B8" s="27">
        <f>B6+B7</f>
        <v>51350</v>
      </c>
      <c r="E8" s="27">
        <f>E7-B9</f>
        <v>11450</v>
      </c>
    </row>
    <row r="9">
      <c r="A9" s="10" t="s">
        <v>82</v>
      </c>
      <c r="B9" s="33">
        <f>E1-G2</f>
        <v>14800</v>
      </c>
      <c r="E9" s="27">
        <f>E8/Tabla!B45</f>
        <v>1.174358974</v>
      </c>
    </row>
    <row r="10">
      <c r="A10" s="10" t="s">
        <v>83</v>
      </c>
      <c r="B10" s="30">
        <f>B8-B9</f>
        <v>36550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26.75"/>
  </cols>
  <sheetData>
    <row r="2">
      <c r="A2" s="34"/>
    </row>
    <row r="3">
      <c r="A3" s="34"/>
    </row>
    <row r="4">
      <c r="A4" s="34"/>
    </row>
    <row r="5">
      <c r="A5" s="34" t="s">
        <v>84</v>
      </c>
    </row>
    <row r="6">
      <c r="L6" s="10">
        <v>2021.0</v>
      </c>
      <c r="M6" s="10">
        <v>2020.0</v>
      </c>
    </row>
    <row r="7">
      <c r="B7" s="35" t="s">
        <v>85</v>
      </c>
      <c r="C7" s="36"/>
      <c r="D7" s="36"/>
      <c r="E7" s="36"/>
      <c r="F7" s="36"/>
      <c r="G7" s="36"/>
      <c r="H7" s="36"/>
      <c r="I7" s="36"/>
      <c r="J7" s="36"/>
      <c r="K7" s="37" t="s">
        <v>86</v>
      </c>
      <c r="L7" s="38">
        <f>(Tabla!B28-Tabla!B27)/(Tabla!B37+Tabla!B38+Tabla!B39)</f>
        <v>0.7506666667</v>
      </c>
      <c r="M7" s="39">
        <f>(Tabla!C28-Tabla!C27)/(Tabla!C37+Tabla!C38+Tabla!C39)</f>
        <v>0.9323943662</v>
      </c>
    </row>
    <row r="8" ht="45.0" customHeight="1">
      <c r="B8" s="40" t="s">
        <v>87</v>
      </c>
      <c r="C8" s="41"/>
      <c r="D8" s="41"/>
      <c r="E8" s="41"/>
      <c r="F8" s="41"/>
      <c r="G8" s="41"/>
      <c r="H8" s="41"/>
      <c r="I8" s="41"/>
      <c r="J8" s="42"/>
      <c r="K8" s="42"/>
      <c r="L8" s="42"/>
      <c r="M8" s="43"/>
    </row>
    <row r="9">
      <c r="B9" s="35" t="s">
        <v>88</v>
      </c>
      <c r="C9" s="36"/>
      <c r="D9" s="36"/>
      <c r="E9" s="36"/>
      <c r="F9" s="36"/>
      <c r="G9" s="36"/>
      <c r="H9" s="36"/>
      <c r="I9" s="36"/>
      <c r="J9" s="36"/>
      <c r="K9" s="44" t="s">
        <v>89</v>
      </c>
      <c r="L9" s="45">
        <f>Tabla!$C$6/Tabla!B27*-1</f>
        <v>5.609756098</v>
      </c>
      <c r="M9" s="46">
        <f>Tabla!$C$6/Tabla!C27*-1</f>
        <v>9.2</v>
      </c>
    </row>
    <row r="10" ht="43.5" customHeight="1">
      <c r="B10" s="40" t="s">
        <v>90</v>
      </c>
      <c r="C10" s="41"/>
      <c r="D10" s="41"/>
      <c r="E10" s="41"/>
      <c r="F10" s="41"/>
      <c r="G10" s="41"/>
      <c r="H10" s="41"/>
      <c r="I10" s="41"/>
      <c r="J10" s="42"/>
      <c r="K10" s="42"/>
      <c r="L10" s="42"/>
      <c r="M10" s="43"/>
    </row>
    <row r="11">
      <c r="B11" s="35" t="s">
        <v>91</v>
      </c>
      <c r="C11" s="36"/>
      <c r="D11" s="36"/>
      <c r="E11" s="36"/>
      <c r="F11" s="36"/>
      <c r="G11" s="36"/>
      <c r="H11" s="36"/>
      <c r="I11" s="36"/>
      <c r="J11" s="36"/>
      <c r="K11" s="44" t="s">
        <v>92</v>
      </c>
      <c r="L11" s="45">
        <f>Tabla!B26/(Tabla!C5/365)</f>
        <v>20.74416667</v>
      </c>
      <c r="M11" s="47"/>
    </row>
    <row r="12">
      <c r="B12" s="48" t="s">
        <v>93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3"/>
    </row>
    <row r="13">
      <c r="B13" s="35" t="s">
        <v>94</v>
      </c>
      <c r="C13" s="36"/>
      <c r="D13" s="36"/>
      <c r="E13" s="36"/>
      <c r="F13" s="36"/>
      <c r="G13" s="36"/>
      <c r="H13" s="36"/>
      <c r="I13" s="36"/>
      <c r="J13" s="36"/>
      <c r="K13" s="44" t="s">
        <v>95</v>
      </c>
      <c r="L13" s="49">
        <f>'Estado de utilidades retenidas'!E9</f>
        <v>1.174358974</v>
      </c>
      <c r="M13" s="47"/>
    </row>
    <row r="14" ht="29.25" customHeight="1">
      <c r="B14" s="50" t="s">
        <v>96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3"/>
    </row>
    <row r="15">
      <c r="B15" s="35" t="s">
        <v>97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47"/>
    </row>
    <row r="16">
      <c r="B16" s="48" t="s">
        <v>98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3"/>
    </row>
    <row r="17">
      <c r="B17" s="35" t="s">
        <v>99</v>
      </c>
      <c r="C17" s="36"/>
      <c r="D17" s="36"/>
      <c r="E17" s="36"/>
      <c r="F17" s="36"/>
      <c r="G17" s="36"/>
      <c r="H17" s="36"/>
      <c r="I17" s="36"/>
      <c r="J17" s="36"/>
      <c r="K17" s="44" t="s">
        <v>100</v>
      </c>
      <c r="L17" s="51">
        <f>(Tabla!C12/Tabla!C5)</f>
        <v>0.1333333333</v>
      </c>
      <c r="M17" s="47"/>
    </row>
    <row r="18" ht="33.75" customHeight="1">
      <c r="B18" s="50" t="s">
        <v>101</v>
      </c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3"/>
    </row>
    <row r="19">
      <c r="B19" s="35" t="s">
        <v>102</v>
      </c>
      <c r="C19" s="36"/>
      <c r="D19" s="36"/>
      <c r="E19" s="36"/>
      <c r="F19" s="36"/>
      <c r="G19" s="36"/>
      <c r="H19" s="36"/>
      <c r="I19" s="36"/>
      <c r="J19" s="36"/>
      <c r="K19" s="44" t="s">
        <v>103</v>
      </c>
      <c r="L19" s="36">
        <f>Tabla!C7/Tabla!C15</f>
        <v>8</v>
      </c>
      <c r="M19" s="47"/>
    </row>
    <row r="20">
      <c r="B20" s="48" t="s">
        <v>104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3"/>
    </row>
  </sheetData>
  <mergeCells count="2">
    <mergeCell ref="B8:I8"/>
    <mergeCell ref="B10:I10"/>
  </mergeCells>
  <drawing r:id="rId1"/>
</worksheet>
</file>