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ritorio\"/>
    </mc:Choice>
  </mc:AlternateContent>
  <xr:revisionPtr revIDLastSave="0" documentId="13_ncr:1_{1AB7E6DB-579C-4510-8E03-8C9608D16B65}" xr6:coauthVersionLast="47" xr6:coauthVersionMax="47" xr10:uidLastSave="{00000000-0000-0000-0000-000000000000}"/>
  <bookViews>
    <workbookView xWindow="28680" yWindow="-2580" windowWidth="29040" windowHeight="15840" activeTab="3" xr2:uid="{B9999179-0888-40CC-B916-CF6E60FB92FF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4" l="1"/>
  <c r="E9" i="3"/>
  <c r="C15" i="5"/>
  <c r="D18" i="2" l="1"/>
  <c r="C18" i="2"/>
  <c r="B32" i="1"/>
  <c r="C31" i="1"/>
  <c r="B31" i="1"/>
  <c r="C30" i="1"/>
  <c r="B30" i="1"/>
  <c r="C25" i="1"/>
  <c r="F12" i="1"/>
  <c r="C17" i="1"/>
  <c r="C19" i="1" s="1"/>
  <c r="E16" i="1" s="1"/>
  <c r="B17" i="1"/>
  <c r="B19" i="1" s="1"/>
  <c r="C16" i="1"/>
  <c r="B16" i="1"/>
  <c r="C18" i="1"/>
  <c r="B18" i="1"/>
  <c r="C32" i="1" l="1"/>
</calcChain>
</file>

<file path=xl/sharedStrings.xml><?xml version="1.0" encoding="utf-8"?>
<sst xmlns="http://schemas.openxmlformats.org/spreadsheetml/2006/main" count="63" uniqueCount="43">
  <si>
    <t>Ventas anuales</t>
  </si>
  <si>
    <t>Costo de ventas (75% sobre venta)</t>
  </si>
  <si>
    <t>Compras (65% sobre costo de ventas</t>
  </si>
  <si>
    <t>EPI</t>
  </si>
  <si>
    <t>dias</t>
  </si>
  <si>
    <t>PPC</t>
  </si>
  <si>
    <t>PPP</t>
  </si>
  <si>
    <t>unidades</t>
  </si>
  <si>
    <t>Precio unitario</t>
  </si>
  <si>
    <t>Costo variable por unidad</t>
  </si>
  <si>
    <t>Descuento al contado</t>
  </si>
  <si>
    <t>Clientes compraron con descuento</t>
  </si>
  <si>
    <t>Aumento de ventas</t>
  </si>
  <si>
    <t xml:space="preserve">tasa de rendimiento </t>
  </si>
  <si>
    <t>Contribucion adicional a las utilidades = (P-Cv)*(cambio de unidades)</t>
  </si>
  <si>
    <t>Actualidad</t>
  </si>
  <si>
    <t>Propuesta</t>
  </si>
  <si>
    <t>Ventas Anuales</t>
  </si>
  <si>
    <t>(-) Costo Variable</t>
  </si>
  <si>
    <t>(-) Costo fijo</t>
  </si>
  <si>
    <t>Utilidad</t>
  </si>
  <si>
    <t>Contribucion adicional a las utilidades = (40-29)*(2000)</t>
  </si>
  <si>
    <t>costo de descuento =</t>
  </si>
  <si>
    <t xml:space="preserve">(1)costo variable total </t>
  </si>
  <si>
    <t>(2)rotacion de las cxc(dias/ppc)</t>
  </si>
  <si>
    <t>Inversion promedio en cxc (1)/(2)</t>
  </si>
  <si>
    <t>descuento ofrecido</t>
  </si>
  <si>
    <t>Vencimiento de cuenta</t>
  </si>
  <si>
    <t>Plazo del descuento</t>
  </si>
  <si>
    <t>Empresa</t>
  </si>
  <si>
    <t>A</t>
  </si>
  <si>
    <t>El costo de no aprovechar Descuento antes</t>
  </si>
  <si>
    <t>El costo de no aprovechar Descuento despues</t>
  </si>
  <si>
    <t xml:space="preserve">PPC = </t>
  </si>
  <si>
    <t>Inventario</t>
  </si>
  <si>
    <t>Cuentas por cobrar</t>
  </si>
  <si>
    <t>Cuentas por pagar</t>
  </si>
  <si>
    <t>TMAR</t>
  </si>
  <si>
    <t xml:space="preserve">Utilidad bruta </t>
  </si>
  <si>
    <t>compus</t>
  </si>
  <si>
    <t>PPP =</t>
  </si>
  <si>
    <t>Días</t>
  </si>
  <si>
    <t>PPI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</si>
</sst>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Q&quot;* #,##0.00_-;\-&quot;Q&quot;* #,##0.00_-;_-&quot;Q&quot;* &quot;-&quot;??_-;_-@_-"/>
    <numFmt numFmtId="166" formatCode="_-[$Q-100A]* #,##0.00_-;\-[$Q-100A]* #,##0.00_-;_-[$Q-100A]* &quot;-&quot;??_-;_-@_-"/>
    <numFmt numFmtId="167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44" fontId="3" fillId="0" borderId="0" xfId="1" applyFont="1"/>
    <xf numFmtId="0" fontId="3" fillId="0" borderId="0" xfId="1" applyNumberFormat="1" applyFont="1"/>
    <xf numFmtId="44" fontId="0" fillId="0" borderId="0" xfId="1" applyFont="1"/>
    <xf numFmtId="9" fontId="0" fillId="0" borderId="0" xfId="1" applyNumberFormat="1" applyFont="1"/>
    <xf numFmtId="9" fontId="0" fillId="0" borderId="0" xfId="0" applyNumberFormat="1"/>
    <xf numFmtId="0" fontId="0" fillId="0" borderId="1" xfId="0" applyBorder="1"/>
    <xf numFmtId="166" fontId="0" fillId="0" borderId="0" xfId="0" applyNumberFormat="1"/>
    <xf numFmtId="166" fontId="0" fillId="0" borderId="1" xfId="0" applyNumberFormat="1" applyBorder="1"/>
    <xf numFmtId="166" fontId="2" fillId="2" borderId="0" xfId="0" applyNumberFormat="1" applyFont="1" applyFill="1"/>
    <xf numFmtId="167" fontId="0" fillId="0" borderId="1" xfId="0" applyNumberFormat="1" applyBorder="1"/>
    <xf numFmtId="0" fontId="2" fillId="0" borderId="0" xfId="0" applyFont="1"/>
    <xf numFmtId="0" fontId="0" fillId="0" borderId="1" xfId="0" applyBorder="1" applyAlignment="1">
      <alignment wrapText="1"/>
    </xf>
    <xf numFmtId="10" fontId="0" fillId="0" borderId="0" xfId="2" applyNumberFormat="1" applyFont="1"/>
    <xf numFmtId="0" fontId="0" fillId="0" borderId="0" xfId="0" quotePrefix="1"/>
    <xf numFmtId="9" fontId="0" fillId="0" borderId="0" xfId="2" applyFont="1"/>
    <xf numFmtId="0" fontId="0" fillId="0" borderId="0" xfId="2" applyNumberFormat="1" applyFont="1"/>
    <xf numFmtId="0" fontId="4" fillId="0" borderId="0" xfId="0" applyFont="1"/>
    <xf numFmtId="44" fontId="4" fillId="0" borderId="0" xfId="1" applyFont="1"/>
    <xf numFmtId="0" fontId="0" fillId="0" borderId="0" xfId="1" applyNumberFormat="1" applyFont="1"/>
    <xf numFmtId="44" fontId="0" fillId="0" borderId="0" xfId="0" applyNumberForma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708221</xdr:colOff>
      <xdr:row>9</xdr:row>
      <xdr:rowOff>21188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43AEF8B-3FB7-4B12-A733-DDB33A2577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507541" cy="166710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133350</xdr:rowOff>
    </xdr:from>
    <xdr:to>
      <xdr:col>11</xdr:col>
      <xdr:colOff>593905</xdr:colOff>
      <xdr:row>22</xdr:row>
      <xdr:rowOff>97227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3A65CE9-43C0-4C59-80D0-835DC0FE2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71875"/>
          <a:ext cx="10372270" cy="51061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93345</xdr:rowOff>
    </xdr:from>
    <xdr:to>
      <xdr:col>6</xdr:col>
      <xdr:colOff>362813</xdr:colOff>
      <xdr:row>27</xdr:row>
      <xdr:rowOff>91489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F367F20-AAC6-408F-ADB2-5D35EC7010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617720"/>
          <a:ext cx="6161633" cy="354379"/>
        </a:xfrm>
        <a:prstGeom prst="rect">
          <a:avLst/>
        </a:prstGeom>
      </xdr:spPr>
    </xdr:pic>
    <xdr:clientData/>
  </xdr:twoCellAnchor>
  <xdr:twoCellAnchor editAs="oneCell">
    <xdr:from>
      <xdr:col>6</xdr:col>
      <xdr:colOff>569595</xdr:colOff>
      <xdr:row>25</xdr:row>
      <xdr:rowOff>83820</xdr:rowOff>
    </xdr:from>
    <xdr:to>
      <xdr:col>14</xdr:col>
      <xdr:colOff>492362</xdr:colOff>
      <xdr:row>27</xdr:row>
      <xdr:rowOff>53384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9F1A282-46EB-4C94-A7CE-981CC1686A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79845" y="4608195"/>
          <a:ext cx="6247367" cy="331514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35</xdr:row>
      <xdr:rowOff>72390</xdr:rowOff>
    </xdr:from>
    <xdr:to>
      <xdr:col>9</xdr:col>
      <xdr:colOff>115446</xdr:colOff>
      <xdr:row>42</xdr:row>
      <xdr:rowOff>24934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3A4B77B-D954-4A3C-8042-AD8839C9EB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4300" y="6406515"/>
          <a:ext cx="8183121" cy="12193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10</xdr:col>
      <xdr:colOff>304801</xdr:colOff>
      <xdr:row>8</xdr:row>
      <xdr:rowOff>78633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5C9490B-16D4-4DD2-BD30-5FBB39A0F3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8229600" cy="1541673"/>
        </a:xfrm>
        <a:prstGeom prst="rect">
          <a:avLst/>
        </a:prstGeom>
      </xdr:spPr>
    </xdr:pic>
    <xdr:clientData/>
  </xdr:twoCellAnchor>
  <xdr:oneCellAnchor>
    <xdr:from>
      <xdr:col>0</xdr:col>
      <xdr:colOff>160020</xdr:colOff>
      <xdr:row>14</xdr:row>
      <xdr:rowOff>76200</xdr:rowOff>
    </xdr:from>
    <xdr:ext cx="7135480" cy="35189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3706BF78-F6D4-4D5A-96BE-81F8E0B2782F}"/>
                </a:ext>
              </a:extLst>
            </xdr:cNvPr>
            <xdr:cNvSpPr txBox="1"/>
          </xdr:nvSpPr>
          <xdr:spPr>
            <a:xfrm>
              <a:off x="161925" y="1524000"/>
              <a:ext cx="7135480" cy="3518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𝐶𝑜𝑠𝑡𝑜</m:t>
                    </m:r>
                    <m:r>
                      <a:rPr lang="es-MX" sz="11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𝑑𝑒</m:t>
                    </m:r>
                    <m:r>
                      <a:rPr lang="es-MX" sz="11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𝑛𝑜</m:t>
                    </m:r>
                    <m:r>
                      <a:rPr lang="es-MX" sz="11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𝑎𝑝𝑟𝑜𝑣𝑒𝑐h𝑎𝑟</m:t>
                    </m:r>
                    <m:r>
                      <a:rPr lang="es-MX" sz="11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𝑑𝑒𝑠𝑐𝑢𝑒𝑛𝑡𝑜</m:t>
                    </m:r>
                    <m:r>
                      <a:rPr lang="es-MX" sz="11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% </m:t>
                        </m:r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𝐷𝑒𝑠𝑐𝑢𝑒𝑛𝑡𝑜</m:t>
                        </m:r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𝑜𝑓𝑟𝑒𝑐𝑖𝑑𝑜</m:t>
                        </m:r>
                      </m:num>
                      <m:den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100−% </m:t>
                        </m:r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𝐷𝑒𝑠𝑐𝑢𝑒𝑛𝑡𝑜</m:t>
                        </m:r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𝑜𝑓𝑟𝑒𝑐𝑖𝑑𝑜</m:t>
                        </m:r>
                      </m:den>
                    </m:f>
                    <m:r>
                      <a:rPr lang="es-MX" sz="11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∗</m:t>
                    </m:r>
                    <m:f>
                      <m:fPr>
                        <m:ctrlP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í</m:t>
                        </m:r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𝑎𝑠</m:t>
                        </m:r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𝑑𝑒𝑙</m:t>
                        </m:r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ñ</m:t>
                        </m:r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𝑜</m:t>
                        </m:r>
                      </m:num>
                      <m:den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𝑉𝑒𝑛𝑐𝑖𝑚𝑖𝑒𝑛𝑡𝑜</m:t>
                        </m:r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𝐶𝑢𝑒𝑛𝑡𝑎</m:t>
                        </m:r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𝑃𝑙𝑎𝑧𝑜</m:t>
                        </m:r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𝑑𝑒𝑙</m:t>
                        </m:r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𝐷𝑒𝑠𝑐𝑢𝑒𝑛𝑡𝑜</m:t>
                        </m:r>
                      </m:den>
                    </m:f>
                  </m:oMath>
                </m:oMathPara>
              </a14:m>
              <a:endParaRPr lang="es-GT" sz="1100">
                <a:solidFill>
                  <a:srgbClr val="0070C0"/>
                </a:solidFill>
              </a:endParaRPr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3706BF78-F6D4-4D5A-96BE-81F8E0B2782F}"/>
                </a:ext>
              </a:extLst>
            </xdr:cNvPr>
            <xdr:cNvSpPr txBox="1"/>
          </xdr:nvSpPr>
          <xdr:spPr>
            <a:xfrm>
              <a:off x="161925" y="1524000"/>
              <a:ext cx="7135480" cy="3518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solidFill>
                    <a:srgbClr val="0070C0"/>
                  </a:solidFill>
                  <a:latin typeface="Cambria Math" panose="02040503050406030204" pitchFamily="18" charset="0"/>
                </a:rPr>
                <a:t>𝐶𝑜𝑠𝑡𝑜 𝑑𝑒 𝑛𝑜 𝑎𝑝𝑟𝑜𝑣𝑒𝑐ℎ𝑎𝑟 𝑑𝑒𝑠𝑐𝑢𝑒𝑛𝑡𝑜=  (% 𝐷𝑒𝑠𝑐𝑢𝑒𝑛𝑡𝑜 𝑜𝑓𝑟𝑒𝑐𝑖𝑑𝑜)/(100−% 𝐷𝑒𝑠𝑐𝑢𝑒𝑛𝑡𝑜 𝑜𝑓𝑟𝑒𝑐𝑖𝑑𝑜)∗(𝐷í𝑎𝑠 𝑑𝑒𝑙 𝑎ñ𝑜)/(𝑉𝑒𝑛𝑐𝑖𝑚𝑖𝑒𝑛𝑡𝑜 𝐶𝑢𝑒𝑛𝑡𝑎 −𝑃𝑙𝑎𝑧𝑜 𝑑𝑒𝑙 𝐷𝑒𝑠𝑐𝑢𝑒𝑛𝑡𝑜)</a:t>
              </a:r>
              <a:endParaRPr lang="es-GT" sz="1100">
                <a:solidFill>
                  <a:srgbClr val="0070C0"/>
                </a:solidFill>
              </a:endParaRPr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554732</xdr:colOff>
      <xdr:row>6</xdr:row>
      <xdr:rowOff>53340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B7AE9D5-C7B8-4B89-84FB-6C6662BC6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579342" cy="1143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513869</xdr:colOff>
      <xdr:row>11</xdr:row>
      <xdr:rowOff>97447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D1A4224-0809-455A-97E8-69A5562158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202699" cy="209579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344382</xdr:colOff>
      <xdr:row>12</xdr:row>
      <xdr:rowOff>38408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4F2FA9C-89A0-44B5-846E-50FC409526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621857" cy="22101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D0004-146F-4433-947D-01AA1B35F877}">
  <dimension ref="A2:Q32"/>
  <sheetViews>
    <sheetView topLeftCell="A10" workbookViewId="0">
      <selection activeCell="N38" sqref="N38"/>
    </sheetView>
  </sheetViews>
  <sheetFormatPr baseColWidth="10" defaultRowHeight="14.4" x14ac:dyDescent="0.3"/>
  <cols>
    <col min="1" max="1" width="16" customWidth="1"/>
    <col min="2" max="2" width="19.6640625" customWidth="1"/>
    <col min="3" max="3" width="14.109375" bestFit="1" customWidth="1"/>
    <col min="6" max="6" width="11.77734375" bestFit="1" customWidth="1"/>
    <col min="15" max="15" width="32.6640625" bestFit="1" customWidth="1"/>
    <col min="16" max="16" width="15.109375" bestFit="1" customWidth="1"/>
  </cols>
  <sheetData>
    <row r="2" spans="1:17" x14ac:dyDescent="0.3">
      <c r="O2" s="1" t="s">
        <v>0</v>
      </c>
      <c r="P2" s="4">
        <v>35000</v>
      </c>
      <c r="Q2" s="1" t="s">
        <v>7</v>
      </c>
    </row>
    <row r="3" spans="1:17" x14ac:dyDescent="0.3">
      <c r="O3" s="1" t="s">
        <v>1</v>
      </c>
      <c r="P3" s="3">
        <v>0</v>
      </c>
      <c r="Q3" s="1"/>
    </row>
    <row r="4" spans="1:17" x14ac:dyDescent="0.3">
      <c r="O4" s="1" t="s">
        <v>2</v>
      </c>
      <c r="P4" s="3">
        <v>0</v>
      </c>
      <c r="Q4" s="1"/>
    </row>
    <row r="5" spans="1:17" x14ac:dyDescent="0.3">
      <c r="O5" s="1" t="s">
        <v>8</v>
      </c>
      <c r="P5" s="3">
        <v>40</v>
      </c>
      <c r="Q5" s="1"/>
    </row>
    <row r="6" spans="1:17" x14ac:dyDescent="0.3">
      <c r="O6" s="1" t="s">
        <v>9</v>
      </c>
      <c r="P6" s="3">
        <v>29</v>
      </c>
    </row>
    <row r="7" spans="1:17" x14ac:dyDescent="0.3">
      <c r="O7" s="1" t="s">
        <v>10</v>
      </c>
      <c r="P7" s="6">
        <v>0.02</v>
      </c>
    </row>
    <row r="8" spans="1:17" x14ac:dyDescent="0.3">
      <c r="O8" s="1" t="s">
        <v>11</v>
      </c>
      <c r="P8" s="6">
        <v>0.8</v>
      </c>
    </row>
    <row r="9" spans="1:17" x14ac:dyDescent="0.3">
      <c r="O9" s="1" t="s">
        <v>12</v>
      </c>
      <c r="P9" s="3">
        <v>37000</v>
      </c>
      <c r="Q9" t="s">
        <v>7</v>
      </c>
    </row>
    <row r="10" spans="1:17" x14ac:dyDescent="0.3">
      <c r="O10" s="1" t="s">
        <v>13</v>
      </c>
      <c r="P10" s="7">
        <v>0.15</v>
      </c>
    </row>
    <row r="11" spans="1:17" x14ac:dyDescent="0.3">
      <c r="A11" t="s">
        <v>14</v>
      </c>
    </row>
    <row r="12" spans="1:17" x14ac:dyDescent="0.3">
      <c r="A12" t="s">
        <v>21</v>
      </c>
      <c r="F12" s="11">
        <f>(P5-P6)*(P9-P2)</f>
        <v>22000</v>
      </c>
    </row>
    <row r="14" spans="1:17" x14ac:dyDescent="0.3">
      <c r="O14" s="2" t="s">
        <v>3</v>
      </c>
      <c r="P14" s="1">
        <v>0</v>
      </c>
      <c r="Q14" s="1" t="s">
        <v>4</v>
      </c>
    </row>
    <row r="15" spans="1:17" x14ac:dyDescent="0.3">
      <c r="B15" s="8" t="s">
        <v>15</v>
      </c>
      <c r="C15" s="8" t="s">
        <v>16</v>
      </c>
      <c r="O15" s="2" t="s">
        <v>5</v>
      </c>
      <c r="P15" s="1">
        <v>65</v>
      </c>
      <c r="Q15" s="1" t="s">
        <v>4</v>
      </c>
    </row>
    <row r="16" spans="1:17" x14ac:dyDescent="0.3">
      <c r="A16" t="s">
        <v>17</v>
      </c>
      <c r="B16" s="9">
        <f>P2*$P$5</f>
        <v>1400000</v>
      </c>
      <c r="C16" s="9">
        <f>P9*$P$5</f>
        <v>1480000</v>
      </c>
      <c r="E16" s="11">
        <f>C19-B19</f>
        <v>22000</v>
      </c>
      <c r="O16" s="2" t="s">
        <v>6</v>
      </c>
      <c r="P16" s="1">
        <v>0</v>
      </c>
      <c r="Q16" s="1" t="s">
        <v>4</v>
      </c>
    </row>
    <row r="17" spans="1:3" x14ac:dyDescent="0.3">
      <c r="A17" t="s">
        <v>18</v>
      </c>
      <c r="B17" s="9">
        <f>$P$6*P2</f>
        <v>1015000</v>
      </c>
      <c r="C17" s="9">
        <f>$P$6*P9</f>
        <v>1073000</v>
      </c>
    </row>
    <row r="18" spans="1:3" x14ac:dyDescent="0.3">
      <c r="A18" t="s">
        <v>19</v>
      </c>
      <c r="B18" s="10">
        <f>B10</f>
        <v>0</v>
      </c>
      <c r="C18" s="10">
        <f>B10</f>
        <v>0</v>
      </c>
    </row>
    <row r="19" spans="1:3" x14ac:dyDescent="0.3">
      <c r="A19" t="s">
        <v>20</v>
      </c>
      <c r="B19" s="9">
        <f>B16-B17-B18</f>
        <v>385000</v>
      </c>
      <c r="C19" s="9">
        <f>C16-C17-C18</f>
        <v>407000</v>
      </c>
    </row>
    <row r="25" spans="1:3" x14ac:dyDescent="0.3">
      <c r="B25" t="s">
        <v>22</v>
      </c>
      <c r="C25" s="11">
        <f>E16*0.8*0.02</f>
        <v>352</v>
      </c>
    </row>
    <row r="29" spans="1:3" x14ac:dyDescent="0.3">
      <c r="B29" s="8" t="s">
        <v>15</v>
      </c>
      <c r="C29" s="8" t="s">
        <v>16</v>
      </c>
    </row>
    <row r="30" spans="1:3" x14ac:dyDescent="0.3">
      <c r="A30" t="s">
        <v>23</v>
      </c>
      <c r="B30" s="9">
        <f>B17</f>
        <v>1015000</v>
      </c>
      <c r="C30" s="9">
        <f>C17</f>
        <v>1073000</v>
      </c>
    </row>
    <row r="31" spans="1:3" x14ac:dyDescent="0.3">
      <c r="A31" t="s">
        <v>24</v>
      </c>
      <c r="B31" s="12">
        <f>365/$P$15</f>
        <v>5.615384615384615</v>
      </c>
      <c r="C31" s="12">
        <f>365/$P$15</f>
        <v>5.615384615384615</v>
      </c>
    </row>
    <row r="32" spans="1:3" x14ac:dyDescent="0.3">
      <c r="A32" t="s">
        <v>25</v>
      </c>
      <c r="B32" s="9">
        <f>B30/B31</f>
        <v>180753.42465753425</v>
      </c>
      <c r="C32" s="9">
        <f>C30/C31</f>
        <v>191082.19178082194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36D6D-C561-4B1C-9D04-D553D2C2BA1C}">
  <dimension ref="A10:Q21"/>
  <sheetViews>
    <sheetView workbookViewId="0">
      <selection activeCell="E29" sqref="E29"/>
    </sheetView>
  </sheetViews>
  <sheetFormatPr baseColWidth="10" defaultRowHeight="14.4" x14ac:dyDescent="0.3"/>
  <sheetData>
    <row r="10" spans="1:17" x14ac:dyDescent="0.3">
      <c r="O10" t="s">
        <v>26</v>
      </c>
      <c r="Q10">
        <v>2</v>
      </c>
    </row>
    <row r="11" spans="1:17" x14ac:dyDescent="0.3">
      <c r="O11" t="s">
        <v>27</v>
      </c>
      <c r="Q11">
        <v>30</v>
      </c>
    </row>
    <row r="12" spans="1:17" x14ac:dyDescent="0.3">
      <c r="O12" t="s">
        <v>28</v>
      </c>
      <c r="Q12">
        <v>10</v>
      </c>
    </row>
    <row r="14" spans="1:17" x14ac:dyDescent="0.3">
      <c r="A14" s="13"/>
      <c r="O14" t="s">
        <v>26</v>
      </c>
      <c r="Q14">
        <v>3</v>
      </c>
    </row>
    <row r="15" spans="1:17" x14ac:dyDescent="0.3">
      <c r="O15" t="s">
        <v>27</v>
      </c>
      <c r="Q15">
        <v>30</v>
      </c>
    </row>
    <row r="16" spans="1:17" x14ac:dyDescent="0.3">
      <c r="O16" t="s">
        <v>28</v>
      </c>
      <c r="Q16">
        <v>10</v>
      </c>
    </row>
    <row r="17" spans="2:7" ht="72" x14ac:dyDescent="0.3">
      <c r="B17" s="8" t="s">
        <v>29</v>
      </c>
      <c r="C17" s="14" t="s">
        <v>31</v>
      </c>
      <c r="D17" s="14" t="s">
        <v>32</v>
      </c>
    </row>
    <row r="18" spans="2:7" x14ac:dyDescent="0.3">
      <c r="B18" t="s">
        <v>30</v>
      </c>
      <c r="C18" s="15">
        <f>(Q10/(100-Q10))*(365/(Q11-Q12))</f>
        <v>0.3724489795918367</v>
      </c>
      <c r="D18" s="17">
        <f>(Q14/(100-Q10))*(365/(Q15-Q16))</f>
        <v>0.55867346938775508</v>
      </c>
    </row>
    <row r="19" spans="2:7" x14ac:dyDescent="0.3">
      <c r="C19" s="15"/>
      <c r="G19" s="16"/>
    </row>
    <row r="20" spans="2:7" x14ac:dyDescent="0.3">
      <c r="C20" s="17"/>
    </row>
    <row r="21" spans="2:7" x14ac:dyDescent="0.3">
      <c r="C21" s="1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A30B0-C788-4F1A-9C0F-EE4979C59248}">
  <dimension ref="A9:G19"/>
  <sheetViews>
    <sheetView workbookViewId="0">
      <selection activeCell="F18" sqref="F18"/>
    </sheetView>
  </sheetViews>
  <sheetFormatPr baseColWidth="10" defaultRowHeight="14.4" x14ac:dyDescent="0.3"/>
  <cols>
    <col min="5" max="5" width="20.109375" bestFit="1" customWidth="1"/>
  </cols>
  <sheetData>
    <row r="9" spans="1:5" x14ac:dyDescent="0.3">
      <c r="B9" t="s">
        <v>33</v>
      </c>
      <c r="E9" s="18">
        <f>65%*10+65%*30</f>
        <v>26</v>
      </c>
    </row>
    <row r="13" spans="1:5" x14ac:dyDescent="0.3">
      <c r="A13" s="13"/>
    </row>
    <row r="16" spans="1:5" x14ac:dyDescent="0.3">
      <c r="B16" s="8"/>
      <c r="C16" s="14"/>
      <c r="D16" s="14"/>
    </row>
    <row r="17" spans="3:7" x14ac:dyDescent="0.3">
      <c r="C17" s="15"/>
      <c r="D17" s="17"/>
    </row>
    <row r="18" spans="3:7" x14ac:dyDescent="0.3">
      <c r="C18" s="15"/>
      <c r="G18" s="16"/>
    </row>
    <row r="19" spans="3:7" x14ac:dyDescent="0.3">
      <c r="C19" s="1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A812E-680E-4B4C-AD0B-64D38EED1389}">
  <dimension ref="B2:Q16"/>
  <sheetViews>
    <sheetView tabSelected="1" workbookViewId="0">
      <selection activeCell="F18" sqref="F18"/>
    </sheetView>
  </sheetViews>
  <sheetFormatPr baseColWidth="10" defaultRowHeight="14.4" x14ac:dyDescent="0.3"/>
  <cols>
    <col min="3" max="3" width="14.109375" bestFit="1" customWidth="1"/>
    <col min="15" max="15" width="17.21875" bestFit="1" customWidth="1"/>
    <col min="16" max="16" width="15.33203125" bestFit="1" customWidth="1"/>
  </cols>
  <sheetData>
    <row r="2" spans="2:17" x14ac:dyDescent="0.3">
      <c r="O2" s="19" t="s">
        <v>0</v>
      </c>
      <c r="P2" s="20">
        <v>0</v>
      </c>
    </row>
    <row r="3" spans="2:17" x14ac:dyDescent="0.3">
      <c r="O3" s="19" t="s">
        <v>34</v>
      </c>
      <c r="P3" s="20">
        <v>2000000</v>
      </c>
    </row>
    <row r="4" spans="2:17" x14ac:dyDescent="0.3">
      <c r="O4" s="19" t="s">
        <v>35</v>
      </c>
      <c r="P4" s="20">
        <v>959000</v>
      </c>
    </row>
    <row r="5" spans="2:17" x14ac:dyDescent="0.3">
      <c r="O5" s="19" t="s">
        <v>36</v>
      </c>
      <c r="P5" s="20">
        <v>657534</v>
      </c>
    </row>
    <row r="6" spans="2:17" x14ac:dyDescent="0.3">
      <c r="O6" s="19" t="s">
        <v>37</v>
      </c>
      <c r="P6" s="6">
        <v>0.16</v>
      </c>
    </row>
    <row r="7" spans="2:17" x14ac:dyDescent="0.3">
      <c r="O7" s="19" t="s">
        <v>8</v>
      </c>
      <c r="P7" s="5">
        <v>250000</v>
      </c>
    </row>
    <row r="8" spans="2:17" x14ac:dyDescent="0.3">
      <c r="O8" s="19" t="s">
        <v>38</v>
      </c>
      <c r="P8" s="6">
        <v>0.2</v>
      </c>
    </row>
    <row r="9" spans="2:17" x14ac:dyDescent="0.3">
      <c r="O9" s="19" t="s">
        <v>0</v>
      </c>
      <c r="P9" s="21">
        <v>40</v>
      </c>
      <c r="Q9" t="s">
        <v>39</v>
      </c>
    </row>
    <row r="10" spans="2:17" x14ac:dyDescent="0.3">
      <c r="P10" s="5"/>
    </row>
    <row r="11" spans="2:17" x14ac:dyDescent="0.3">
      <c r="P11" s="5"/>
    </row>
    <row r="12" spans="2:17" x14ac:dyDescent="0.3">
      <c r="P12" s="5"/>
    </row>
    <row r="13" spans="2:17" x14ac:dyDescent="0.3">
      <c r="P13" s="5"/>
    </row>
    <row r="14" spans="2:17" x14ac:dyDescent="0.3">
      <c r="P14" s="5"/>
    </row>
    <row r="15" spans="2:17" x14ac:dyDescent="0.3">
      <c r="B15" t="s">
        <v>42</v>
      </c>
      <c r="C15" s="22">
        <f>P4/P9</f>
        <v>23975</v>
      </c>
      <c r="P15" s="5"/>
    </row>
    <row r="16" spans="2:17" x14ac:dyDescent="0.3">
      <c r="P16" s="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593F8-2A60-4969-8DBA-FE0E0C0DEDAF}">
  <dimension ref="B2:Q15"/>
  <sheetViews>
    <sheetView workbookViewId="0">
      <selection activeCell="D19" sqref="D19"/>
    </sheetView>
  </sheetViews>
  <sheetFormatPr baseColWidth="10" defaultRowHeight="14.4" x14ac:dyDescent="0.3"/>
  <cols>
    <col min="15" max="15" width="17.21875" bestFit="1" customWidth="1"/>
    <col min="16" max="16" width="14.33203125" bestFit="1" customWidth="1"/>
  </cols>
  <sheetData>
    <row r="2" spans="2:17" x14ac:dyDescent="0.3">
      <c r="O2" s="19" t="s">
        <v>0</v>
      </c>
      <c r="P2" s="20">
        <v>0</v>
      </c>
    </row>
    <row r="3" spans="2:17" x14ac:dyDescent="0.3">
      <c r="O3" s="19" t="s">
        <v>34</v>
      </c>
      <c r="P3" s="20">
        <v>2000000</v>
      </c>
    </row>
    <row r="4" spans="2:17" x14ac:dyDescent="0.3">
      <c r="O4" s="19" t="s">
        <v>35</v>
      </c>
      <c r="P4" s="20">
        <v>959000</v>
      </c>
    </row>
    <row r="5" spans="2:17" x14ac:dyDescent="0.3">
      <c r="O5" s="19" t="s">
        <v>36</v>
      </c>
      <c r="P5" s="20">
        <v>657534</v>
      </c>
    </row>
    <row r="6" spans="2:17" x14ac:dyDescent="0.3">
      <c r="O6" s="19" t="s">
        <v>37</v>
      </c>
      <c r="P6" s="6">
        <v>0.16</v>
      </c>
    </row>
    <row r="7" spans="2:17" x14ac:dyDescent="0.3">
      <c r="O7" s="19" t="s">
        <v>8</v>
      </c>
      <c r="P7" s="5">
        <v>250000</v>
      </c>
    </row>
    <row r="8" spans="2:17" x14ac:dyDescent="0.3">
      <c r="O8" s="19" t="s">
        <v>38</v>
      </c>
      <c r="P8" s="6">
        <v>0.2</v>
      </c>
    </row>
    <row r="9" spans="2:17" x14ac:dyDescent="0.3">
      <c r="O9" s="19" t="s">
        <v>0</v>
      </c>
      <c r="P9" s="21">
        <v>40</v>
      </c>
      <c r="Q9" t="s">
        <v>39</v>
      </c>
    </row>
    <row r="15" spans="2:17" x14ac:dyDescent="0.3">
      <c r="B15" t="s">
        <v>40</v>
      </c>
      <c r="C15">
        <f>(P5/(P9*P7))*365</f>
        <v>23.999991000000001</v>
      </c>
      <c r="D15" t="s">
        <v>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Azurdia</dc:creator>
  <cp:lastModifiedBy>Azurdia</cp:lastModifiedBy>
  <dcterms:created xsi:type="dcterms:W3CDTF">2022-03-24T01:36:08Z</dcterms:created>
  <dcterms:modified xsi:type="dcterms:W3CDTF">2022-03-24T02:53:22Z</dcterms:modified>
</cp:coreProperties>
</file>