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esktop\"/>
    </mc:Choice>
  </mc:AlternateContent>
  <xr:revisionPtr revIDLastSave="0" documentId="13_ncr:1_{D9463AD0-5555-48C4-8248-BDA19367A718}" xr6:coauthVersionLast="47" xr6:coauthVersionMax="47" xr10:uidLastSave="{00000000-0000-0000-0000-000000000000}"/>
  <bookViews>
    <workbookView xWindow="-108" yWindow="-108" windowWidth="23256" windowHeight="12576" xr2:uid="{6423C58D-D34C-4BC6-B38C-E0EB9F263A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B69" i="1"/>
  <c r="C25" i="1"/>
  <c r="C24" i="1"/>
  <c r="G78" i="1" l="1"/>
  <c r="H78" i="1"/>
  <c r="I78" i="1"/>
  <c r="F78" i="1"/>
  <c r="F61" i="1"/>
  <c r="B70" i="1"/>
  <c r="B61" i="1" s="1"/>
  <c r="F34" i="1"/>
  <c r="G34" i="1"/>
  <c r="H34" i="1"/>
  <c r="I34" i="1"/>
  <c r="E34" i="1"/>
  <c r="F33" i="1"/>
  <c r="G33" i="1"/>
  <c r="H33" i="1"/>
  <c r="I33" i="1"/>
  <c r="E33" i="1"/>
  <c r="I54" i="1"/>
  <c r="H51" i="1"/>
  <c r="H52" i="1" s="1"/>
  <c r="I51" i="1"/>
  <c r="H54" i="1"/>
  <c r="G51" i="1"/>
  <c r="F54" i="1"/>
  <c r="E51" i="1"/>
  <c r="F44" i="1"/>
  <c r="F45" i="1" s="1"/>
  <c r="F32" i="1" s="1"/>
  <c r="G44" i="1"/>
  <c r="H44" i="1"/>
  <c r="H45" i="1" s="1"/>
  <c r="H32" i="1" s="1"/>
  <c r="I44" i="1"/>
  <c r="I45" i="1" s="1"/>
  <c r="I32" i="1" s="1"/>
  <c r="E44" i="1"/>
  <c r="E45" i="1" s="1"/>
  <c r="E32" i="1" s="1"/>
  <c r="G45" i="1"/>
  <c r="G32" i="1" s="1"/>
  <c r="I43" i="1"/>
  <c r="H43" i="1"/>
  <c r="G43" i="1"/>
  <c r="F43" i="1"/>
  <c r="E43" i="1"/>
  <c r="F42" i="1"/>
  <c r="G42" i="1"/>
  <c r="H42" i="1"/>
  <c r="I42" i="1"/>
  <c r="E42" i="1"/>
  <c r="F41" i="1"/>
  <c r="G41" i="1"/>
  <c r="H41" i="1"/>
  <c r="I41" i="1"/>
  <c r="E41" i="1"/>
  <c r="I40" i="1"/>
  <c r="H40" i="1"/>
  <c r="G40" i="1"/>
  <c r="F40" i="1"/>
  <c r="E40" i="1"/>
  <c r="I6" i="1"/>
  <c r="I5" i="1"/>
  <c r="B27" i="1"/>
  <c r="B29" i="1" s="1"/>
  <c r="C23" i="1" s="1"/>
  <c r="C11" i="1"/>
  <c r="C12" i="1" s="1"/>
  <c r="C7" i="1"/>
  <c r="C16" i="1" l="1"/>
  <c r="C17" i="1" s="1"/>
  <c r="I7" i="1" s="1"/>
  <c r="I8" i="1" s="1"/>
  <c r="E78" i="1" s="1"/>
  <c r="B62" i="1"/>
  <c r="F60" i="1" s="1"/>
  <c r="F62" i="1" s="1"/>
  <c r="J78" i="1" s="1"/>
  <c r="E52" i="1"/>
  <c r="E53" i="1" s="1"/>
  <c r="I52" i="1"/>
  <c r="I53" i="1" s="1"/>
  <c r="I55" i="1" s="1"/>
  <c r="G52" i="1"/>
  <c r="G53" i="1" s="1"/>
  <c r="F51" i="1"/>
  <c r="G54" i="1"/>
  <c r="H53" i="1"/>
  <c r="H55" i="1" s="1"/>
  <c r="E54" i="1"/>
  <c r="E80" i="1" l="1"/>
  <c r="G55" i="1"/>
  <c r="E55" i="1"/>
  <c r="F52" i="1"/>
  <c r="F53" i="1" s="1"/>
  <c r="F55" i="1" s="1"/>
</calcChain>
</file>

<file path=xl/sharedStrings.xml><?xml version="1.0" encoding="utf-8"?>
<sst xmlns="http://schemas.openxmlformats.org/spreadsheetml/2006/main" count="84" uniqueCount="51">
  <si>
    <t>Desembolso por la compra de la máquina nueva</t>
  </si>
  <si>
    <t>Precio de compra al proveedor</t>
  </si>
  <si>
    <t>Gasto de Instalación</t>
  </si>
  <si>
    <t>Aumento en el Capital de Trabajo Neto</t>
  </si>
  <si>
    <t>Cambio en los Activos Corrientes</t>
  </si>
  <si>
    <t>(-) Cambio en los Pasivos Corrientes</t>
  </si>
  <si>
    <t>Ingreso neto por la venta de la máquina antigua</t>
  </si>
  <si>
    <t>Valor de venta de máquina antigua</t>
  </si>
  <si>
    <t>(-) ISR por ganancia en la venta</t>
  </si>
  <si>
    <t>Valor de adquisición de la máquina antigua</t>
  </si>
  <si>
    <t>(-) Valor en libros</t>
  </si>
  <si>
    <t>Ganancia en venta del activo</t>
  </si>
  <si>
    <t>Depreciación anual</t>
  </si>
  <si>
    <t>Depreciación acumulada</t>
  </si>
  <si>
    <t>* Años transcurridos</t>
  </si>
  <si>
    <t>* ISR (10%)</t>
  </si>
  <si>
    <t>(salida)</t>
  </si>
  <si>
    <t>(entrada)</t>
  </si>
  <si>
    <t>Inversión inicial requerida (Año 0)</t>
  </si>
  <si>
    <t>FNE Incrementales (Año 1 - 5)</t>
  </si>
  <si>
    <t>FNE del Retador</t>
  </si>
  <si>
    <t>(-) FNE del Defensor</t>
  </si>
  <si>
    <t>Año 1</t>
  </si>
  <si>
    <t>Año 2</t>
  </si>
  <si>
    <t>Año 3</t>
  </si>
  <si>
    <t>Año 4</t>
  </si>
  <si>
    <t>Año 5</t>
  </si>
  <si>
    <t>Ingresos</t>
  </si>
  <si>
    <t>(-) Gastos</t>
  </si>
  <si>
    <t>(-) Depreciación</t>
  </si>
  <si>
    <t>FNE del Retador (Propuesta)</t>
  </si>
  <si>
    <t>UAII</t>
  </si>
  <si>
    <t>(-) Impuestos (ISR 25%)</t>
  </si>
  <si>
    <t>Utilidad Neta</t>
  </si>
  <si>
    <t>(+) Depreciación</t>
  </si>
  <si>
    <t>FNE Operativo del Retador</t>
  </si>
  <si>
    <t>FNE del Defensor (Antigua)</t>
  </si>
  <si>
    <t>Flujo de Efectivo Terminal (Año 5)</t>
  </si>
  <si>
    <t>Ingreso neto por la venta de la máquina nueva</t>
  </si>
  <si>
    <t>(+) Recuperación del Capital de Trabajo</t>
  </si>
  <si>
    <t>Valor de venta de máquina nueva</t>
  </si>
  <si>
    <t>Valor de adquisición de la máquina nueva</t>
  </si>
  <si>
    <t>Año 0</t>
  </si>
  <si>
    <t>FNE</t>
  </si>
  <si>
    <t>VPN</t>
  </si>
  <si>
    <t xml:space="preserve"> (-) Valor en libros</t>
  </si>
  <si>
    <t>TIR</t>
  </si>
  <si>
    <t>Por tanto, se acepta retador, es decir, se recomienda compra de máquina nueva</t>
  </si>
  <si>
    <t>y venta de la antigua</t>
  </si>
  <si>
    <t>Al ser mayor la TIR que la TMAR se comprueba que se acepta al retador</t>
  </si>
  <si>
    <t>TMAR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</si>
</sst>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0" borderId="0" xfId="0" applyFont="1"/>
    <xf numFmtId="164" fontId="1" fillId="2" borderId="0" xfId="0" applyNumberFormat="1" applyFont="1" applyFill="1"/>
    <xf numFmtId="0" fontId="1" fillId="0" borderId="1" xfId="0" applyFont="1" applyBorder="1" applyAlignment="1">
      <alignment horizontal="center"/>
    </xf>
    <xf numFmtId="0" fontId="1" fillId="2" borderId="0" xfId="0" applyFont="1" applyFill="1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0" fillId="0" borderId="0" xfId="0" applyNumberForma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9" fontId="1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0</xdr:row>
      <xdr:rowOff>129540</xdr:rowOff>
    </xdr:from>
    <xdr:to>
      <xdr:col>4</xdr:col>
      <xdr:colOff>502366</xdr:colOff>
      <xdr:row>2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61281E-85E2-4A86-BB51-30097D576B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rcRect b="27610"/>
        <a:stretch/>
      </xdr:blipFill>
      <xdr:spPr>
        <a:xfrm>
          <a:off x="175260" y="129540"/>
          <a:ext cx="5819048" cy="289560"/>
        </a:xfrm>
        <a:prstGeom prst="rect">
          <a:avLst/>
        </a:prstGeom>
      </xdr:spPr>
    </xdr:pic>
    <xdr:clientData/>
  </xdr:twoCellAnchor>
  <xdr:twoCellAnchor editAs="oneCell">
    <xdr:from>
      <xdr:col>3</xdr:col>
      <xdr:colOff>1422399</xdr:colOff>
      <xdr:row>10</xdr:row>
      <xdr:rowOff>33780</xdr:rowOff>
    </xdr:from>
    <xdr:to>
      <xdr:col>8</xdr:col>
      <xdr:colOff>576378</xdr:colOff>
      <xdr:row>18</xdr:row>
      <xdr:rowOff>184323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A22663-35DD-4079-8646-1BE1E4CFB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381" y="1881053"/>
          <a:ext cx="4478743" cy="1628361"/>
        </a:xfrm>
        <a:prstGeom prst="rect">
          <a:avLst/>
        </a:prstGeom>
      </xdr:spPr>
    </xdr:pic>
    <xdr:clientData/>
  </xdr:twoCellAnchor>
  <xdr:twoCellAnchor editAs="oneCell">
    <xdr:from>
      <xdr:col>3</xdr:col>
      <xdr:colOff>1233051</xdr:colOff>
      <xdr:row>22</xdr:row>
      <xdr:rowOff>81840</xdr:rowOff>
    </xdr:from>
    <xdr:to>
      <xdr:col>9</xdr:col>
      <xdr:colOff>131920</xdr:colOff>
      <xdr:row>29</xdr:row>
      <xdr:rowOff>113058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143A93-28A2-40AB-A96C-582D18953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2033" y="4145840"/>
          <a:ext cx="5068760" cy="1324309"/>
        </a:xfrm>
        <a:prstGeom prst="rect">
          <a:avLst/>
        </a:prstGeom>
      </xdr:spPr>
    </xdr:pic>
    <xdr:clientData/>
  </xdr:twoCellAnchor>
  <xdr:twoCellAnchor editAs="oneCell">
    <xdr:from>
      <xdr:col>3</xdr:col>
      <xdr:colOff>397163</xdr:colOff>
      <xdr:row>19</xdr:row>
      <xdr:rowOff>109712</xdr:rowOff>
    </xdr:from>
    <xdr:to>
      <xdr:col>9</xdr:col>
      <xdr:colOff>535273</xdr:colOff>
      <xdr:row>21</xdr:row>
      <xdr:rowOff>29683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82FD71C-22A8-4FEC-9F75-DE843581D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796145" y="3619530"/>
          <a:ext cx="6308001" cy="289426"/>
        </a:xfrm>
        <a:prstGeom prst="rect">
          <a:avLst/>
        </a:prstGeom>
      </xdr:spPr>
    </xdr:pic>
    <xdr:clientData/>
  </xdr:twoCellAnchor>
  <xdr:twoCellAnchor editAs="oneCell">
    <xdr:from>
      <xdr:col>0</xdr:col>
      <xdr:colOff>55419</xdr:colOff>
      <xdr:row>55</xdr:row>
      <xdr:rowOff>175490</xdr:rowOff>
    </xdr:from>
    <xdr:to>
      <xdr:col>2</xdr:col>
      <xdr:colOff>641928</xdr:colOff>
      <xdr:row>57</xdr:row>
      <xdr:rowOff>4935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3DC91D-5569-4AAF-8965-882302A52E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duotone>
            <a:prstClr val="black"/>
            <a:schemeClr val="accent6">
              <a:tint val="45000"/>
              <a:satMod val="400000"/>
            </a:schemeClr>
          </a:duotone>
        </a:blip>
        <a:srcRect b="21559"/>
        <a:stretch/>
      </xdr:blipFill>
      <xdr:spPr>
        <a:xfrm>
          <a:off x="55419" y="10335490"/>
          <a:ext cx="3408218" cy="198900"/>
        </a:xfrm>
        <a:prstGeom prst="rect">
          <a:avLst/>
        </a:prstGeom>
      </xdr:spPr>
    </xdr:pic>
    <xdr:clientData/>
  </xdr:twoCellAnchor>
  <xdr:twoCellAnchor editAs="oneCell">
    <xdr:from>
      <xdr:col>0</xdr:col>
      <xdr:colOff>1570184</xdr:colOff>
      <xdr:row>69</xdr:row>
      <xdr:rowOff>163439</xdr:rowOff>
    </xdr:from>
    <xdr:to>
      <xdr:col>6</xdr:col>
      <xdr:colOff>890803</xdr:colOff>
      <xdr:row>73</xdr:row>
      <xdr:rowOff>83563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C8AE9A8-6A7D-4222-931D-14B4C31DF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0184" y="12909621"/>
          <a:ext cx="6561928" cy="659033"/>
        </a:xfrm>
        <a:prstGeom prst="rect">
          <a:avLst/>
        </a:prstGeom>
      </xdr:spPr>
    </xdr:pic>
    <xdr:clientData/>
  </xdr:twoCellAnchor>
  <xdr:twoCellAnchor editAs="oneCell">
    <xdr:from>
      <xdr:col>3</xdr:col>
      <xdr:colOff>840510</xdr:colOff>
      <xdr:row>73</xdr:row>
      <xdr:rowOff>136129</xdr:rowOff>
    </xdr:from>
    <xdr:to>
      <xdr:col>10</xdr:col>
      <xdr:colOff>639981</xdr:colOff>
      <xdr:row>75</xdr:row>
      <xdr:rowOff>143089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8F04545-0198-46BC-8A46-6D8DBF0D8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530437" y="13621220"/>
          <a:ext cx="6763689" cy="376414"/>
        </a:xfrm>
        <a:prstGeom prst="rect">
          <a:avLst/>
        </a:prstGeom>
      </xdr:spPr>
    </xdr:pic>
    <xdr:clientData/>
  </xdr:twoCellAnchor>
  <xdr:twoCellAnchor editAs="oneCell">
    <xdr:from>
      <xdr:col>3</xdr:col>
      <xdr:colOff>434110</xdr:colOff>
      <xdr:row>81</xdr:row>
      <xdr:rowOff>83126</xdr:rowOff>
    </xdr:from>
    <xdr:to>
      <xdr:col>7</xdr:col>
      <xdr:colOff>544946</xdr:colOff>
      <xdr:row>83</xdr:row>
      <xdr:rowOff>39418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06D9EFC-FD64-4353-B022-BB4649B82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124037" y="15046035"/>
          <a:ext cx="4567382" cy="325747"/>
        </a:xfrm>
        <a:prstGeom prst="rect">
          <a:avLst/>
        </a:prstGeom>
      </xdr:spPr>
    </xdr:pic>
    <xdr:clientData/>
  </xdr:twoCellAnchor>
  <xdr:twoCellAnchor>
    <xdr:from>
      <xdr:col>5</xdr:col>
      <xdr:colOff>147782</xdr:colOff>
      <xdr:row>79</xdr:row>
      <xdr:rowOff>4618</xdr:rowOff>
    </xdr:from>
    <xdr:to>
      <xdr:col>5</xdr:col>
      <xdr:colOff>337128</xdr:colOff>
      <xdr:row>79</xdr:row>
      <xdr:rowOff>161636</xdr:rowOff>
    </xdr:to>
    <xdr:sp macro="" textlink="">
      <xdr:nvSpPr>
        <xdr:cNvPr id="10" name="Flecha: a la derecha 9">
          <a:extLst>
            <a:ext uri="{FF2B5EF4-FFF2-40B4-BE49-F238E27FC236}">
              <a16:creationId xmlns:a16="http://schemas.microsoft.com/office/drawing/2014/main" id="{C1F222CA-85E4-4A11-9EDD-4311C6BAB6BB}"/>
            </a:ext>
          </a:extLst>
        </xdr:cNvPr>
        <xdr:cNvSpPr/>
      </xdr:nvSpPr>
      <xdr:spPr>
        <a:xfrm>
          <a:off x="6507018" y="14598073"/>
          <a:ext cx="189346" cy="15701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166255</xdr:colOff>
      <xdr:row>84</xdr:row>
      <xdr:rowOff>13855</xdr:rowOff>
    </xdr:from>
    <xdr:to>
      <xdr:col>5</xdr:col>
      <xdr:colOff>355601</xdr:colOff>
      <xdr:row>84</xdr:row>
      <xdr:rowOff>170873</xdr:rowOff>
    </xdr:to>
    <xdr:sp macro="" textlink="">
      <xdr:nvSpPr>
        <xdr:cNvPr id="11" name="Flecha: a la derecha 10">
          <a:extLst>
            <a:ext uri="{FF2B5EF4-FFF2-40B4-BE49-F238E27FC236}">
              <a16:creationId xmlns:a16="http://schemas.microsoft.com/office/drawing/2014/main" id="{BA7DC13D-DBA7-4214-8913-3F40E066E9AE}"/>
            </a:ext>
          </a:extLst>
        </xdr:cNvPr>
        <xdr:cNvSpPr/>
      </xdr:nvSpPr>
      <xdr:spPr>
        <a:xfrm>
          <a:off x="6525491" y="15530946"/>
          <a:ext cx="189346" cy="15701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AE9D-6914-4E88-9FAE-B3DACCFC8233}">
  <dimension ref="A4:J86"/>
  <sheetViews>
    <sheetView tabSelected="1" topLeftCell="D72" zoomScale="165" zoomScaleNormal="165" workbookViewId="0">
      <selection activeCell="E86" sqref="E86"/>
    </sheetView>
  </sheetViews>
  <sheetFormatPr baseColWidth="10" defaultRowHeight="14.4" x14ac:dyDescent="0.3"/>
  <cols>
    <col min="1" max="1" width="29.5546875" customWidth="1"/>
    <col min="3" max="3" width="12.6640625" bestFit="1" customWidth="1"/>
    <col min="4" max="4" width="26.44140625" customWidth="1"/>
    <col min="5" max="5" width="12.44140625" customWidth="1"/>
    <col min="6" max="6" width="12.88671875" customWidth="1"/>
    <col min="7" max="7" width="13.21875" customWidth="1"/>
    <col min="8" max="8" width="12.6640625" customWidth="1"/>
    <col min="9" max="9" width="12.33203125" customWidth="1"/>
  </cols>
  <sheetData>
    <row r="4" spans="1:9" x14ac:dyDescent="0.3">
      <c r="A4" s="1" t="s">
        <v>0</v>
      </c>
      <c r="E4" s="1" t="s">
        <v>18</v>
      </c>
    </row>
    <row r="5" spans="1:9" x14ac:dyDescent="0.3">
      <c r="A5" t="s">
        <v>1</v>
      </c>
      <c r="C5" s="2">
        <v>75000</v>
      </c>
      <c r="E5" s="8" t="s">
        <v>0</v>
      </c>
      <c r="I5" s="2">
        <f>-C7</f>
        <v>-80000</v>
      </c>
    </row>
    <row r="6" spans="1:9" x14ac:dyDescent="0.3">
      <c r="A6" t="s">
        <v>2</v>
      </c>
      <c r="C6" s="3">
        <v>5000</v>
      </c>
      <c r="E6" s="8" t="s">
        <v>3</v>
      </c>
      <c r="I6" s="2">
        <f>-C12</f>
        <v>-17000</v>
      </c>
    </row>
    <row r="7" spans="1:9" x14ac:dyDescent="0.3">
      <c r="C7" s="6">
        <f>SUM(C5:C6)</f>
        <v>80000</v>
      </c>
      <c r="D7" s="7" t="s">
        <v>16</v>
      </c>
      <c r="E7" s="8" t="s">
        <v>6</v>
      </c>
      <c r="I7" s="3">
        <f>C17</f>
        <v>72700</v>
      </c>
    </row>
    <row r="8" spans="1:9" x14ac:dyDescent="0.3">
      <c r="I8" s="9">
        <f>SUM(I5:I7)</f>
        <v>-24300</v>
      </c>
    </row>
    <row r="9" spans="1:9" x14ac:dyDescent="0.3">
      <c r="A9" s="1" t="s">
        <v>3</v>
      </c>
    </row>
    <row r="10" spans="1:9" x14ac:dyDescent="0.3">
      <c r="A10" t="s">
        <v>4</v>
      </c>
      <c r="C10" s="2">
        <v>25000</v>
      </c>
    </row>
    <row r="11" spans="1:9" x14ac:dyDescent="0.3">
      <c r="A11" t="s">
        <v>5</v>
      </c>
      <c r="C11" s="3">
        <f>8000</f>
        <v>8000</v>
      </c>
    </row>
    <row r="12" spans="1:9" x14ac:dyDescent="0.3">
      <c r="C12" s="6">
        <f>C10-C11</f>
        <v>17000</v>
      </c>
      <c r="D12" s="7" t="s">
        <v>16</v>
      </c>
    </row>
    <row r="14" spans="1:9" x14ac:dyDescent="0.3">
      <c r="A14" s="1" t="s">
        <v>6</v>
      </c>
    </row>
    <row r="15" spans="1:9" x14ac:dyDescent="0.3">
      <c r="A15" t="s">
        <v>7</v>
      </c>
      <c r="C15" s="2">
        <v>75000</v>
      </c>
    </row>
    <row r="16" spans="1:9" x14ac:dyDescent="0.3">
      <c r="A16" t="s">
        <v>8</v>
      </c>
      <c r="C16" s="3">
        <f>C25</f>
        <v>2300</v>
      </c>
    </row>
    <row r="17" spans="1:9" x14ac:dyDescent="0.3">
      <c r="C17" s="6">
        <f>C15-C16</f>
        <v>72700</v>
      </c>
      <c r="D17" s="7" t="s">
        <v>17</v>
      </c>
    </row>
    <row r="19" spans="1:9" x14ac:dyDescent="0.3">
      <c r="A19" t="s">
        <v>9</v>
      </c>
      <c r="C19" s="2">
        <v>130000</v>
      </c>
    </row>
    <row r="22" spans="1:9" x14ac:dyDescent="0.3">
      <c r="A22" t="s">
        <v>7</v>
      </c>
      <c r="C22" s="2">
        <v>75000</v>
      </c>
    </row>
    <row r="23" spans="1:9" x14ac:dyDescent="0.3">
      <c r="A23" t="s">
        <v>10</v>
      </c>
      <c r="C23" s="3">
        <f>C19-B29</f>
        <v>52000</v>
      </c>
    </row>
    <row r="24" spans="1:9" x14ac:dyDescent="0.3">
      <c r="A24" t="s">
        <v>11</v>
      </c>
      <c r="C24" s="2">
        <f>C22-C23</f>
        <v>23000</v>
      </c>
    </row>
    <row r="25" spans="1:9" x14ac:dyDescent="0.3">
      <c r="A25" t="s">
        <v>15</v>
      </c>
      <c r="C25" s="2">
        <f>C24*0.1</f>
        <v>2300</v>
      </c>
    </row>
    <row r="27" spans="1:9" x14ac:dyDescent="0.3">
      <c r="A27" t="s">
        <v>12</v>
      </c>
      <c r="B27" s="2">
        <f>C19*20%</f>
        <v>26000</v>
      </c>
      <c r="C27" s="2"/>
    </row>
    <row r="28" spans="1:9" x14ac:dyDescent="0.3">
      <c r="A28" t="s">
        <v>14</v>
      </c>
      <c r="B28" s="4">
        <v>3</v>
      </c>
    </row>
    <row r="29" spans="1:9" x14ac:dyDescent="0.3">
      <c r="A29" t="s">
        <v>13</v>
      </c>
      <c r="B29" s="2">
        <f>B27*B28</f>
        <v>78000</v>
      </c>
    </row>
    <row r="31" spans="1:9" x14ac:dyDescent="0.3">
      <c r="E31" s="10" t="s">
        <v>22</v>
      </c>
      <c r="F31" s="10" t="s">
        <v>23</v>
      </c>
      <c r="G31" s="10" t="s">
        <v>24</v>
      </c>
      <c r="H31" s="10" t="s">
        <v>25</v>
      </c>
      <c r="I31" s="10" t="s">
        <v>26</v>
      </c>
    </row>
    <row r="32" spans="1:9" x14ac:dyDescent="0.3">
      <c r="D32" t="s">
        <v>20</v>
      </c>
      <c r="E32" s="2">
        <f>E45</f>
        <v>37600</v>
      </c>
      <c r="F32" s="2">
        <f t="shared" ref="F32:H32" si="0">F45</f>
        <v>39800</v>
      </c>
      <c r="G32" s="2">
        <f t="shared" si="0"/>
        <v>36800</v>
      </c>
      <c r="H32" s="2">
        <f t="shared" si="0"/>
        <v>35400</v>
      </c>
      <c r="I32" s="2">
        <f>I45</f>
        <v>35400</v>
      </c>
    </row>
    <row r="33" spans="4:9" x14ac:dyDescent="0.3">
      <c r="D33" t="s">
        <v>21</v>
      </c>
      <c r="E33" s="3">
        <f>E55</f>
        <v>38000</v>
      </c>
      <c r="F33" s="3">
        <f t="shared" ref="F33:I33" si="1">F55</f>
        <v>35000</v>
      </c>
      <c r="G33" s="3">
        <f t="shared" si="1"/>
        <v>25500</v>
      </c>
      <c r="H33" s="3">
        <f t="shared" si="1"/>
        <v>22500</v>
      </c>
      <c r="I33" s="3">
        <f t="shared" si="1"/>
        <v>19500</v>
      </c>
    </row>
    <row r="34" spans="4:9" x14ac:dyDescent="0.3">
      <c r="D34" s="11" t="s">
        <v>19</v>
      </c>
      <c r="E34" s="9">
        <f>E32-E33</f>
        <v>-400</v>
      </c>
      <c r="F34" s="9">
        <f t="shared" ref="F34:I34" si="2">F32-F33</f>
        <v>4800</v>
      </c>
      <c r="G34" s="9">
        <f t="shared" si="2"/>
        <v>11300</v>
      </c>
      <c r="H34" s="9">
        <f t="shared" si="2"/>
        <v>12900</v>
      </c>
      <c r="I34" s="9">
        <f t="shared" si="2"/>
        <v>15900</v>
      </c>
    </row>
    <row r="37" spans="4:9" x14ac:dyDescent="0.3">
      <c r="D37" s="12" t="s">
        <v>30</v>
      </c>
      <c r="E37" s="13" t="s">
        <v>22</v>
      </c>
      <c r="F37" s="13" t="s">
        <v>23</v>
      </c>
      <c r="G37" s="13" t="s">
        <v>24</v>
      </c>
      <c r="H37" s="13" t="s">
        <v>25</v>
      </c>
      <c r="I37" s="13" t="s">
        <v>26</v>
      </c>
    </row>
    <row r="38" spans="4:9" x14ac:dyDescent="0.3">
      <c r="D38" t="s">
        <v>27</v>
      </c>
      <c r="E38" s="2">
        <v>504000</v>
      </c>
      <c r="F38" s="2">
        <v>504000</v>
      </c>
      <c r="G38" s="2">
        <v>504000</v>
      </c>
      <c r="H38" s="2">
        <v>504000</v>
      </c>
      <c r="I38" s="2">
        <v>504000</v>
      </c>
    </row>
    <row r="39" spans="4:9" x14ac:dyDescent="0.3">
      <c r="D39" t="s">
        <v>28</v>
      </c>
      <c r="E39" s="2">
        <v>460000</v>
      </c>
      <c r="F39" s="2">
        <v>460000</v>
      </c>
      <c r="G39" s="2">
        <v>460000</v>
      </c>
      <c r="H39" s="2">
        <v>460000</v>
      </c>
      <c r="I39" s="2">
        <v>460000</v>
      </c>
    </row>
    <row r="40" spans="4:9" x14ac:dyDescent="0.3">
      <c r="D40" t="s">
        <v>29</v>
      </c>
      <c r="E40" s="3">
        <f>80000*23%</f>
        <v>18400</v>
      </c>
      <c r="F40" s="3">
        <f>80000*34%</f>
        <v>27200.000000000004</v>
      </c>
      <c r="G40" s="3">
        <f>80000*19%</f>
        <v>15200</v>
      </c>
      <c r="H40" s="3">
        <f>80000*12%</f>
        <v>9600</v>
      </c>
      <c r="I40" s="3">
        <f>80000*12%</f>
        <v>9600</v>
      </c>
    </row>
    <row r="41" spans="4:9" x14ac:dyDescent="0.3">
      <c r="D41" t="s">
        <v>31</v>
      </c>
      <c r="E41" s="2">
        <f>E38-E39-E40</f>
        <v>25600</v>
      </c>
      <c r="F41" s="2">
        <f t="shared" ref="F41:I41" si="3">F38-F39-F40</f>
        <v>16799.999999999996</v>
      </c>
      <c r="G41" s="2">
        <f t="shared" si="3"/>
        <v>28800</v>
      </c>
      <c r="H41" s="2">
        <f t="shared" si="3"/>
        <v>34400</v>
      </c>
      <c r="I41" s="2">
        <f t="shared" si="3"/>
        <v>34400</v>
      </c>
    </row>
    <row r="42" spans="4:9" x14ac:dyDescent="0.3">
      <c r="D42" t="s">
        <v>32</v>
      </c>
      <c r="E42" s="3">
        <f>E41*0.25</f>
        <v>6400</v>
      </c>
      <c r="F42" s="3">
        <f t="shared" ref="F42:I42" si="4">F41*0.25</f>
        <v>4199.9999999999991</v>
      </c>
      <c r="G42" s="3">
        <f t="shared" si="4"/>
        <v>7200</v>
      </c>
      <c r="H42" s="3">
        <f t="shared" si="4"/>
        <v>8600</v>
      </c>
      <c r="I42" s="3">
        <f t="shared" si="4"/>
        <v>8600</v>
      </c>
    </row>
    <row r="43" spans="4:9" x14ac:dyDescent="0.3">
      <c r="D43" t="s">
        <v>33</v>
      </c>
      <c r="E43" s="2">
        <f>E41-E42</f>
        <v>19200</v>
      </c>
      <c r="F43" s="2">
        <f t="shared" ref="F43:I43" si="5">F41-F42</f>
        <v>12599.999999999996</v>
      </c>
      <c r="G43" s="2">
        <f t="shared" si="5"/>
        <v>21600</v>
      </c>
      <c r="H43" s="2">
        <f t="shared" si="5"/>
        <v>25800</v>
      </c>
      <c r="I43" s="2">
        <f t="shared" si="5"/>
        <v>25800</v>
      </c>
    </row>
    <row r="44" spans="4:9" x14ac:dyDescent="0.3">
      <c r="D44" t="s">
        <v>34</v>
      </c>
      <c r="E44" s="3">
        <f>E40</f>
        <v>18400</v>
      </c>
      <c r="F44" s="3">
        <f t="shared" ref="F44:I44" si="6">F40</f>
        <v>27200.000000000004</v>
      </c>
      <c r="G44" s="3">
        <f t="shared" si="6"/>
        <v>15200</v>
      </c>
      <c r="H44" s="3">
        <f t="shared" si="6"/>
        <v>9600</v>
      </c>
      <c r="I44" s="3">
        <f t="shared" si="6"/>
        <v>9600</v>
      </c>
    </row>
    <row r="45" spans="4:9" x14ac:dyDescent="0.3">
      <c r="D45" s="12" t="s">
        <v>35</v>
      </c>
      <c r="E45" s="6">
        <f>E43+E44</f>
        <v>37600</v>
      </c>
      <c r="F45" s="6">
        <f t="shared" ref="F45:I45" si="7">F43+F44</f>
        <v>39800</v>
      </c>
      <c r="G45" s="6">
        <f t="shared" si="7"/>
        <v>36800</v>
      </c>
      <c r="H45" s="6">
        <f t="shared" si="7"/>
        <v>35400</v>
      </c>
      <c r="I45" s="6">
        <f t="shared" si="7"/>
        <v>35400</v>
      </c>
    </row>
    <row r="46" spans="4:9" x14ac:dyDescent="0.3">
      <c r="E46" s="2"/>
      <c r="F46" s="2"/>
      <c r="G46" s="2"/>
      <c r="H46" s="2"/>
      <c r="I46" s="2"/>
    </row>
    <row r="47" spans="4:9" x14ac:dyDescent="0.3">
      <c r="D47" s="12" t="s">
        <v>36</v>
      </c>
      <c r="E47" s="13" t="s">
        <v>22</v>
      </c>
      <c r="F47" s="13" t="s">
        <v>23</v>
      </c>
      <c r="G47" s="13" t="s">
        <v>24</v>
      </c>
      <c r="H47" s="13" t="s">
        <v>25</v>
      </c>
      <c r="I47" s="13" t="s">
        <v>26</v>
      </c>
    </row>
    <row r="48" spans="4:9" x14ac:dyDescent="0.3">
      <c r="D48" t="s">
        <v>27</v>
      </c>
      <c r="E48" s="2">
        <v>440000</v>
      </c>
      <c r="F48" s="2">
        <v>460000</v>
      </c>
      <c r="G48" s="2">
        <v>480000</v>
      </c>
      <c r="H48" s="2">
        <v>480000</v>
      </c>
      <c r="I48" s="2">
        <v>450000</v>
      </c>
    </row>
    <row r="49" spans="1:9" x14ac:dyDescent="0.3">
      <c r="D49" t="s">
        <v>28</v>
      </c>
      <c r="E49" s="2">
        <v>398000</v>
      </c>
      <c r="F49" s="2">
        <v>422000</v>
      </c>
      <c r="G49" s="2">
        <v>446000</v>
      </c>
      <c r="H49" s="2">
        <v>450000</v>
      </c>
      <c r="I49" s="2">
        <v>424000</v>
      </c>
    </row>
    <row r="50" spans="1:9" x14ac:dyDescent="0.3">
      <c r="D50" t="s">
        <v>29</v>
      </c>
      <c r="E50" s="3">
        <v>26000</v>
      </c>
      <c r="F50" s="3">
        <v>26000</v>
      </c>
      <c r="G50" s="3">
        <v>0</v>
      </c>
      <c r="H50" s="3">
        <v>0</v>
      </c>
      <c r="I50" s="3">
        <v>0</v>
      </c>
    </row>
    <row r="51" spans="1:9" x14ac:dyDescent="0.3">
      <c r="D51" t="s">
        <v>31</v>
      </c>
      <c r="E51" s="2">
        <f>E48-E49-E50</f>
        <v>16000</v>
      </c>
      <c r="F51" s="2">
        <f t="shared" ref="F51" si="8">F48-F49-F50</f>
        <v>12000</v>
      </c>
      <c r="G51" s="2">
        <f t="shared" ref="G51" si="9">G48-G49-G50</f>
        <v>34000</v>
      </c>
      <c r="H51" s="2">
        <f t="shared" ref="H51" si="10">H48-H49-H50</f>
        <v>30000</v>
      </c>
      <c r="I51" s="2">
        <f t="shared" ref="I51" si="11">I48-I49-I50</f>
        <v>26000</v>
      </c>
    </row>
    <row r="52" spans="1:9" x14ac:dyDescent="0.3">
      <c r="D52" t="s">
        <v>32</v>
      </c>
      <c r="E52" s="3">
        <f>E51*0.25</f>
        <v>4000</v>
      </c>
      <c r="F52" s="3">
        <f t="shared" ref="F52" si="12">F51*0.25</f>
        <v>3000</v>
      </c>
      <c r="G52" s="3">
        <f t="shared" ref="G52" si="13">G51*0.25</f>
        <v>8500</v>
      </c>
      <c r="H52" s="3">
        <f t="shared" ref="H52" si="14">H51*0.25</f>
        <v>7500</v>
      </c>
      <c r="I52" s="3">
        <f t="shared" ref="I52" si="15">I51*0.25</f>
        <v>6500</v>
      </c>
    </row>
    <row r="53" spans="1:9" x14ac:dyDescent="0.3">
      <c r="D53" t="s">
        <v>33</v>
      </c>
      <c r="E53" s="2">
        <f>E51-E52</f>
        <v>12000</v>
      </c>
      <c r="F53" s="2">
        <f t="shared" ref="F53" si="16">F51-F52</f>
        <v>9000</v>
      </c>
      <c r="G53" s="2">
        <f t="shared" ref="G53" si="17">G51-G52</f>
        <v>25500</v>
      </c>
      <c r="H53" s="2">
        <f t="shared" ref="H53" si="18">H51-H52</f>
        <v>22500</v>
      </c>
      <c r="I53" s="2">
        <f t="shared" ref="I53" si="19">I51-I52</f>
        <v>19500</v>
      </c>
    </row>
    <row r="54" spans="1:9" x14ac:dyDescent="0.3">
      <c r="D54" t="s">
        <v>34</v>
      </c>
      <c r="E54" s="3">
        <f>E50</f>
        <v>26000</v>
      </c>
      <c r="F54" s="3">
        <f t="shared" ref="F54:I54" si="20">F50</f>
        <v>26000</v>
      </c>
      <c r="G54" s="3">
        <f t="shared" si="20"/>
        <v>0</v>
      </c>
      <c r="H54" s="3">
        <f t="shared" si="20"/>
        <v>0</v>
      </c>
      <c r="I54" s="3">
        <f t="shared" si="20"/>
        <v>0</v>
      </c>
    </row>
    <row r="55" spans="1:9" x14ac:dyDescent="0.3">
      <c r="D55" s="12" t="s">
        <v>35</v>
      </c>
      <c r="E55" s="6">
        <f>E53+E54</f>
        <v>38000</v>
      </c>
      <c r="F55" s="6">
        <f t="shared" ref="F55" si="21">F53+F54</f>
        <v>35000</v>
      </c>
      <c r="G55" s="6">
        <f t="shared" ref="G55" si="22">G53+G54</f>
        <v>25500</v>
      </c>
      <c r="H55" s="6">
        <f t="shared" ref="H55" si="23">H53+H54</f>
        <v>22500</v>
      </c>
      <c r="I55" s="6">
        <f t="shared" ref="I55" si="24">I53+I54</f>
        <v>19500</v>
      </c>
    </row>
    <row r="59" spans="1:9" x14ac:dyDescent="0.3">
      <c r="A59" s="1" t="s">
        <v>38</v>
      </c>
      <c r="D59" s="1" t="s">
        <v>37</v>
      </c>
    </row>
    <row r="60" spans="1:9" x14ac:dyDescent="0.3">
      <c r="A60" t="s">
        <v>40</v>
      </c>
      <c r="B60" s="2">
        <v>10000</v>
      </c>
      <c r="D60" t="s">
        <v>38</v>
      </c>
      <c r="F60" s="14">
        <f>B62</f>
        <v>9000</v>
      </c>
    </row>
    <row r="61" spans="1:9" x14ac:dyDescent="0.3">
      <c r="A61" t="s">
        <v>8</v>
      </c>
      <c r="B61" s="3">
        <f>B70</f>
        <v>1000</v>
      </c>
      <c r="D61" t="s">
        <v>39</v>
      </c>
      <c r="F61" s="3">
        <f>17000</f>
        <v>17000</v>
      </c>
    </row>
    <row r="62" spans="1:9" x14ac:dyDescent="0.3">
      <c r="B62" s="6">
        <f>B60-B61</f>
        <v>9000</v>
      </c>
      <c r="F62" s="9">
        <f>SUM(F60:F61)</f>
        <v>26000</v>
      </c>
    </row>
    <row r="64" spans="1:9" x14ac:dyDescent="0.3">
      <c r="A64" t="s">
        <v>41</v>
      </c>
      <c r="C64" s="2">
        <v>80000</v>
      </c>
    </row>
    <row r="67" spans="1:10" x14ac:dyDescent="0.3">
      <c r="A67" t="s">
        <v>40</v>
      </c>
      <c r="B67" s="2">
        <v>10000</v>
      </c>
    </row>
    <row r="68" spans="1:10" x14ac:dyDescent="0.3">
      <c r="A68" t="s">
        <v>45</v>
      </c>
      <c r="B68" s="3">
        <v>0</v>
      </c>
    </row>
    <row r="69" spans="1:10" x14ac:dyDescent="0.3">
      <c r="A69" t="s">
        <v>11</v>
      </c>
      <c r="B69" s="2">
        <f>B67-B68</f>
        <v>10000</v>
      </c>
    </row>
    <row r="70" spans="1:10" x14ac:dyDescent="0.3">
      <c r="A70" t="s">
        <v>15</v>
      </c>
      <c r="B70" s="2">
        <f>B69*10%</f>
        <v>1000</v>
      </c>
    </row>
    <row r="71" spans="1:10" x14ac:dyDescent="0.3">
      <c r="B71" s="2"/>
    </row>
    <row r="77" spans="1:10" x14ac:dyDescent="0.3">
      <c r="E77" s="13" t="s">
        <v>42</v>
      </c>
      <c r="F77" s="13" t="s">
        <v>22</v>
      </c>
      <c r="G77" s="13" t="s">
        <v>23</v>
      </c>
      <c r="H77" s="13" t="s">
        <v>24</v>
      </c>
      <c r="I77" s="13" t="s">
        <v>25</v>
      </c>
      <c r="J77" s="13" t="s">
        <v>26</v>
      </c>
    </row>
    <row r="78" spans="1:10" x14ac:dyDescent="0.3">
      <c r="D78" s="16" t="s">
        <v>43</v>
      </c>
      <c r="E78" s="5">
        <f>I8</f>
        <v>-24300</v>
      </c>
      <c r="F78" s="5">
        <f>E34</f>
        <v>-400</v>
      </c>
      <c r="G78" s="5">
        <f t="shared" ref="G78:J78" si="25">F34</f>
        <v>4800</v>
      </c>
      <c r="H78" s="5">
        <f t="shared" si="25"/>
        <v>11300</v>
      </c>
      <c r="I78" s="5">
        <f t="shared" si="25"/>
        <v>12900</v>
      </c>
      <c r="J78" s="5">
        <f>I34+F62</f>
        <v>41900</v>
      </c>
    </row>
    <row r="80" spans="1:10" x14ac:dyDescent="0.3">
      <c r="D80" s="17" t="s">
        <v>44</v>
      </c>
      <c r="E80" s="9">
        <f>NPV(20%,F78:J78)+E78</f>
        <v>8299.0869341563812</v>
      </c>
      <c r="G80" t="s">
        <v>47</v>
      </c>
    </row>
    <row r="81" spans="4:7" x14ac:dyDescent="0.3">
      <c r="G81" t="s">
        <v>48</v>
      </c>
    </row>
    <row r="85" spans="4:7" x14ac:dyDescent="0.3">
      <c r="D85" s="17" t="s">
        <v>46</v>
      </c>
      <c r="E85" s="18">
        <f>IRR(E78:J78)</f>
        <v>0.28902973129523568</v>
      </c>
      <c r="G85" t="s">
        <v>49</v>
      </c>
    </row>
    <row r="86" spans="4:7" x14ac:dyDescent="0.3">
      <c r="D86" s="15" t="s">
        <v>50</v>
      </c>
      <c r="E86" s="19">
        <v>0.2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0" ma:contentTypeDescription="Crear nuevo documento." ma:contentTypeScope="" ma:versionID="ee9fee176d4af82617c81644f5e4da6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07fdcc48e19dad7ca1fb567c5340ae51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cf48576-7158-4643-890c-33bfb9d26a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02CC67-8BE3-47BB-85F4-48B7277DA4A0}"/>
</file>

<file path=customXml/itemProps2.xml><?xml version="1.0" encoding="utf-8"?>
<ds:datastoreItem xmlns:ds="http://schemas.openxmlformats.org/officeDocument/2006/customXml" ds:itemID="{178E8038-0E79-4322-91E6-BEC255ECB1E7}"/>
</file>

<file path=customXml/itemProps3.xml><?xml version="1.0" encoding="utf-8"?>
<ds:datastoreItem xmlns:ds="http://schemas.openxmlformats.org/officeDocument/2006/customXml" ds:itemID="{C38DF316-AFA2-4BBF-9759-E2D40428FF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Vanessa Paz</cp:lastModifiedBy>
  <dcterms:created xsi:type="dcterms:W3CDTF">2022-04-21T01:41:10Z</dcterms:created>
  <dcterms:modified xsi:type="dcterms:W3CDTF">2022-04-21T02:44:34Z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