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2023 CICLO 1\FUNDAMENTOS DE ADMINISTRACIÓN Y ANÁLISIS FINANCIERO\"/>
    </mc:Choice>
  </mc:AlternateContent>
  <xr:revisionPtr revIDLastSave="0" documentId="8_{EDEAF42B-9608-4651-9E0C-267557CBDF00}" xr6:coauthVersionLast="47" xr6:coauthVersionMax="47" xr10:uidLastSave="{00000000-0000-0000-0000-000000000000}"/>
  <bookViews>
    <workbookView xWindow="-108" yWindow="-108" windowWidth="23256" windowHeight="12456" activeTab="2" xr2:uid="{F0D92F9A-E12C-43C9-AB65-EC4FF440A3BB}"/>
  </bookViews>
  <sheets>
    <sheet name="Hoja1" sheetId="1" r:id="rId1"/>
    <sheet name="x" sheetId="2" r:id="rId2"/>
    <sheet name="Hoja4" sheetId="4" r:id="rId3"/>
    <sheet name="7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4" l="1"/>
  <c r="B28" i="4" s="1"/>
  <c r="B24" i="4"/>
  <c r="B23" i="4"/>
  <c r="B22" i="4"/>
  <c r="B21" i="4"/>
  <c r="B20" i="4"/>
  <c r="B19" i="4"/>
  <c r="B17" i="4"/>
  <c r="B18" i="4" s="1"/>
  <c r="B15" i="4"/>
  <c r="B16" i="4" s="1"/>
  <c r="B13" i="4"/>
  <c r="A24" i="4"/>
  <c r="A23" i="4"/>
  <c r="A22" i="4"/>
  <c r="A20" i="4"/>
  <c r="A18" i="4"/>
  <c r="A19" i="4" s="1"/>
  <c r="A16" i="4"/>
  <c r="A14" i="4"/>
  <c r="H4" i="4"/>
  <c r="H5" i="4" s="1"/>
  <c r="H6" i="4" s="1"/>
  <c r="H7" i="4" s="1"/>
  <c r="H3" i="4"/>
  <c r="H2" i="4"/>
  <c r="A21" i="4"/>
  <c r="A17" i="4"/>
  <c r="A15" i="4"/>
  <c r="B14" i="4"/>
  <c r="D39" i="2" l="1"/>
  <c r="C39" i="2"/>
  <c r="B39" i="2"/>
  <c r="C2" i="3" l="1"/>
  <c r="H14" i="1"/>
  <c r="F14" i="1"/>
  <c r="G14" i="1" s="1"/>
  <c r="F11" i="1"/>
  <c r="H11" i="1"/>
  <c r="G10" i="1"/>
  <c r="H10" i="1"/>
  <c r="G11" i="1"/>
  <c r="G12" i="1"/>
  <c r="G13" i="1"/>
  <c r="G9" i="1"/>
  <c r="C44" i="2"/>
  <c r="D44" i="2"/>
  <c r="B44" i="2"/>
  <c r="D38" i="2"/>
  <c r="C35" i="2"/>
  <c r="B38" i="2"/>
  <c r="B34" i="2"/>
  <c r="B27" i="2"/>
  <c r="D31" i="2"/>
  <c r="D32" i="2" s="1"/>
  <c r="C31" i="2"/>
  <c r="C32" i="2" s="1"/>
  <c r="C33" i="2" l="1"/>
  <c r="C34" i="2"/>
  <c r="D33" i="2"/>
  <c r="D34" i="2" s="1"/>
  <c r="D36" i="2" l="1"/>
  <c r="C36" i="2"/>
  <c r="C38" i="2" s="1"/>
  <c r="B31" i="2"/>
  <c r="B32" i="2" l="1"/>
  <c r="B33" i="2" l="1"/>
  <c r="B36" i="2" l="1"/>
</calcChain>
</file>

<file path=xl/sharedStrings.xml><?xml version="1.0" encoding="utf-8"?>
<sst xmlns="http://schemas.openxmlformats.org/spreadsheetml/2006/main" count="51" uniqueCount="44">
  <si>
    <t>AÑO 2023</t>
  </si>
  <si>
    <t>AÑO 2022</t>
  </si>
  <si>
    <t>Acciones</t>
  </si>
  <si>
    <t>EBIT = UAII</t>
  </si>
  <si>
    <t>(-) Intereses</t>
  </si>
  <si>
    <t>UAI</t>
  </si>
  <si>
    <t>(-) Impuestos</t>
  </si>
  <si>
    <t>EPS (UPA)</t>
  </si>
  <si>
    <t>Deuda a Largo Plazo</t>
  </si>
  <si>
    <t>Interés de la deuda</t>
  </si>
  <si>
    <t>ALTERNATIVA 1</t>
  </si>
  <si>
    <t>Valor Expansión</t>
  </si>
  <si>
    <t>anual</t>
  </si>
  <si>
    <t>Impuestos</t>
  </si>
  <si>
    <t>b)</t>
  </si>
  <si>
    <t>(-) Dividendos Preferentes</t>
  </si>
  <si>
    <t>UDAC</t>
  </si>
  <si>
    <t xml:space="preserve">UN </t>
  </si>
  <si>
    <t>ALTERNATIVA 2</t>
  </si>
  <si>
    <t>ALTERNATIVA 3</t>
  </si>
  <si>
    <t>Precio por acción común</t>
  </si>
  <si>
    <t>Tasa de rendimiento acciones preferentes</t>
  </si>
  <si>
    <t>Cantidad de acciones nuevas</t>
  </si>
  <si>
    <t>GAF</t>
  </si>
  <si>
    <t>Ventas</t>
  </si>
  <si>
    <t>Utilidad Bruta</t>
  </si>
  <si>
    <t>(-) Gastos de Operación</t>
  </si>
  <si>
    <t>(-) Costos de Ventas</t>
  </si>
  <si>
    <t>Depreciación</t>
  </si>
  <si>
    <t>UAII</t>
  </si>
  <si>
    <t>PE Financiero</t>
  </si>
  <si>
    <t>Tabla con coordenadas</t>
  </si>
  <si>
    <t>X</t>
  </si>
  <si>
    <t>Y</t>
  </si>
  <si>
    <t>Proyecto</t>
  </si>
  <si>
    <t>Inversión Inicial</t>
  </si>
  <si>
    <t>TIR</t>
  </si>
  <si>
    <t>Inversión Acumulada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</si>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</sst>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Q&quot;* #,##0.00_-;\-&quot;Q&quot;* #,##0.00_-;_-&quot;Q&quot;* &quot;-&quot;??_-;_-@_-"/>
    <numFmt numFmtId="168" formatCode="[$Q-100A]#,##0.00"/>
    <numFmt numFmtId="178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rgb="FF526069"/>
      <name val="Open Sans"/>
      <family val="2"/>
    </font>
    <font>
      <b/>
      <sz val="11"/>
      <color rgb="FF0070C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9" fontId="0" fillId="0" borderId="0" xfId="0" applyNumberFormat="1"/>
    <xf numFmtId="3" fontId="0" fillId="0" borderId="0" xfId="0" applyNumberFormat="1"/>
    <xf numFmtId="9" fontId="0" fillId="0" borderId="0" xfId="1" applyNumberFormat="1" applyFont="1"/>
    <xf numFmtId="0" fontId="2" fillId="2" borderId="0" xfId="0" applyFont="1" applyFill="1" applyAlignment="1">
      <alignment horizontal="center"/>
    </xf>
    <xf numFmtId="44" fontId="2" fillId="2" borderId="0" xfId="1" applyFont="1" applyFill="1" applyAlignment="1">
      <alignment horizontal="center"/>
    </xf>
    <xf numFmtId="178" fontId="0" fillId="0" borderId="0" xfId="0" applyNumberFormat="1"/>
    <xf numFmtId="0" fontId="0" fillId="0" borderId="0" xfId="0" applyFill="1" applyAlignment="1"/>
    <xf numFmtId="0" fontId="0" fillId="0" borderId="0" xfId="0" applyAlignment="1">
      <alignment horizontal="right"/>
    </xf>
    <xf numFmtId="44" fontId="0" fillId="0" borderId="0" xfId="1" applyFont="1" applyAlignment="1">
      <alignment horizontal="center"/>
    </xf>
    <xf numFmtId="168" fontId="2" fillId="2" borderId="0" xfId="1" applyNumberFormat="1" applyFont="1" applyFill="1" applyAlignment="1">
      <alignment horizontal="center"/>
    </xf>
    <xf numFmtId="168" fontId="0" fillId="0" borderId="0" xfId="0" applyNumberFormat="1"/>
    <xf numFmtId="9" fontId="0" fillId="0" borderId="0" xfId="2" applyFont="1"/>
    <xf numFmtId="44" fontId="3" fillId="0" borderId="0" xfId="1" applyFont="1"/>
    <xf numFmtId="44" fontId="0" fillId="0" borderId="0" xfId="0" applyNumberForma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Hoja4!$A$13:$A$24</c:f>
              <c:numCache>
                <c:formatCode>_("Q"* #,##0.00_);_("Q"* \(#,##0.00\);_("Q"* "-"??_);_(@_)</c:formatCode>
                <c:ptCount val="12"/>
                <c:pt idx="0">
                  <c:v>0</c:v>
                </c:pt>
                <c:pt idx="1">
                  <c:v>500000</c:v>
                </c:pt>
                <c:pt idx="2">
                  <c:v>500000</c:v>
                </c:pt>
                <c:pt idx="3">
                  <c:v>580000</c:v>
                </c:pt>
                <c:pt idx="4">
                  <c:v>580000</c:v>
                </c:pt>
                <c:pt idx="5">
                  <c:v>780000</c:v>
                </c:pt>
                <c:pt idx="6">
                  <c:v>780000</c:v>
                </c:pt>
                <c:pt idx="7">
                  <c:v>880000</c:v>
                </c:pt>
                <c:pt idx="8">
                  <c:v>880000</c:v>
                </c:pt>
                <c:pt idx="9">
                  <c:v>1130000</c:v>
                </c:pt>
                <c:pt idx="10">
                  <c:v>1130000</c:v>
                </c:pt>
                <c:pt idx="11">
                  <c:v>1270000</c:v>
                </c:pt>
              </c:numCache>
            </c:numRef>
          </c:xVal>
          <c:yVal>
            <c:numRef>
              <c:f>Hoja4!$B$13:$B$24</c:f>
              <c:numCache>
                <c:formatCode>0.00%</c:formatCode>
                <c:ptCount val="12"/>
                <c:pt idx="0">
                  <c:v>0.23</c:v>
                </c:pt>
                <c:pt idx="1">
                  <c:v>0.23</c:v>
                </c:pt>
                <c:pt idx="2">
                  <c:v>0.22</c:v>
                </c:pt>
                <c:pt idx="3">
                  <c:v>0.22</c:v>
                </c:pt>
                <c:pt idx="4">
                  <c:v>0.19</c:v>
                </c:pt>
                <c:pt idx="5">
                  <c:v>0.19</c:v>
                </c:pt>
                <c:pt idx="6">
                  <c:v>0.18</c:v>
                </c:pt>
                <c:pt idx="7">
                  <c:v>0.18</c:v>
                </c:pt>
                <c:pt idx="8">
                  <c:v>0.17</c:v>
                </c:pt>
                <c:pt idx="9">
                  <c:v>0.17</c:v>
                </c:pt>
                <c:pt idx="10" formatCode="0%">
                  <c:v>0.16</c:v>
                </c:pt>
                <c:pt idx="11" formatCode="0%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0-4EEC-8209-473FFFFFFC9A}"/>
            </c:ext>
          </c:extLst>
        </c:ser>
        <c:ser>
          <c:idx val="1"/>
          <c:order val="1"/>
          <c:tx>
            <c:v>TMAR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Hoja4!$A$27:$A$28</c:f>
              <c:numCache>
                <c:formatCode>_("Q"* #,##0.00_);_("Q"* \(#,##0.00\);_("Q"* "-"??_);_(@_)</c:formatCode>
                <c:ptCount val="2"/>
                <c:pt idx="0">
                  <c:v>0</c:v>
                </c:pt>
                <c:pt idx="1">
                  <c:v>800000</c:v>
                </c:pt>
              </c:numCache>
            </c:numRef>
          </c:xVal>
          <c:yVal>
            <c:numRef>
              <c:f>Hoja4!$B$27:$B$28</c:f>
              <c:numCache>
                <c:formatCode>0.00%</c:formatCode>
                <c:ptCount val="2"/>
                <c:pt idx="0">
                  <c:v>0.18</c:v>
                </c:pt>
                <c:pt idx="1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70-4EEC-8209-473FFFFFF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730303"/>
        <c:axId val="283717823"/>
      </c:scatterChart>
      <c:valAx>
        <c:axId val="28373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Q&quot;* #,##0.00_);_(&quot;Q&quot;* \(#,##0.00\);_(&quot;Q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83717823"/>
        <c:crosses val="autoZero"/>
        <c:crossBetween val="midCat"/>
      </c:valAx>
      <c:valAx>
        <c:axId val="28371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8373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3</xdr:col>
      <xdr:colOff>754381</xdr:colOff>
      <xdr:row>20</xdr:row>
      <xdr:rowOff>97217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77DB5E8-68F5-98AA-D4F9-4B227F21F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3131820" cy="37548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259081</xdr:colOff>
      <xdr:row>11</xdr:row>
      <xdr:rowOff>29749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9F8C7C5-A3EA-92B3-5D19-FA71D27E8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6339840" cy="2041429"/>
        </a:xfrm>
        <a:prstGeom prst="rect">
          <a:avLst/>
        </a:prstGeom>
      </xdr:spPr>
    </xdr:pic>
    <xdr:clientData/>
  </xdr:twoCellAnchor>
  <xdr:twoCellAnchor editAs="oneCell">
    <xdr:from>
      <xdr:col>0</xdr:col>
      <xdr:colOff>1965960</xdr:colOff>
      <xdr:row>39</xdr:row>
      <xdr:rowOff>68580</xdr:rowOff>
    </xdr:from>
    <xdr:to>
      <xdr:col>4</xdr:col>
      <xdr:colOff>318930</xdr:colOff>
      <xdr:row>42</xdr:row>
      <xdr:rowOff>152400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89E16E4-F581-418A-8813-6DB795F89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960" y="7200900"/>
          <a:ext cx="3641250" cy="632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45</xdr:row>
      <xdr:rowOff>0</xdr:rowOff>
    </xdr:from>
    <xdr:to>
      <xdr:col>3</xdr:col>
      <xdr:colOff>584229</xdr:colOff>
      <xdr:row>47</xdr:row>
      <xdr:rowOff>176321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C9C8D307-9AA5-48C2-B7CA-DD78066BEB43}"/>
                </a:ext>
              </a:extLst>
            </xdr:cNvPr>
            <xdr:cNvSpPr txBox="1"/>
          </xdr:nvSpPr>
          <xdr:spPr>
            <a:xfrm>
              <a:off x="0" y="8229600"/>
              <a:ext cx="4927629" cy="542081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defPPr>
                <a:defRPr lang="es-GT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>
                        <a:latin typeface="Cambria Math" panose="02040503050406030204" pitchFamily="18" charset="0"/>
                      </a:rPr>
                      <m:t>𝑈𝐴𝐼𝐼</m:t>
                    </m:r>
                    <m:r>
                      <a:rPr lang="es-MX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>
                        <a:latin typeface="Cambria Math" panose="02040503050406030204" pitchFamily="18" charset="0"/>
                      </a:rPr>
                      <m:t>𝐼𝑛𝑡𝑒𝑟𝑒𝑠𝑒𝑠</m:t>
                    </m:r>
                    <m:r>
                      <a:rPr lang="es-MX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MX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>
                            <a:latin typeface="Cambria Math" panose="02040503050406030204" pitchFamily="18" charset="0"/>
                          </a:rPr>
                          <m:t>𝐷𝑖𝑣𝑖𝑑𝑒𝑛𝑑𝑜</m:t>
                        </m:r>
                        <m:r>
                          <a:rPr lang="es-MX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>
                            <a:latin typeface="Cambria Math" panose="02040503050406030204" pitchFamily="18" charset="0"/>
                          </a:rPr>
                          <m:t>𝑃𝑟𝑒𝑓𝑒𝑟𝑒𝑛𝑡𝑒</m:t>
                        </m:r>
                      </m:num>
                      <m:den>
                        <m:r>
                          <a:rPr lang="es-MX">
                            <a:latin typeface="Cambria Math" panose="02040503050406030204" pitchFamily="18" charset="0"/>
                          </a:rPr>
                          <m:t>1 −</m:t>
                        </m:r>
                        <m:r>
                          <a:rPr lang="es-MX">
                            <a:latin typeface="Cambria Math" panose="02040503050406030204" pitchFamily="18" charset="0"/>
                          </a:rPr>
                          <m:t>𝑇𝑎𝑠𝑎</m:t>
                        </m:r>
                        <m:r>
                          <a:rPr lang="es-MX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>
                            <a:latin typeface="Cambria Math" panose="02040503050406030204" pitchFamily="18" charset="0"/>
                          </a:rPr>
                          <m:t>𝐹𝑖𝑠𝑐𝑎𝑙</m:t>
                        </m:r>
                      </m:den>
                    </m:f>
                  </m:oMath>
                </m:oMathPara>
              </a14:m>
              <a:endParaRPr lang="es-GT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C9C8D307-9AA5-48C2-B7CA-DD78066BEB43}"/>
                </a:ext>
              </a:extLst>
            </xdr:cNvPr>
            <xdr:cNvSpPr txBox="1"/>
          </xdr:nvSpPr>
          <xdr:spPr>
            <a:xfrm>
              <a:off x="0" y="8229600"/>
              <a:ext cx="4927629" cy="542081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defPPr>
                <a:defRPr lang="es-GT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i="0">
                  <a:latin typeface="Cambria Math" panose="02040503050406030204" pitchFamily="18" charset="0"/>
                </a:rPr>
                <a:t>𝑈𝐴𝐼𝐼=𝐼𝑛𝑡𝑒𝑟𝑒𝑠𝑒𝑠+(𝐷𝑖𝑣𝑖𝑑𝑒𝑛𝑑𝑜 𝑃𝑟𝑒𝑓𝑒𝑟𝑒𝑛𝑡𝑒)/(1 −𝑇𝑎𝑠𝑎 𝐹𝑖𝑠𝑐𝑎𝑙)</a:t>
              </a:r>
              <a:endParaRPr lang="es-GT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3</xdr:col>
      <xdr:colOff>308142</xdr:colOff>
      <xdr:row>8</xdr:row>
      <xdr:rowOff>167641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C8C90EA-C3B5-47F2-D44C-C1B2C982E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860842" cy="1630680"/>
        </a:xfrm>
        <a:prstGeom prst="rect">
          <a:avLst/>
        </a:prstGeom>
      </xdr:spPr>
    </xdr:pic>
    <xdr:clientData/>
  </xdr:twoCellAnchor>
  <xdr:twoCellAnchor>
    <xdr:from>
      <xdr:col>3</xdr:col>
      <xdr:colOff>45720</xdr:colOff>
      <xdr:row>9</xdr:row>
      <xdr:rowOff>125730</xdr:rowOff>
    </xdr:from>
    <xdr:to>
      <xdr:col>12</xdr:col>
      <xdr:colOff>175260</xdr:colOff>
      <xdr:row>31</xdr:row>
      <xdr:rowOff>45720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8C2493B-2BA9-104B-FD4E-0E12AF73E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8CC9C-F119-4050-8993-5F8C7AA31B95}">
  <dimension ref="E8:H21"/>
  <sheetViews>
    <sheetView workbookViewId="0">
      <selection activeCell="H14" sqref="H14"/>
    </sheetView>
  </sheetViews>
  <sheetFormatPr baseColWidth="10" defaultRowHeight="14.4" x14ac:dyDescent="0.3"/>
  <cols>
    <col min="5" max="5" width="20.21875" bestFit="1" customWidth="1"/>
    <col min="6" max="6" width="12.6640625" bestFit="1" customWidth="1"/>
    <col min="7" max="7" width="12.6640625" customWidth="1"/>
    <col min="8" max="8" width="12.6640625" bestFit="1" customWidth="1"/>
  </cols>
  <sheetData>
    <row r="8" spans="5:8" x14ac:dyDescent="0.3">
      <c r="F8" t="s">
        <v>1</v>
      </c>
      <c r="H8" t="s">
        <v>0</v>
      </c>
    </row>
    <row r="9" spans="5:8" x14ac:dyDescent="0.3">
      <c r="E9" t="s">
        <v>24</v>
      </c>
      <c r="F9" s="1">
        <v>305830</v>
      </c>
      <c r="G9" s="15">
        <f>F9/$F$9</f>
        <v>1</v>
      </c>
      <c r="H9" s="1">
        <v>325000</v>
      </c>
    </row>
    <row r="10" spans="5:8" x14ac:dyDescent="0.3">
      <c r="E10" t="s">
        <v>27</v>
      </c>
      <c r="F10" s="1">
        <v>183498</v>
      </c>
      <c r="G10" s="15">
        <f>F10/$F$9</f>
        <v>0.6</v>
      </c>
      <c r="H10" s="1">
        <f>H9*G10</f>
        <v>195000</v>
      </c>
    </row>
    <row r="11" spans="5:8" x14ac:dyDescent="0.3">
      <c r="E11" t="s">
        <v>25</v>
      </c>
      <c r="F11" s="1">
        <f>F9-F10</f>
        <v>122332</v>
      </c>
      <c r="G11" s="15">
        <f t="shared" ref="G10:G14" si="0">F11/$F$9</f>
        <v>0.4</v>
      </c>
      <c r="H11" s="1">
        <f>H9-H10</f>
        <v>130000</v>
      </c>
    </row>
    <row r="12" spans="5:8" x14ac:dyDescent="0.3">
      <c r="E12" t="s">
        <v>26</v>
      </c>
      <c r="F12" s="1">
        <v>34919</v>
      </c>
      <c r="G12" s="15">
        <f t="shared" si="0"/>
        <v>0.11417781120230193</v>
      </c>
      <c r="H12" s="1">
        <v>34919</v>
      </c>
    </row>
    <row r="13" spans="5:8" x14ac:dyDescent="0.3">
      <c r="E13" t="s">
        <v>28</v>
      </c>
      <c r="F13" s="1">
        <v>26850</v>
      </c>
      <c r="G13" s="15">
        <f t="shared" si="0"/>
        <v>8.7793872412778334E-2</v>
      </c>
      <c r="H13" s="1">
        <v>26850</v>
      </c>
    </row>
    <row r="14" spans="5:8" x14ac:dyDescent="0.3">
      <c r="E14" t="s">
        <v>29</v>
      </c>
      <c r="F14" s="1">
        <f>F11-F12-F13</f>
        <v>60563</v>
      </c>
      <c r="G14" s="15">
        <f t="shared" si="0"/>
        <v>0.19802831638491972</v>
      </c>
      <c r="H14" s="1">
        <f>H11-H12-H13</f>
        <v>68231</v>
      </c>
    </row>
    <row r="15" spans="5:8" x14ac:dyDescent="0.3">
      <c r="F15" s="1"/>
      <c r="G15" s="1"/>
      <c r="H15" s="1"/>
    </row>
    <row r="16" spans="5:8" x14ac:dyDescent="0.3">
      <c r="F16" s="1"/>
      <c r="G16" s="1"/>
      <c r="H16" s="1"/>
    </row>
    <row r="17" spans="6:8" x14ac:dyDescent="0.3">
      <c r="F17" s="1"/>
      <c r="G17" s="1"/>
      <c r="H17" s="1"/>
    </row>
    <row r="18" spans="6:8" x14ac:dyDescent="0.3">
      <c r="F18" s="1"/>
      <c r="G18" s="1"/>
      <c r="H18" s="1"/>
    </row>
    <row r="19" spans="6:8" x14ac:dyDescent="0.3">
      <c r="F19" s="1"/>
      <c r="G19" s="1"/>
      <c r="H19" s="1"/>
    </row>
    <row r="20" spans="6:8" x14ac:dyDescent="0.3">
      <c r="F20" s="1"/>
      <c r="G20" s="1"/>
      <c r="H20" s="1"/>
    </row>
    <row r="21" spans="6:8" x14ac:dyDescent="0.3">
      <c r="H2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E1052-AAEC-4F43-AAF3-01280F678289}">
  <dimension ref="A13:D44"/>
  <sheetViews>
    <sheetView topLeftCell="A25" workbookViewId="0">
      <selection activeCell="D40" sqref="D40"/>
    </sheetView>
  </sheetViews>
  <sheetFormatPr baseColWidth="10" defaultRowHeight="14.4" x14ac:dyDescent="0.3"/>
  <cols>
    <col min="1" max="1" width="35.44140625" bestFit="1" customWidth="1"/>
    <col min="2" max="2" width="14.109375" bestFit="1" customWidth="1"/>
    <col min="3" max="4" width="13.77734375" bestFit="1" customWidth="1"/>
  </cols>
  <sheetData>
    <row r="13" spans="1:3" x14ac:dyDescent="0.3">
      <c r="A13" t="s">
        <v>9</v>
      </c>
      <c r="B13" s="4">
        <v>0.12</v>
      </c>
      <c r="C13" t="s">
        <v>12</v>
      </c>
    </row>
    <row r="14" spans="1:3" x14ac:dyDescent="0.3">
      <c r="A14" t="s">
        <v>8</v>
      </c>
      <c r="B14" s="1">
        <v>3000000</v>
      </c>
    </row>
    <row r="15" spans="1:3" x14ac:dyDescent="0.3">
      <c r="A15" t="s">
        <v>2</v>
      </c>
      <c r="B15" s="5">
        <v>800000</v>
      </c>
    </row>
    <row r="16" spans="1:3" x14ac:dyDescent="0.3">
      <c r="A16" t="s">
        <v>11</v>
      </c>
      <c r="B16" s="1">
        <v>4000000</v>
      </c>
    </row>
    <row r="17" spans="1:4" x14ac:dyDescent="0.3">
      <c r="A17" t="s">
        <v>13</v>
      </c>
      <c r="B17" s="6">
        <v>0.25</v>
      </c>
    </row>
    <row r="18" spans="1:4" x14ac:dyDescent="0.3">
      <c r="B18" s="6"/>
    </row>
    <row r="19" spans="1:4" x14ac:dyDescent="0.3">
      <c r="A19" t="s">
        <v>10</v>
      </c>
    </row>
    <row r="20" spans="1:4" x14ac:dyDescent="0.3">
      <c r="A20" t="s">
        <v>9</v>
      </c>
      <c r="B20" s="4">
        <v>0.14000000000000001</v>
      </c>
      <c r="C20" t="s">
        <v>12</v>
      </c>
    </row>
    <row r="21" spans="1:4" x14ac:dyDescent="0.3">
      <c r="B21" s="4"/>
    </row>
    <row r="22" spans="1:4" x14ac:dyDescent="0.3">
      <c r="A22" t="s">
        <v>18</v>
      </c>
      <c r="B22" s="4"/>
    </row>
    <row r="23" spans="1:4" x14ac:dyDescent="0.3">
      <c r="A23" t="s">
        <v>21</v>
      </c>
      <c r="B23" s="4">
        <v>0.12</v>
      </c>
    </row>
    <row r="24" spans="1:4" x14ac:dyDescent="0.3">
      <c r="B24" s="4"/>
    </row>
    <row r="25" spans="1:4" x14ac:dyDescent="0.3">
      <c r="A25" t="s">
        <v>19</v>
      </c>
      <c r="B25" s="4"/>
    </row>
    <row r="26" spans="1:4" x14ac:dyDescent="0.3">
      <c r="A26" t="s">
        <v>20</v>
      </c>
      <c r="B26" s="1">
        <v>16</v>
      </c>
    </row>
    <row r="27" spans="1:4" x14ac:dyDescent="0.3">
      <c r="A27" t="s">
        <v>22</v>
      </c>
      <c r="B27" s="5">
        <f>B16/B26</f>
        <v>250000</v>
      </c>
    </row>
    <row r="28" spans="1:4" x14ac:dyDescent="0.3">
      <c r="B28" s="5"/>
    </row>
    <row r="29" spans="1:4" x14ac:dyDescent="0.3">
      <c r="A29" s="10"/>
      <c r="B29" s="10" t="s">
        <v>10</v>
      </c>
      <c r="C29" s="10" t="s">
        <v>18</v>
      </c>
      <c r="D29" t="s">
        <v>19</v>
      </c>
    </row>
    <row r="30" spans="1:4" x14ac:dyDescent="0.3">
      <c r="A30" s="11" t="s">
        <v>3</v>
      </c>
      <c r="B30" s="3">
        <v>1500000</v>
      </c>
      <c r="C30" s="3">
        <v>1500000</v>
      </c>
      <c r="D30" s="3">
        <v>1500000</v>
      </c>
    </row>
    <row r="31" spans="1:4" x14ac:dyDescent="0.3">
      <c r="A31" s="11" t="s">
        <v>4</v>
      </c>
      <c r="B31" s="3">
        <f>B20*B16+B13*B14</f>
        <v>920000</v>
      </c>
      <c r="C31" s="3">
        <f>$B$13*$B$14</f>
        <v>360000</v>
      </c>
      <c r="D31" s="3">
        <f>$B$13*$B$14</f>
        <v>360000</v>
      </c>
    </row>
    <row r="32" spans="1:4" x14ac:dyDescent="0.3">
      <c r="A32" s="11" t="s">
        <v>5</v>
      </c>
      <c r="B32" s="3">
        <f>B30-B31</f>
        <v>580000</v>
      </c>
      <c r="C32" s="3">
        <f t="shared" ref="C32:D32" si="0">C30-C31</f>
        <v>1140000</v>
      </c>
      <c r="D32" s="3">
        <f t="shared" si="0"/>
        <v>1140000</v>
      </c>
    </row>
    <row r="33" spans="1:4" x14ac:dyDescent="0.3">
      <c r="A33" s="11" t="s">
        <v>6</v>
      </c>
      <c r="B33" s="3">
        <f>B32*$B$17</f>
        <v>145000</v>
      </c>
      <c r="C33" s="3">
        <f t="shared" ref="C33" si="1">C32*$B$17</f>
        <v>285000</v>
      </c>
      <c r="D33" s="3">
        <f>D32*$B$17</f>
        <v>285000</v>
      </c>
    </row>
    <row r="34" spans="1:4" x14ac:dyDescent="0.3">
      <c r="A34" s="11" t="s">
        <v>17</v>
      </c>
      <c r="B34" s="3">
        <f>B32-(B33)</f>
        <v>435000</v>
      </c>
      <c r="C34" s="3">
        <f t="shared" ref="C34:D34" si="2">C32-(C33)</f>
        <v>855000</v>
      </c>
      <c r="D34" s="3">
        <f t="shared" si="2"/>
        <v>855000</v>
      </c>
    </row>
    <row r="35" spans="1:4" x14ac:dyDescent="0.3">
      <c r="A35" s="11" t="s">
        <v>15</v>
      </c>
      <c r="B35" s="12">
        <v>0</v>
      </c>
      <c r="C35" s="3">
        <f>B16*B23</f>
        <v>480000</v>
      </c>
      <c r="D35" s="1">
        <v>0</v>
      </c>
    </row>
    <row r="36" spans="1:4" x14ac:dyDescent="0.3">
      <c r="A36" s="11" t="s">
        <v>16</v>
      </c>
      <c r="B36" s="3">
        <f>B34-B35</f>
        <v>435000</v>
      </c>
      <c r="C36" s="3">
        <f t="shared" ref="C36:D36" si="3">C34-C35</f>
        <v>375000</v>
      </c>
      <c r="D36" s="3">
        <f t="shared" si="3"/>
        <v>855000</v>
      </c>
    </row>
    <row r="37" spans="1:4" x14ac:dyDescent="0.3">
      <c r="A37" s="2"/>
      <c r="B37" s="2"/>
      <c r="C37" s="2"/>
    </row>
    <row r="38" spans="1:4" x14ac:dyDescent="0.3">
      <c r="A38" s="7" t="s">
        <v>7</v>
      </c>
      <c r="B38" s="8">
        <f>B36/B15</f>
        <v>0.54374999999999996</v>
      </c>
      <c r="C38" s="8">
        <f>C36/B15</f>
        <v>0.46875</v>
      </c>
      <c r="D38" s="13">
        <f>D36/(B15+B27)</f>
        <v>0.81428571428571428</v>
      </c>
    </row>
    <row r="39" spans="1:4" x14ac:dyDescent="0.3">
      <c r="A39" s="11" t="s">
        <v>30</v>
      </c>
      <c r="B39" s="14">
        <f>B31+B35/(1-$B$17)</f>
        <v>920000</v>
      </c>
      <c r="C39" s="14">
        <f t="shared" ref="C39:D39" si="4">C31+C35/(1-$B$17)</f>
        <v>1000000</v>
      </c>
      <c r="D39" s="14">
        <f>D31+D35/(1-$B$17)</f>
        <v>360000</v>
      </c>
    </row>
    <row r="40" spans="1:4" x14ac:dyDescent="0.3">
      <c r="A40" s="2" t="s">
        <v>14</v>
      </c>
    </row>
    <row r="44" spans="1:4" x14ac:dyDescent="0.3">
      <c r="A44" t="s">
        <v>23</v>
      </c>
      <c r="B44" s="9">
        <f>B30/(B30-B31-(B35*(1/(1-$B$17))))</f>
        <v>2.5862068965517242</v>
      </c>
      <c r="C44" s="9">
        <f t="shared" ref="C44:D44" si="5">C30/(C30-C31-(C35*(1/(1-$B$17))))</f>
        <v>3</v>
      </c>
      <c r="D44" s="9">
        <f t="shared" si="5"/>
        <v>1.3157894736842106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797FB-1669-491D-B0E7-3102A757E5CB}">
  <dimension ref="A1:H28"/>
  <sheetViews>
    <sheetView tabSelected="1" workbookViewId="0">
      <selection activeCell="C16" sqref="C16"/>
    </sheetView>
  </sheetViews>
  <sheetFormatPr baseColWidth="10" defaultRowHeight="14.4" x14ac:dyDescent="0.3"/>
  <cols>
    <col min="1" max="1" width="14.109375" bestFit="1" customWidth="1"/>
    <col min="6" max="6" width="12.6640625" bestFit="1" customWidth="1"/>
    <col min="8" max="8" width="18" bestFit="1" customWidth="1"/>
  </cols>
  <sheetData>
    <row r="1" spans="1:8" x14ac:dyDescent="0.3">
      <c r="E1" t="s">
        <v>34</v>
      </c>
      <c r="F1" t="s">
        <v>35</v>
      </c>
      <c r="G1" t="s">
        <v>36</v>
      </c>
      <c r="H1" t="s">
        <v>37</v>
      </c>
    </row>
    <row r="2" spans="1:8" x14ac:dyDescent="0.3">
      <c r="E2" t="s">
        <v>43</v>
      </c>
      <c r="F2" s="1">
        <v>500000</v>
      </c>
      <c r="G2" s="4">
        <v>0.23</v>
      </c>
      <c r="H2" s="17">
        <f>F2</f>
        <v>500000</v>
      </c>
    </row>
    <row r="3" spans="1:8" x14ac:dyDescent="0.3">
      <c r="E3" t="s">
        <v>39</v>
      </c>
      <c r="F3" s="1">
        <v>80000</v>
      </c>
      <c r="G3" s="4">
        <v>0.22</v>
      </c>
      <c r="H3" s="17">
        <f>F3+H2</f>
        <v>580000</v>
      </c>
    </row>
    <row r="4" spans="1:8" x14ac:dyDescent="0.3">
      <c r="E4" t="s">
        <v>41</v>
      </c>
      <c r="F4" s="1">
        <v>200000</v>
      </c>
      <c r="G4" s="4">
        <v>0.19</v>
      </c>
      <c r="H4" s="17">
        <f t="shared" ref="H4:H7" si="0">F4+H3</f>
        <v>780000</v>
      </c>
    </row>
    <row r="5" spans="1:8" x14ac:dyDescent="0.3">
      <c r="E5" t="s">
        <v>42</v>
      </c>
      <c r="F5" s="1">
        <v>100000</v>
      </c>
      <c r="G5" s="4">
        <v>0.18</v>
      </c>
      <c r="H5" s="17">
        <f t="shared" si="0"/>
        <v>880000</v>
      </c>
    </row>
    <row r="6" spans="1:8" x14ac:dyDescent="0.3">
      <c r="E6" t="s">
        <v>38</v>
      </c>
      <c r="F6" s="1">
        <v>250000</v>
      </c>
      <c r="G6" s="4">
        <v>0.17</v>
      </c>
      <c r="H6" s="17">
        <f t="shared" si="0"/>
        <v>1130000</v>
      </c>
    </row>
    <row r="7" spans="1:8" x14ac:dyDescent="0.3">
      <c r="E7" t="s">
        <v>40</v>
      </c>
      <c r="F7" s="1">
        <v>140000</v>
      </c>
      <c r="G7" s="4">
        <v>0.16</v>
      </c>
      <c r="H7" s="17">
        <f t="shared" si="0"/>
        <v>1270000</v>
      </c>
    </row>
    <row r="11" spans="1:8" x14ac:dyDescent="0.3">
      <c r="A11" s="18" t="s">
        <v>31</v>
      </c>
      <c r="B11" s="18"/>
    </row>
    <row r="12" spans="1:8" x14ac:dyDescent="0.3">
      <c r="A12" s="19" t="s">
        <v>32</v>
      </c>
      <c r="B12" s="19" t="s">
        <v>33</v>
      </c>
    </row>
    <row r="13" spans="1:8" x14ac:dyDescent="0.3">
      <c r="A13" s="20">
        <v>0</v>
      </c>
      <c r="B13" s="21">
        <f>G2</f>
        <v>0.23</v>
      </c>
    </row>
    <row r="14" spans="1:8" x14ac:dyDescent="0.3">
      <c r="A14" s="20">
        <f>H2</f>
        <v>500000</v>
      </c>
      <c r="B14" s="21">
        <f>B13</f>
        <v>0.23</v>
      </c>
    </row>
    <row r="15" spans="1:8" x14ac:dyDescent="0.3">
      <c r="A15" s="20">
        <f>A14</f>
        <v>500000</v>
      </c>
      <c r="B15" s="21">
        <f>G3</f>
        <v>0.22</v>
      </c>
    </row>
    <row r="16" spans="1:8" x14ac:dyDescent="0.3">
      <c r="A16" s="20">
        <f>H3</f>
        <v>580000</v>
      </c>
      <c r="B16" s="21">
        <f>B15</f>
        <v>0.22</v>
      </c>
    </row>
    <row r="17" spans="1:2" x14ac:dyDescent="0.3">
      <c r="A17" s="20">
        <f>A16</f>
        <v>580000</v>
      </c>
      <c r="B17" s="21">
        <f>G4</f>
        <v>0.19</v>
      </c>
    </row>
    <row r="18" spans="1:2" x14ac:dyDescent="0.3">
      <c r="A18" s="20">
        <f>H4</f>
        <v>780000</v>
      </c>
      <c r="B18" s="21">
        <f>B17</f>
        <v>0.19</v>
      </c>
    </row>
    <row r="19" spans="1:2" x14ac:dyDescent="0.3">
      <c r="A19" s="20">
        <f>A18</f>
        <v>780000</v>
      </c>
      <c r="B19" s="21">
        <f>G5</f>
        <v>0.18</v>
      </c>
    </row>
    <row r="20" spans="1:2" x14ac:dyDescent="0.3">
      <c r="A20" s="20">
        <f>H5</f>
        <v>880000</v>
      </c>
      <c r="B20" s="21">
        <f>G5</f>
        <v>0.18</v>
      </c>
    </row>
    <row r="21" spans="1:2" x14ac:dyDescent="0.3">
      <c r="A21" s="20">
        <f>A20</f>
        <v>880000</v>
      </c>
      <c r="B21" s="21">
        <f>G6</f>
        <v>0.17</v>
      </c>
    </row>
    <row r="22" spans="1:2" x14ac:dyDescent="0.3">
      <c r="A22" s="17">
        <f>H6</f>
        <v>1130000</v>
      </c>
      <c r="B22" s="21">
        <f>G6</f>
        <v>0.17</v>
      </c>
    </row>
    <row r="23" spans="1:2" x14ac:dyDescent="0.3">
      <c r="A23" s="17">
        <f>A22</f>
        <v>1130000</v>
      </c>
      <c r="B23" s="4">
        <f>G7</f>
        <v>0.16</v>
      </c>
    </row>
    <row r="24" spans="1:2" x14ac:dyDescent="0.3">
      <c r="A24" s="17">
        <f>H7</f>
        <v>1270000</v>
      </c>
      <c r="B24" s="4">
        <f>G7</f>
        <v>0.16</v>
      </c>
    </row>
    <row r="26" spans="1:2" x14ac:dyDescent="0.3">
      <c r="A26" s="19" t="s">
        <v>32</v>
      </c>
      <c r="B26" s="19" t="s">
        <v>33</v>
      </c>
    </row>
    <row r="27" spans="1:2" x14ac:dyDescent="0.3">
      <c r="A27" s="20">
        <v>0</v>
      </c>
      <c r="B27" s="21">
        <f>18%</f>
        <v>0.18</v>
      </c>
    </row>
    <row r="28" spans="1:2" x14ac:dyDescent="0.3">
      <c r="A28" s="20">
        <v>800000</v>
      </c>
      <c r="B28" s="21">
        <f>B27</f>
        <v>0.18</v>
      </c>
    </row>
  </sheetData>
  <sortState xmlns:xlrd2="http://schemas.microsoft.com/office/spreadsheetml/2017/richdata2" ref="E2:G7">
    <sortCondition descending="1" ref="G2:G7"/>
  </sortState>
  <mergeCells count="1">
    <mergeCell ref="A11:B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32505-72C0-4A1D-B65F-75B633B9D6A7}">
  <dimension ref="A1:C2"/>
  <sheetViews>
    <sheetView workbookViewId="0">
      <selection activeCell="C2" sqref="C2"/>
    </sheetView>
  </sheetViews>
  <sheetFormatPr baseColWidth="10" defaultRowHeight="14.4" x14ac:dyDescent="0.3"/>
  <sheetData>
    <row r="1" spans="1:3" x14ac:dyDescent="0.3">
      <c r="A1">
        <v>2021</v>
      </c>
      <c r="B1">
        <v>2022</v>
      </c>
    </row>
    <row r="2" spans="1:3" x14ac:dyDescent="0.3">
      <c r="A2" s="16">
        <v>11316</v>
      </c>
      <c r="B2" s="16">
        <v>13850</v>
      </c>
      <c r="C2" s="17">
        <f>B2-A2</f>
        <v>2534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x</vt:lpstr>
      <vt:lpstr>Hoja4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Brazil Batres</dc:creator>
  <cp:lastModifiedBy>Brazil Batres</cp:lastModifiedBy>
  <dcterms:created xsi:type="dcterms:W3CDTF">2023-05-04T23:39:29Z</dcterms:created>
  <dcterms:modified xsi:type="dcterms:W3CDTF">2023-05-05T00:46:04Z</dcterms:modified>
</cp:coreProperties>
</file>