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"/>
    </mc:Choice>
  </mc:AlternateContent>
  <xr:revisionPtr revIDLastSave="0" documentId="13_ncr:1_{7285625E-D7A8-4F55-85C4-1876DAF1017D}" xr6:coauthVersionLast="47" xr6:coauthVersionMax="47" xr10:uidLastSave="{00000000-0000-0000-0000-000000000000}"/>
  <bookViews>
    <workbookView xWindow="-108" yWindow="-108" windowWidth="23256" windowHeight="12456" xr2:uid="{5A66A77F-8438-42F6-9556-E719DD604D08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4" l="1"/>
  <c r="A33" i="4"/>
  <c r="C25" i="4" l="1"/>
  <c r="B25" i="4"/>
  <c r="E35" i="3"/>
  <c r="C32" i="3"/>
  <c r="E29" i="3"/>
  <c r="D27" i="3"/>
  <c r="H7" i="3"/>
  <c r="C21" i="3"/>
  <c r="C22" i="3"/>
  <c r="C20" i="3"/>
  <c r="B21" i="3"/>
  <c r="B22" i="3" s="1"/>
  <c r="D21" i="3"/>
  <c r="D20" i="3"/>
  <c r="B37" i="2"/>
  <c r="F22" i="2"/>
  <c r="E22" i="2"/>
  <c r="D22" i="2"/>
  <c r="C22" i="2"/>
  <c r="B22" i="2"/>
  <c r="D22" i="3" l="1"/>
  <c r="B16" i="1"/>
  <c r="B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Brazil Batres</author>
  </authors>
  <commentList>
    <comment ref="A20" authorId="0" shapeId="0" xr:uid="{4323C413-2408-4AA6-AF28-9B37DC49520B}">
      <text>
        <r>
          <rPr>
            <b/>
            <sz val="9"/>
            <color indexed="81"/>
            <rFont val="Tahoma"/>
            <family val="2"/>
          </rPr>
          <t>Tasa preferencial:
Tasa que se le da a clientes conocidos del banco</t>
        </r>
      </text>
    </comment>
  </commentList>
</comments>
</file>

<file path=xl/sharedStrings.xml><?xml version="1.0" encoding="utf-8"?>
<sst xmlns="http://schemas.openxmlformats.org/spreadsheetml/2006/main" count="44" uniqueCount="41">
  <si>
    <t>A</t>
  </si>
  <si>
    <t>B</t>
  </si>
  <si>
    <t>Pt - 1</t>
  </si>
  <si>
    <t>Ct</t>
  </si>
  <si>
    <t>Pt</t>
  </si>
  <si>
    <r>
      <t>K</t>
    </r>
    <r>
      <rPr>
        <vertAlign val="subscript"/>
        <sz val="16"/>
        <color theme="1"/>
        <rFont val="Calibri"/>
        <family val="2"/>
        <scheme val="minor"/>
      </rPr>
      <t>a</t>
    </r>
    <r>
      <rPr>
        <sz val="16"/>
        <color theme="1"/>
        <rFont val="Calibri"/>
        <family val="2"/>
        <scheme val="minor"/>
      </rPr>
      <t xml:space="preserve"> =</t>
    </r>
  </si>
  <si>
    <r>
      <t>K</t>
    </r>
    <r>
      <rPr>
        <vertAlign val="subscript"/>
        <sz val="16"/>
        <color theme="1"/>
        <rFont val="Calibri"/>
        <family val="2"/>
        <scheme val="minor"/>
      </rPr>
      <t>b</t>
    </r>
    <r>
      <rPr>
        <sz val="16"/>
        <color theme="1"/>
        <rFont val="Calibri"/>
        <family val="2"/>
        <scheme val="minor"/>
      </rPr>
      <t xml:space="preserve"> =</t>
    </r>
  </si>
  <si>
    <t>Proveedor</t>
  </si>
  <si>
    <t>Plazo del descuento</t>
  </si>
  <si>
    <t>Vencimiento Cuenta</t>
  </si>
  <si>
    <t>Descuento ofrecido</t>
  </si>
  <si>
    <t>Días del año</t>
  </si>
  <si>
    <t>Costo de no aprovechar el descuento</t>
  </si>
  <si>
    <t>C</t>
  </si>
  <si>
    <t>D</t>
  </si>
  <si>
    <t>E</t>
  </si>
  <si>
    <t>Precio del producto</t>
  </si>
  <si>
    <t>Cantidad de unidades</t>
  </si>
  <si>
    <t>Tasa preferencial</t>
  </si>
  <si>
    <t>Valor del préstamo</t>
  </si>
  <si>
    <t>Tasa preferencial para los siguientes 30 días</t>
  </si>
  <si>
    <t xml:space="preserve">Plazo </t>
  </si>
  <si>
    <t>días</t>
  </si>
  <si>
    <t>Tasa preferencial para los primeros 60 días</t>
  </si>
  <si>
    <t>Tasa preferencial para los últimos 90 días</t>
  </si>
  <si>
    <t>**El último cambio no se toma en cuenta porque es después de los 180 días del plazo del préstamo</t>
  </si>
  <si>
    <t>Tasa fija</t>
  </si>
  <si>
    <t>Tasa Variable</t>
  </si>
  <si>
    <t>a) Intereses a pagar = Q45,000*9%*180/365 =</t>
  </si>
  <si>
    <t>b) Intereses a pagar = Q45,000[8.0%*180/365+8.5%*180/365+9.5%*180/365]</t>
  </si>
  <si>
    <t>c) Tasa de interés efectiva anual</t>
  </si>
  <si>
    <t>Tasa efectiva a 180 días</t>
  </si>
  <si>
    <t xml:space="preserve">S = uso en unidades por pedido </t>
  </si>
  <si>
    <t xml:space="preserve">O = costo de pedido por pedido  </t>
  </si>
  <si>
    <t xml:space="preserve">C = costo de mantenimiento por unidad por pedido </t>
  </si>
  <si>
    <t>Q = cantidad de pedido en unidades</t>
  </si>
  <si>
    <t>S</t>
  </si>
  <si>
    <t>O</t>
  </si>
  <si>
    <t>Q</t>
  </si>
  <si>
    <t>Costo de mantener</t>
  </si>
  <si>
    <t>Costo de ordenar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</si>
</sst>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4" fillId="0" borderId="0" xfId="0" applyFont="1"/>
    <xf numFmtId="9" fontId="3" fillId="2" borderId="0" xfId="2" applyFont="1" applyFill="1"/>
    <xf numFmtId="44" fontId="0" fillId="0" borderId="0" xfId="1" applyFont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10" fontId="3" fillId="4" borderId="0" xfId="2" applyNumberFormat="1" applyFont="1" applyFill="1" applyAlignment="1">
      <alignment horizontal="center"/>
    </xf>
    <xf numFmtId="10" fontId="3" fillId="3" borderId="0" xfId="2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44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0" fontId="0" fillId="0" borderId="0" xfId="0" applyNumberFormat="1" applyAlignment="1">
      <alignment wrapText="1"/>
    </xf>
    <xf numFmtId="44" fontId="0" fillId="4" borderId="0" xfId="0" applyNumberFormat="1" applyFill="1"/>
    <xf numFmtId="10" fontId="0" fillId="0" borderId="0" xfId="2" applyNumberFormat="1" applyFont="1"/>
    <xf numFmtId="10" fontId="0" fillId="4" borderId="0" xfId="2" applyNumberFormat="1" applyFont="1" applyFill="1"/>
    <xf numFmtId="2" fontId="2" fillId="0" borderId="0" xfId="0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4" borderId="0" xfId="0" applyFill="1"/>
    <xf numFmtId="44" fontId="0" fillId="4" borderId="0" xfId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597006</xdr:colOff>
      <xdr:row>10</xdr:row>
      <xdr:rowOff>133105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14286" cy="196190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388620</xdr:colOff>
          <xdr:row>15</xdr:row>
          <xdr:rowOff>236220</xdr:rowOff>
        </xdr:from>
        <xdr:to>
          <xdr:col>8</xdr:col>
          <xdr:colOff>68580</xdr:colOff>
          <xdr:row>18</xdr:row>
          <xdr:rowOff>175260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13</xdr:row>
      <xdr:rowOff>0</xdr:rowOff>
    </xdr:from>
    <xdr:to>
      <xdr:col>6</xdr:col>
      <xdr:colOff>273691</xdr:colOff>
      <xdr:row>15</xdr:row>
      <xdr:rowOff>24716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06980"/>
          <a:ext cx="5028571" cy="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11</xdr:col>
      <xdr:colOff>292244</xdr:colOff>
      <xdr:row>31</xdr:row>
      <xdr:rowOff>51246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65320"/>
          <a:ext cx="9009524" cy="15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178983</xdr:colOff>
      <xdr:row>15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7242722" cy="2895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76200</xdr:rowOff>
    </xdr:from>
    <xdr:to>
      <xdr:col>5</xdr:col>
      <xdr:colOff>731520</xdr:colOff>
      <xdr:row>33</xdr:row>
      <xdr:rowOff>143281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99560"/>
          <a:ext cx="6210300" cy="2078761"/>
        </a:xfrm>
        <a:prstGeom prst="rect">
          <a:avLst/>
        </a:prstGeom>
      </xdr:spPr>
    </xdr:pic>
    <xdr:clientData/>
  </xdr:twoCellAnchor>
  <xdr:twoCellAnchor>
    <xdr:from>
      <xdr:col>2</xdr:col>
      <xdr:colOff>320040</xdr:colOff>
      <xdr:row>32</xdr:row>
      <xdr:rowOff>22860</xdr:rowOff>
    </xdr:from>
    <xdr:to>
      <xdr:col>7</xdr:col>
      <xdr:colOff>190500</xdr:colOff>
      <xdr:row>35</xdr:row>
      <xdr:rowOff>144780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421380" y="5875020"/>
          <a:ext cx="3832860" cy="670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Se debe escoger al proveedor</a:t>
          </a:r>
          <a:r>
            <a:rPr lang="es-GT" sz="1100" baseline="0"/>
            <a:t> C porque es el que ofrece mayor descuento y sí se cuenta con fondos propios para pagar las 10,000 unidades de una vez.</a:t>
          </a:r>
          <a:endParaRPr lang="es-GT" sz="1100"/>
        </a:p>
      </xdr:txBody>
    </xdr:sp>
    <xdr:clientData/>
  </xdr:twoCellAnchor>
  <xdr:twoCellAnchor editAs="oneCell">
    <xdr:from>
      <xdr:col>0</xdr:col>
      <xdr:colOff>1</xdr:colOff>
      <xdr:row>38</xdr:row>
      <xdr:rowOff>0</xdr:rowOff>
    </xdr:from>
    <xdr:to>
      <xdr:col>5</xdr:col>
      <xdr:colOff>571501</xdr:colOff>
      <xdr:row>47</xdr:row>
      <xdr:rowOff>165351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6949440"/>
          <a:ext cx="6050280" cy="1811271"/>
        </a:xfrm>
        <a:prstGeom prst="rect">
          <a:avLst/>
        </a:prstGeom>
      </xdr:spPr>
    </xdr:pic>
    <xdr:clientData/>
  </xdr:twoCellAnchor>
  <xdr:twoCellAnchor>
    <xdr:from>
      <xdr:col>1</xdr:col>
      <xdr:colOff>830581</xdr:colOff>
      <xdr:row>43</xdr:row>
      <xdr:rowOff>0</xdr:rowOff>
    </xdr:from>
    <xdr:to>
      <xdr:col>6</xdr:col>
      <xdr:colOff>624841</xdr:colOff>
      <xdr:row>46</xdr:row>
      <xdr:rowOff>121920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063241" y="7863840"/>
          <a:ext cx="3832860" cy="670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/>
            <a:t>Se debe escoger al proveedor</a:t>
          </a:r>
          <a:r>
            <a:rPr lang="es-GT" sz="1100" baseline="0"/>
            <a:t> B porque </a:t>
          </a:r>
          <a:r>
            <a:rPr lang="es-G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 el que ofrece el plazo de crédito más largo.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GT">
            <a:effectLst/>
          </a:endParaRPr>
        </a:p>
        <a:p>
          <a:endParaRPr lang="es-GT" sz="1100"/>
        </a:p>
      </xdr:txBody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9</xdr:col>
      <xdr:colOff>465586</xdr:colOff>
      <xdr:row>57</xdr:row>
      <xdr:rowOff>60770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961120"/>
          <a:ext cx="9114286" cy="1523810"/>
        </a:xfrm>
        <a:prstGeom prst="rect">
          <a:avLst/>
        </a:prstGeom>
      </xdr:spPr>
    </xdr:pic>
    <xdr:clientData/>
  </xdr:twoCellAnchor>
  <xdr:twoCellAnchor>
    <xdr:from>
      <xdr:col>2</xdr:col>
      <xdr:colOff>769620</xdr:colOff>
      <xdr:row>50</xdr:row>
      <xdr:rowOff>137160</xdr:rowOff>
    </xdr:from>
    <xdr:to>
      <xdr:col>7</xdr:col>
      <xdr:colOff>640080</xdr:colOff>
      <xdr:row>54</xdr:row>
      <xdr:rowOff>76200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3870960" y="9281160"/>
          <a:ext cx="3832860" cy="670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/>
            <a:t>20 días</a:t>
          </a:r>
          <a:endParaRPr lang="es-GT">
            <a:effectLst/>
          </a:endParaRPr>
        </a:p>
        <a:p>
          <a:endParaRPr lang="es-GT" sz="1100"/>
        </a:p>
      </xdr:txBody>
    </xdr:sp>
    <xdr:clientData/>
  </xdr:twoCellAnchor>
  <xdr:twoCellAnchor>
    <xdr:from>
      <xdr:col>3</xdr:col>
      <xdr:colOff>297180</xdr:colOff>
      <xdr:row>57</xdr:row>
      <xdr:rowOff>0</xdr:rowOff>
    </xdr:from>
    <xdr:to>
      <xdr:col>8</xdr:col>
      <xdr:colOff>167640</xdr:colOff>
      <xdr:row>60</xdr:row>
      <xdr:rowOff>121920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4191000" y="10424160"/>
          <a:ext cx="3832860" cy="670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/>
            <a:t>5 días</a:t>
          </a:r>
          <a:endParaRPr lang="es-GT">
            <a:effectLst/>
          </a:endParaRPr>
        </a:p>
        <a:p>
          <a:endParaRPr lang="es-G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769621</xdr:colOff>
      <xdr:row>14</xdr:row>
      <xdr:rowOff>22437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5494020" cy="2582756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182881</xdr:colOff>
      <xdr:row>30</xdr:row>
      <xdr:rowOff>121920</xdr:rowOff>
    </xdr:from>
    <xdr:to>
      <xdr:col>7</xdr:col>
      <xdr:colOff>30481</xdr:colOff>
      <xdr:row>32</xdr:row>
      <xdr:rowOff>31835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22321" y="7261860"/>
          <a:ext cx="3017520" cy="275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6</xdr:col>
      <xdr:colOff>518161</xdr:colOff>
      <xdr:row>13</xdr:row>
      <xdr:rowOff>111085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5273040" cy="2488524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15</xdr:row>
      <xdr:rowOff>0</xdr:rowOff>
    </xdr:from>
    <xdr:ext cx="148284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3169920" y="2743200"/>
              <a:ext cx="14828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p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𝐶𝐸𝑃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2∗</m:t>
                            </m:r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∗0</m:t>
                            </m:r>
                          </m:num>
                          <m:den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𝐶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56E7CFB-1A4A-4D93-977A-4DF0D70969FC}"/>
                </a:ext>
              </a:extLst>
            </xdr:cNvPr>
            <xdr:cNvSpPr txBox="1"/>
          </xdr:nvSpPr>
          <xdr:spPr>
            <a:xfrm>
              <a:off x="3169920" y="2743200"/>
              <a:ext cx="14828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𝑄^∗= 𝐶𝐸𝑃= √((2∗𝑆∗0)/𝐶)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2</xdr:col>
      <xdr:colOff>0</xdr:colOff>
      <xdr:row>26</xdr:row>
      <xdr:rowOff>0</xdr:rowOff>
    </xdr:from>
    <xdr:to>
      <xdr:col>4</xdr:col>
      <xdr:colOff>251460</xdr:colOff>
      <xdr:row>27</xdr:row>
      <xdr:rowOff>124193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4960" y="4754880"/>
          <a:ext cx="1836420" cy="3070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4</xdr:col>
      <xdr:colOff>236854</xdr:colOff>
      <xdr:row>33</xdr:row>
      <xdr:rowOff>30480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4960" y="5486400"/>
          <a:ext cx="1821814" cy="579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9F8C1-947C-49EB-9E62-0AB593AE84A9}">
  <dimension ref="A12:C22"/>
  <sheetViews>
    <sheetView tabSelected="1" topLeftCell="A12" workbookViewId="0">
      <selection activeCell="A24" sqref="A24"/>
    </sheetView>
  </sheetViews>
  <sheetFormatPr baseColWidth="10" defaultRowHeight="14.4" x14ac:dyDescent="0.3"/>
  <sheetData>
    <row r="12" spans="1:2" ht="24.6" x14ac:dyDescent="0.55000000000000004">
      <c r="A12" s="2" t="s">
        <v>5</v>
      </c>
      <c r="B12" s="3">
        <f>(B22-B20+B21)/B20</f>
        <v>0.13333333333333333</v>
      </c>
    </row>
    <row r="16" spans="1:2" ht="24.6" x14ac:dyDescent="0.55000000000000004">
      <c r="A16" s="2" t="s">
        <v>6</v>
      </c>
      <c r="B16" s="3">
        <f>(C22-C20+C21)/C20</f>
        <v>6.363636363636363E-2</v>
      </c>
    </row>
    <row r="19" spans="1:3" x14ac:dyDescent="0.3">
      <c r="B19" s="1" t="s">
        <v>0</v>
      </c>
      <c r="C19" s="1" t="s">
        <v>1</v>
      </c>
    </row>
    <row r="20" spans="1:3" x14ac:dyDescent="0.3">
      <c r="A20" t="s">
        <v>2</v>
      </c>
      <c r="B20" s="4">
        <v>15000</v>
      </c>
      <c r="C20" s="4">
        <v>55000</v>
      </c>
    </row>
    <row r="21" spans="1:3" x14ac:dyDescent="0.3">
      <c r="A21" t="s">
        <v>3</v>
      </c>
      <c r="B21" s="4">
        <v>500</v>
      </c>
      <c r="C21" s="4">
        <v>-1500</v>
      </c>
    </row>
    <row r="22" spans="1:3" x14ac:dyDescent="0.3">
      <c r="A22" t="s">
        <v>4</v>
      </c>
      <c r="B22" s="4">
        <v>16500</v>
      </c>
      <c r="C22" s="4">
        <v>60000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>
              <from>
                <xdr:col>5</xdr:col>
                <xdr:colOff>388620</xdr:colOff>
                <xdr:row>15</xdr:row>
                <xdr:rowOff>236220</xdr:rowOff>
              </from>
              <to>
                <xdr:col>8</xdr:col>
                <xdr:colOff>68580</xdr:colOff>
                <xdr:row>18</xdr:row>
                <xdr:rowOff>175260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43B8-9F3C-48AA-B153-156E7EC6F93A}">
  <dimension ref="A17:F37"/>
  <sheetViews>
    <sheetView topLeftCell="A44" workbookViewId="0">
      <selection activeCell="K56" sqref="K56"/>
    </sheetView>
  </sheetViews>
  <sheetFormatPr baseColWidth="10" defaultRowHeight="14.4" x14ac:dyDescent="0.3"/>
  <cols>
    <col min="1" max="1" width="32.5546875" bestFit="1" customWidth="1"/>
    <col min="2" max="2" width="12.6640625" bestFit="1" customWidth="1"/>
  </cols>
  <sheetData>
    <row r="17" spans="1:6" x14ac:dyDescent="0.3">
      <c r="A17" s="5" t="s">
        <v>7</v>
      </c>
      <c r="B17" s="6" t="s">
        <v>0</v>
      </c>
      <c r="C17" s="6" t="s">
        <v>1</v>
      </c>
      <c r="D17" s="6" t="s">
        <v>13</v>
      </c>
      <c r="E17" s="6" t="s">
        <v>14</v>
      </c>
      <c r="F17" s="6" t="s">
        <v>15</v>
      </c>
    </row>
    <row r="18" spans="1:6" x14ac:dyDescent="0.3">
      <c r="A18" s="5" t="s">
        <v>8</v>
      </c>
      <c r="B18" s="5">
        <v>15</v>
      </c>
      <c r="C18" s="5">
        <v>10</v>
      </c>
      <c r="D18" s="5">
        <v>10</v>
      </c>
      <c r="E18" s="5">
        <v>10</v>
      </c>
      <c r="F18" s="5">
        <v>15</v>
      </c>
    </row>
    <row r="19" spans="1:6" x14ac:dyDescent="0.3">
      <c r="A19" s="5" t="s">
        <v>9</v>
      </c>
      <c r="B19" s="5">
        <v>20</v>
      </c>
      <c r="C19" s="5">
        <v>60</v>
      </c>
      <c r="D19" s="5">
        <v>45</v>
      </c>
      <c r="E19" s="5">
        <v>45</v>
      </c>
      <c r="F19" s="5">
        <v>40</v>
      </c>
    </row>
    <row r="20" spans="1:6" x14ac:dyDescent="0.3">
      <c r="A20" s="5" t="s">
        <v>10</v>
      </c>
      <c r="B20" s="10">
        <v>0.01</v>
      </c>
      <c r="C20" s="10">
        <v>0.02</v>
      </c>
      <c r="D20" s="10">
        <v>0.03</v>
      </c>
      <c r="E20" s="10">
        <v>1.4999999999999999E-2</v>
      </c>
      <c r="F20" s="10">
        <v>0.02</v>
      </c>
    </row>
    <row r="21" spans="1:6" x14ac:dyDescent="0.3">
      <c r="A21" s="5" t="s">
        <v>11</v>
      </c>
      <c r="B21" s="7">
        <v>365</v>
      </c>
      <c r="C21" s="7">
        <v>365</v>
      </c>
      <c r="D21" s="7">
        <v>365</v>
      </c>
      <c r="E21" s="7">
        <v>365</v>
      </c>
      <c r="F21" s="7">
        <v>365</v>
      </c>
    </row>
    <row r="22" spans="1:6" x14ac:dyDescent="0.3">
      <c r="A22" s="6" t="s">
        <v>12</v>
      </c>
      <c r="B22" s="9">
        <f>(B20/(1-B20))*(B21/(B19-B18))</f>
        <v>0.73737373737373746</v>
      </c>
      <c r="C22" s="9">
        <f>(C20/(1-C20))*(C21/(C19-C18))</f>
        <v>0.1489795918367347</v>
      </c>
      <c r="D22" s="9">
        <f>(D20/(1-D20))*(D21/(D19-D18))</f>
        <v>0.32253313696612668</v>
      </c>
      <c r="E22" s="9">
        <f>(E20/(1-E20))*(E21/(E19-E18))</f>
        <v>0.15881073241479332</v>
      </c>
      <c r="F22" s="8">
        <f>(F20/(1-F20))*(F21/(F19-F18))</f>
        <v>0.29795918367346941</v>
      </c>
    </row>
    <row r="35" spans="1:2" x14ac:dyDescent="0.3">
      <c r="A35" t="s">
        <v>16</v>
      </c>
      <c r="B35" s="4">
        <v>10</v>
      </c>
    </row>
    <row r="36" spans="1:2" x14ac:dyDescent="0.3">
      <c r="A36" t="s">
        <v>17</v>
      </c>
      <c r="B36">
        <v>10000</v>
      </c>
    </row>
    <row r="37" spans="1:2" x14ac:dyDescent="0.3">
      <c r="B37" s="11">
        <f>B36*B35</f>
        <v>100000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8843-0EFF-40BA-A18D-CBF0E104A457}">
  <dimension ref="A7:H35"/>
  <sheetViews>
    <sheetView topLeftCell="A20" workbookViewId="0">
      <selection activeCell="C32" sqref="C32"/>
    </sheetView>
  </sheetViews>
  <sheetFormatPr baseColWidth="10" defaultRowHeight="14.4" x14ac:dyDescent="0.3"/>
  <cols>
    <col min="1" max="1" width="16.5546875" bestFit="1" customWidth="1"/>
    <col min="2" max="2" width="16.5546875" customWidth="1"/>
    <col min="3" max="3" width="12.6640625" bestFit="1" customWidth="1"/>
  </cols>
  <sheetData>
    <row r="7" spans="3:8" x14ac:dyDescent="0.3">
      <c r="H7">
        <f>180/30</f>
        <v>6</v>
      </c>
    </row>
    <row r="16" spans="3:8" x14ac:dyDescent="0.3">
      <c r="C16" s="12"/>
    </row>
    <row r="18" spans="1:5" x14ac:dyDescent="0.3">
      <c r="A18" t="s">
        <v>19</v>
      </c>
      <c r="B18" s="4">
        <v>45000</v>
      </c>
    </row>
    <row r="19" spans="1:5" x14ac:dyDescent="0.3">
      <c r="B19" t="s">
        <v>18</v>
      </c>
      <c r="C19" s="4" t="s">
        <v>26</v>
      </c>
      <c r="D19" t="s">
        <v>27</v>
      </c>
    </row>
    <row r="20" spans="1:5" ht="43.2" x14ac:dyDescent="0.3">
      <c r="A20" s="13" t="s">
        <v>23</v>
      </c>
      <c r="B20" s="12">
        <v>6.5000000000000002E-2</v>
      </c>
      <c r="C20" s="14">
        <f>$B$20+2.5%</f>
        <v>0.09</v>
      </c>
      <c r="D20" s="14">
        <f>B20+1.5%</f>
        <v>0.08</v>
      </c>
    </row>
    <row r="21" spans="1:5" ht="43.2" x14ac:dyDescent="0.3">
      <c r="A21" s="13" t="s">
        <v>20</v>
      </c>
      <c r="B21" s="15">
        <f>B20+0.5%</f>
        <v>7.0000000000000007E-2</v>
      </c>
      <c r="C21" s="14">
        <f t="shared" ref="C21:C22" si="0">$B$20+2.5%</f>
        <v>0.09</v>
      </c>
      <c r="D21" s="14">
        <f t="shared" ref="D21:D22" si="1">B21+1.5%</f>
        <v>8.5000000000000006E-2</v>
      </c>
    </row>
    <row r="22" spans="1:5" ht="43.2" x14ac:dyDescent="0.3">
      <c r="A22" s="13" t="s">
        <v>24</v>
      </c>
      <c r="B22" s="15">
        <f>B21+1%</f>
        <v>0.08</v>
      </c>
      <c r="C22" s="14">
        <f t="shared" si="0"/>
        <v>0.09</v>
      </c>
      <c r="D22" s="14">
        <f t="shared" si="1"/>
        <v>9.5000000000000001E-2</v>
      </c>
    </row>
    <row r="23" spans="1:5" ht="27" customHeight="1" x14ac:dyDescent="0.3">
      <c r="A23" s="20" t="s">
        <v>25</v>
      </c>
      <c r="B23" s="20"/>
      <c r="C23" s="20"/>
      <c r="D23" s="20"/>
    </row>
    <row r="24" spans="1:5" x14ac:dyDescent="0.3">
      <c r="A24" s="13" t="s">
        <v>21</v>
      </c>
      <c r="B24" s="13">
        <v>180</v>
      </c>
      <c r="C24" t="s">
        <v>22</v>
      </c>
    </row>
    <row r="26" spans="1:5" ht="27.6" customHeight="1" x14ac:dyDescent="0.3">
      <c r="A26" s="21"/>
      <c r="B26" s="21"/>
      <c r="C26" s="21"/>
      <c r="D26" s="21"/>
      <c r="E26" s="11"/>
    </row>
    <row r="27" spans="1:5" x14ac:dyDescent="0.3">
      <c r="A27" t="s">
        <v>28</v>
      </c>
      <c r="D27" s="16">
        <f>B18*C20*B24/365</f>
        <v>1997.2602739726028</v>
      </c>
    </row>
    <row r="29" spans="1:5" ht="32.4" customHeight="1" x14ac:dyDescent="0.3">
      <c r="A29" s="21" t="s">
        <v>29</v>
      </c>
      <c r="B29" s="21"/>
      <c r="C29" s="21"/>
      <c r="D29" s="21"/>
      <c r="E29" s="16">
        <f>SUM(D20:D22)*B18*B24/365</f>
        <v>5769.8630136986303</v>
      </c>
    </row>
    <row r="32" spans="1:5" x14ac:dyDescent="0.3">
      <c r="A32" t="s">
        <v>30</v>
      </c>
      <c r="C32" s="18">
        <f>(1+E35)^(365/B24)-1</f>
        <v>0.27715124193725948</v>
      </c>
    </row>
    <row r="35" spans="1:5" x14ac:dyDescent="0.3">
      <c r="A35" t="s">
        <v>31</v>
      </c>
      <c r="E35" s="17">
        <f>E29/B18</f>
        <v>0.1282191780821918</v>
      </c>
    </row>
  </sheetData>
  <mergeCells count="3">
    <mergeCell ref="A23:D23"/>
    <mergeCell ref="A26:D26"/>
    <mergeCell ref="A29:D29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56F51-E6DB-46C1-9286-190A510A8121}">
  <dimension ref="A16:C33"/>
  <sheetViews>
    <sheetView topLeftCell="A16" workbookViewId="0">
      <selection activeCell="A33" sqref="A33"/>
    </sheetView>
  </sheetViews>
  <sheetFormatPr baseColWidth="10" defaultRowHeight="14.4" x14ac:dyDescent="0.3"/>
  <sheetData>
    <row r="16" spans="1:1" x14ac:dyDescent="0.3">
      <c r="A16" s="19" t="s">
        <v>32</v>
      </c>
    </row>
    <row r="17" spans="1:3" x14ac:dyDescent="0.3">
      <c r="A17" s="19" t="s">
        <v>33</v>
      </c>
    </row>
    <row r="18" spans="1:3" x14ac:dyDescent="0.3">
      <c r="A18" s="19" t="s">
        <v>34</v>
      </c>
    </row>
    <row r="19" spans="1:3" x14ac:dyDescent="0.3">
      <c r="A19" s="19" t="s">
        <v>35</v>
      </c>
    </row>
    <row r="21" spans="1:3" x14ac:dyDescent="0.3">
      <c r="A21" s="19" t="s">
        <v>36</v>
      </c>
      <c r="B21">
        <v>2500</v>
      </c>
    </row>
    <row r="22" spans="1:3" x14ac:dyDescent="0.3">
      <c r="A22" s="19" t="s">
        <v>13</v>
      </c>
      <c r="B22">
        <v>9</v>
      </c>
    </row>
    <row r="23" spans="1:3" x14ac:dyDescent="0.3">
      <c r="A23" s="19" t="s">
        <v>37</v>
      </c>
      <c r="B23">
        <v>1700</v>
      </c>
    </row>
    <row r="25" spans="1:3" x14ac:dyDescent="0.3">
      <c r="A25" s="19" t="s">
        <v>38</v>
      </c>
      <c r="B25">
        <f>SQRT(2*B21*B23/B22)</f>
        <v>971.82531580755006</v>
      </c>
      <c r="C25" s="22">
        <f>ROUNDUP(B25,0)</f>
        <v>972</v>
      </c>
    </row>
    <row r="27" spans="1:3" x14ac:dyDescent="0.3">
      <c r="A27" s="19" t="s">
        <v>39</v>
      </c>
    </row>
    <row r="29" spans="1:3" x14ac:dyDescent="0.3">
      <c r="A29" s="23">
        <f>B22*C25/2</f>
        <v>4374</v>
      </c>
    </row>
    <row r="31" spans="1:3" x14ac:dyDescent="0.3">
      <c r="A31" t="s">
        <v>40</v>
      </c>
    </row>
    <row r="33" spans="1:1" x14ac:dyDescent="0.3">
      <c r="A33" s="23">
        <f>B22*B21/C25</f>
        <v>23.148148148148149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Brazil Batres</dc:creator>
  <cp:lastModifiedBy>Brazil Batres</cp:lastModifiedBy>
  <dcterms:created xsi:type="dcterms:W3CDTF">2023-04-18T23:30:26Z</dcterms:created>
  <dcterms:modified xsi:type="dcterms:W3CDTF">2023-04-19T00:36:28Z</dcterms:modified>
</cp:coreProperties>
</file>