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3 CICLO 1\FORMULACIÓN Y EVALUACIÓN DE PROYECTOS DE INGENIERÍA\Semana 11\"/>
    </mc:Choice>
  </mc:AlternateContent>
  <xr:revisionPtr revIDLastSave="0" documentId="8_{305FDE39-3CAA-4689-B4B2-AE244096F96E}" xr6:coauthVersionLast="47" xr6:coauthVersionMax="47" xr10:uidLastSave="{00000000-0000-0000-0000-000000000000}"/>
  <bookViews>
    <workbookView xWindow="-108" yWindow="-108" windowWidth="23256" windowHeight="12456" xr2:uid="{514161FA-36B9-48F4-AD85-9F5BB5BA8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C49" i="1"/>
  <c r="C50" i="1" s="1"/>
  <c r="C51" i="1" s="1"/>
  <c r="C52" i="1" s="1"/>
  <c r="C48" i="1"/>
  <c r="C47" i="1"/>
  <c r="B52" i="1"/>
  <c r="B53" i="1"/>
  <c r="B54" i="1"/>
  <c r="B51" i="1"/>
  <c r="B50" i="1"/>
  <c r="B49" i="1"/>
  <c r="B48" i="1"/>
  <c r="B47" i="1"/>
  <c r="B36" i="1"/>
  <c r="C31" i="1"/>
  <c r="D31" i="1"/>
  <c r="E31" i="1"/>
  <c r="F31" i="1"/>
  <c r="B31" i="1"/>
  <c r="C27" i="1"/>
  <c r="D27" i="1"/>
  <c r="E27" i="1"/>
  <c r="F27" i="1"/>
  <c r="B27" i="1"/>
  <c r="B26" i="1"/>
  <c r="C21" i="1"/>
  <c r="D21" i="1" s="1"/>
  <c r="E21" i="1" s="1"/>
  <c r="F21" i="1" s="1"/>
  <c r="F26" i="1" s="1"/>
  <c r="B20" i="1"/>
  <c r="C20" i="1" s="1"/>
  <c r="D16" i="1"/>
  <c r="C25" i="1" l="1"/>
  <c r="D20" i="1"/>
  <c r="B25" i="1"/>
  <c r="B28" i="1" s="1"/>
  <c r="E26" i="1"/>
  <c r="D26" i="1"/>
  <c r="C26" i="1"/>
  <c r="C28" i="1" l="1"/>
  <c r="B32" i="1"/>
  <c r="B29" i="1"/>
  <c r="B30" i="1"/>
  <c r="B33" i="1" s="1"/>
  <c r="E20" i="1"/>
  <c r="D25" i="1"/>
  <c r="C29" i="1" l="1"/>
  <c r="C30" i="1" s="1"/>
  <c r="C33" i="1" s="1"/>
  <c r="D28" i="1"/>
  <c r="C32" i="1"/>
  <c r="F20" i="1"/>
  <c r="F25" i="1" s="1"/>
  <c r="E25" i="1"/>
  <c r="E28" i="1" l="1"/>
  <c r="D32" i="1"/>
  <c r="D29" i="1"/>
  <c r="D30" i="1" s="1"/>
  <c r="D33" i="1" s="1"/>
  <c r="F28" i="1"/>
  <c r="E32" i="1"/>
  <c r="F29" i="1" l="1"/>
  <c r="F30" i="1"/>
  <c r="F33" i="1" s="1"/>
  <c r="B38" i="1"/>
  <c r="B39" i="1" s="1"/>
  <c r="E29" i="1"/>
  <c r="E30" i="1"/>
  <c r="E33" i="1" s="1"/>
</calcChain>
</file>

<file path=xl/sharedStrings.xml><?xml version="1.0" encoding="utf-8"?>
<sst xmlns="http://schemas.openxmlformats.org/spreadsheetml/2006/main" count="57" uniqueCount="52">
  <si>
    <t>Datos relevantes</t>
  </si>
  <si>
    <t>estudios de pruebas mercado en el 2014 a un costo de $250,000.00.</t>
  </si>
  <si>
    <t>valor corriente de mercado del lugar propuesto para la fábrica (el cual ya posee la empresa) es de $150,000.</t>
  </si>
  <si>
    <t>maquinaria que se necesitará es de $100,000, con una vida estimada de 5 años.</t>
  </si>
  <si>
    <t>se depreciará mediante el método de línea recta.</t>
  </si>
  <si>
    <t>(al final del proyecto, se puede vender en el mismo valor)</t>
  </si>
  <si>
    <t>(el cual no se consideró para efectos de depreciación)</t>
  </si>
  <si>
    <t>Inversión Inicial (Año 0)</t>
  </si>
  <si>
    <t>Al final de cinco años, la maquinaria tendrá un valor de mercado estimado de $30,000</t>
  </si>
  <si>
    <t>Costo del lugar propuesto</t>
  </si>
  <si>
    <t>Maquinaria</t>
  </si>
  <si>
    <t>Flujos Netos de Efectivo Incrementales</t>
  </si>
  <si>
    <t>producción (en unidades) por año: 5,000, 8,000, 12,000, 10,000, 6,000 (a partir de la nueva maquinaria)</t>
  </si>
  <si>
    <t>el capital de trabajo inicial requerido adicional será de $10,000</t>
  </si>
  <si>
    <t>Capital de Trabajo Inicial</t>
  </si>
  <si>
    <t>Precio</t>
  </si>
  <si>
    <t>Año 1</t>
  </si>
  <si>
    <t>Año 2</t>
  </si>
  <si>
    <t>Año 3</t>
  </si>
  <si>
    <t>Año 4</t>
  </si>
  <si>
    <t>Año 5</t>
  </si>
  <si>
    <t>Producción (unidades)</t>
  </si>
  <si>
    <t>Costo de Producción Unitario</t>
  </si>
  <si>
    <t>Ingresos por Ventas</t>
  </si>
  <si>
    <t>(-) Costo de Producción</t>
  </si>
  <si>
    <t>(-) Depreciación</t>
  </si>
  <si>
    <t>Utilidad Antes de Impuestos</t>
  </si>
  <si>
    <t>(-) ISR (25%)</t>
  </si>
  <si>
    <t>Utilidad Neta</t>
  </si>
  <si>
    <t>(+) Depreciación</t>
  </si>
  <si>
    <t>(-) Capital de Trabajo Adicional</t>
  </si>
  <si>
    <t>FNE Operativo Incremental</t>
  </si>
  <si>
    <t>Flujo Terminal (Año 5)</t>
  </si>
  <si>
    <t>Ingreso neto por la venta de maquinaria</t>
  </si>
  <si>
    <t>Ingreso neto por la venta del terreno</t>
  </si>
  <si>
    <t>Recuperación del capital de trabajo</t>
  </si>
  <si>
    <t>**Como no se indica, se asume que no hubo ganancia ni pérdida y por lo tanto, queda con el mismo valor</t>
  </si>
  <si>
    <t>Se estima una tasa mínima atractiva de retorno del 15% (ajustada)</t>
  </si>
  <si>
    <t>i=TMAR después de impuestos = (WACC después de impuestos + ganancia deseada)</t>
  </si>
  <si>
    <t>TMAR ajustada a la inflación =  i + f + i*f</t>
  </si>
  <si>
    <t>f = inflación</t>
  </si>
  <si>
    <t>FNE</t>
  </si>
  <si>
    <t>Años</t>
  </si>
  <si>
    <t>VPN</t>
  </si>
  <si>
    <t>TIR</t>
  </si>
  <si>
    <t>FNE no recuperado</t>
  </si>
  <si>
    <t>Período de recuperación simple</t>
  </si>
  <si>
    <t>años</t>
  </si>
  <si>
    <t>admon de activos y pasivos corrientes</t>
  </si>
  <si>
    <t>Riesgo y rendimiento</t>
  </si>
  <si>
    <t>TEMAS PARCIAL</t>
  </si>
  <si>
    <t>Cálculo de costo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</si>
</sst>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Q&quot;#,##0.00;[Red]\-&quot;Q&quot;#,##0.00"/>
    <numFmt numFmtId="169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1"/>
    <xf numFmtId="0" fontId="2" fillId="0" borderId="0" xfId="0" applyFont="1"/>
    <xf numFmtId="8" fontId="0" fillId="0" borderId="0" xfId="0" applyNumberFormat="1"/>
    <xf numFmtId="9" fontId="0" fillId="0" borderId="0" xfId="0" applyNumberFormat="1"/>
    <xf numFmtId="169" fontId="1" fillId="0" borderId="0" xfId="0" applyNumberFormat="1" applyFont="1"/>
    <xf numFmtId="169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175260</xdr:colOff>
      <xdr:row>10</xdr:row>
      <xdr:rowOff>76200</xdr:rowOff>
    </xdr:from>
    <xdr:to>
      <xdr:col>11</xdr:col>
      <xdr:colOff>355046</xdr:colOff>
      <xdr:row>16</xdr:row>
      <xdr:rowOff>171359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0DAAA6-A8BE-EC68-E089-E9E3F096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80" y="1905000"/>
          <a:ext cx="5727146" cy="1192439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52</xdr:row>
      <xdr:rowOff>76200</xdr:rowOff>
    </xdr:from>
    <xdr:to>
      <xdr:col>6</xdr:col>
      <xdr:colOff>579120</xdr:colOff>
      <xdr:row>59</xdr:row>
      <xdr:rowOff>106680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C8C6427-3AAD-EC8B-B517-8DE8050E897D}"/>
            </a:ext>
          </a:extLst>
        </xdr:cNvPr>
        <xdr:cNvSpPr txBox="1"/>
      </xdr:nvSpPr>
      <xdr:spPr>
        <a:xfrm>
          <a:off x="7863840" y="9585960"/>
          <a:ext cx="287274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Como</a:t>
          </a:r>
          <a:r>
            <a:rPr lang="es-GT" sz="1100" baseline="0"/>
            <a:t> se tiene un VPN positivo, el gana el proyecto sí gana el 15% deseado como mínimo. En realidad, ganan un 16%.</a:t>
          </a:r>
        </a:p>
        <a:p>
          <a:r>
            <a:rPr lang="es-GT" sz="1100" baseline="0"/>
            <a:t>Se tarda 4 años y 3 meses aproximadamente en recuperar la inversión inicial. Sin la venta del terreno, este proyecto no genera suficiente efectivo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62CF-17CE-42C7-AF2B-F72FF7FAC94D}">
  <dimension ref="A1:H56"/>
  <sheetViews>
    <sheetView tabSelected="1" topLeftCell="A35" workbookViewId="0">
      <selection activeCell="H50" sqref="H50"/>
    </sheetView>
  </sheetViews>
  <sheetFormatPr baseColWidth="10" defaultRowHeight="14.4" x14ac:dyDescent="0.3"/>
  <cols>
    <col min="1" max="1" width="89.88671875" bestFit="1" customWidth="1"/>
    <col min="2" max="2" width="12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s="2" t="s">
        <v>5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s="2" t="s">
        <v>8</v>
      </c>
    </row>
    <row r="8" spans="1:4" x14ac:dyDescent="0.3">
      <c r="A8" t="s">
        <v>6</v>
      </c>
    </row>
    <row r="9" spans="1:4" x14ac:dyDescent="0.3">
      <c r="A9" t="s">
        <v>12</v>
      </c>
    </row>
    <row r="10" spans="1:4" x14ac:dyDescent="0.3">
      <c r="A10" t="s">
        <v>13</v>
      </c>
    </row>
    <row r="12" spans="1:4" x14ac:dyDescent="0.3">
      <c r="A12" t="s">
        <v>7</v>
      </c>
    </row>
    <row r="13" spans="1:4" x14ac:dyDescent="0.3">
      <c r="A13" t="s">
        <v>9</v>
      </c>
      <c r="D13" s="1">
        <v>150000</v>
      </c>
    </row>
    <row r="14" spans="1:4" x14ac:dyDescent="0.3">
      <c r="A14" t="s">
        <v>10</v>
      </c>
      <c r="D14" s="1">
        <v>100000</v>
      </c>
    </row>
    <row r="15" spans="1:4" x14ac:dyDescent="0.3">
      <c r="A15" t="s">
        <v>14</v>
      </c>
      <c r="D15" s="1">
        <v>10000</v>
      </c>
    </row>
    <row r="16" spans="1:4" x14ac:dyDescent="0.3">
      <c r="D16" s="1">
        <f>SUM(D13:D15)</f>
        <v>260000</v>
      </c>
    </row>
    <row r="17" spans="1:6" x14ac:dyDescent="0.3">
      <c r="D17" s="1"/>
    </row>
    <row r="18" spans="1:6" x14ac:dyDescent="0.3"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  <row r="19" spans="1:6" x14ac:dyDescent="0.3">
      <c r="A19" t="s">
        <v>21</v>
      </c>
      <c r="B19">
        <v>5000</v>
      </c>
      <c r="C19">
        <v>8000</v>
      </c>
      <c r="D19">
        <v>12000</v>
      </c>
      <c r="E19">
        <v>10000</v>
      </c>
      <c r="F19">
        <v>6000</v>
      </c>
    </row>
    <row r="20" spans="1:6" x14ac:dyDescent="0.3">
      <c r="A20" t="s">
        <v>15</v>
      </c>
      <c r="B20">
        <f>20</f>
        <v>20</v>
      </c>
      <c r="C20">
        <f>ROUND(B20*1.02, 2)</f>
        <v>20.399999999999999</v>
      </c>
      <c r="D20">
        <f>ROUND(C20*1.02, 2)</f>
        <v>20.81</v>
      </c>
      <c r="E20">
        <f t="shared" ref="E20:F20" si="0">ROUND(D20*1.02, 2)</f>
        <v>21.23</v>
      </c>
      <c r="F20">
        <f t="shared" si="0"/>
        <v>21.65</v>
      </c>
    </row>
    <row r="21" spans="1:6" x14ac:dyDescent="0.3">
      <c r="A21" t="s">
        <v>22</v>
      </c>
      <c r="B21">
        <v>10</v>
      </c>
      <c r="C21">
        <f>ROUND(B21*1.1,2)</f>
        <v>11</v>
      </c>
      <c r="D21">
        <f t="shared" ref="D21:F21" si="1">ROUND(C21*1.1,2)</f>
        <v>12.1</v>
      </c>
      <c r="E21">
        <f t="shared" si="1"/>
        <v>13.31</v>
      </c>
      <c r="F21">
        <f t="shared" si="1"/>
        <v>14.64</v>
      </c>
    </row>
    <row r="23" spans="1:6" x14ac:dyDescent="0.3">
      <c r="A23" t="s">
        <v>11</v>
      </c>
    </row>
    <row r="24" spans="1:6" x14ac:dyDescent="0.3">
      <c r="B24" t="s">
        <v>16</v>
      </c>
      <c r="C24" t="s">
        <v>17</v>
      </c>
      <c r="D24" t="s">
        <v>18</v>
      </c>
      <c r="E24" t="s">
        <v>19</v>
      </c>
      <c r="F24" t="s">
        <v>20</v>
      </c>
    </row>
    <row r="25" spans="1:6" x14ac:dyDescent="0.3">
      <c r="A25" t="s">
        <v>23</v>
      </c>
      <c r="B25">
        <f>B20*B19</f>
        <v>100000</v>
      </c>
      <c r="C25">
        <f t="shared" ref="C25:E25" si="2">C20*C19</f>
        <v>163200</v>
      </c>
      <c r="D25">
        <f t="shared" si="2"/>
        <v>249719.99999999997</v>
      </c>
      <c r="E25">
        <f t="shared" si="2"/>
        <v>212300</v>
      </c>
      <c r="F25">
        <f>F20*F19</f>
        <v>129899.99999999999</v>
      </c>
    </row>
    <row r="26" spans="1:6" x14ac:dyDescent="0.3">
      <c r="A26" t="s">
        <v>24</v>
      </c>
      <c r="B26">
        <f>B21*B19</f>
        <v>50000</v>
      </c>
      <c r="C26">
        <f t="shared" ref="C26:E26" si="3">C21*C19</f>
        <v>88000</v>
      </c>
      <c r="D26">
        <f t="shared" si="3"/>
        <v>145200</v>
      </c>
      <c r="E26">
        <f t="shared" si="3"/>
        <v>133100</v>
      </c>
      <c r="F26">
        <f>F21*F19</f>
        <v>87840</v>
      </c>
    </row>
    <row r="27" spans="1:6" x14ac:dyDescent="0.3">
      <c r="A27" t="s">
        <v>25</v>
      </c>
      <c r="B27" s="1">
        <f>$D$14/5</f>
        <v>20000</v>
      </c>
      <c r="C27" s="1">
        <f t="shared" ref="C27:F27" si="4">$D$14/5</f>
        <v>20000</v>
      </c>
      <c r="D27" s="1">
        <f t="shared" si="4"/>
        <v>20000</v>
      </c>
      <c r="E27" s="1">
        <f t="shared" si="4"/>
        <v>20000</v>
      </c>
      <c r="F27" s="1">
        <f t="shared" si="4"/>
        <v>20000</v>
      </c>
    </row>
    <row r="28" spans="1:6" x14ac:dyDescent="0.3">
      <c r="A28" t="s">
        <v>26</v>
      </c>
      <c r="B28" s="1">
        <f>B25-B26-B27</f>
        <v>30000</v>
      </c>
      <c r="C28" s="1">
        <f t="shared" ref="C28:F28" si="5">C25-C26-C27</f>
        <v>55200</v>
      </c>
      <c r="D28" s="1">
        <f t="shared" si="5"/>
        <v>84519.999999999971</v>
      </c>
      <c r="E28" s="1">
        <f t="shared" si="5"/>
        <v>59200</v>
      </c>
      <c r="F28" s="1">
        <f t="shared" si="5"/>
        <v>22059.999999999985</v>
      </c>
    </row>
    <row r="29" spans="1:6" x14ac:dyDescent="0.3">
      <c r="A29" t="s">
        <v>27</v>
      </c>
      <c r="B29" s="1">
        <f>B28*0.25</f>
        <v>7500</v>
      </c>
      <c r="C29" s="1">
        <f t="shared" ref="C29:F29" si="6">C28*0.25</f>
        <v>13800</v>
      </c>
      <c r="D29" s="1">
        <f t="shared" si="6"/>
        <v>21129.999999999993</v>
      </c>
      <c r="E29" s="1">
        <f t="shared" si="6"/>
        <v>14800</v>
      </c>
      <c r="F29" s="1">
        <f t="shared" si="6"/>
        <v>5514.9999999999964</v>
      </c>
    </row>
    <row r="30" spans="1:6" x14ac:dyDescent="0.3">
      <c r="A30" t="s">
        <v>28</v>
      </c>
      <c r="B30" s="1">
        <f>B28-B29</f>
        <v>22500</v>
      </c>
      <c r="C30" s="1">
        <f t="shared" ref="C30:F30" si="7">C28-C29</f>
        <v>41400</v>
      </c>
      <c r="D30" s="1">
        <f t="shared" si="7"/>
        <v>63389.999999999978</v>
      </c>
      <c r="E30" s="1">
        <f t="shared" si="7"/>
        <v>44400</v>
      </c>
      <c r="F30" s="1">
        <f t="shared" si="7"/>
        <v>16544.999999999989</v>
      </c>
    </row>
    <row r="31" spans="1:6" x14ac:dyDescent="0.3">
      <c r="A31" t="s">
        <v>29</v>
      </c>
      <c r="B31" s="1">
        <f>B27</f>
        <v>20000</v>
      </c>
      <c r="C31" s="1">
        <f t="shared" ref="C31:F31" si="8">C27</f>
        <v>20000</v>
      </c>
      <c r="D31" s="1">
        <f t="shared" si="8"/>
        <v>20000</v>
      </c>
      <c r="E31" s="1">
        <f t="shared" si="8"/>
        <v>20000</v>
      </c>
      <c r="F31" s="1">
        <f t="shared" si="8"/>
        <v>20000</v>
      </c>
    </row>
    <row r="32" spans="1:6" x14ac:dyDescent="0.3">
      <c r="A32" t="s">
        <v>30</v>
      </c>
      <c r="B32" s="1">
        <f>C25*0.1</f>
        <v>16320</v>
      </c>
      <c r="C32" s="1">
        <f t="shared" ref="C32:E32" si="9">D25*0.1</f>
        <v>24972</v>
      </c>
      <c r="D32" s="1">
        <f t="shared" si="9"/>
        <v>21230</v>
      </c>
      <c r="E32" s="1">
        <f t="shared" si="9"/>
        <v>12990</v>
      </c>
      <c r="F32" s="1"/>
    </row>
    <row r="33" spans="1:8" x14ac:dyDescent="0.3">
      <c r="A33" t="s">
        <v>31</v>
      </c>
      <c r="B33" s="1">
        <f>B30+B31-B32</f>
        <v>26180</v>
      </c>
      <c r="C33" s="1">
        <f t="shared" ref="C33:F33" si="10">C30+C31-C32</f>
        <v>36428</v>
      </c>
      <c r="D33" s="1">
        <f t="shared" si="10"/>
        <v>62159.999999999971</v>
      </c>
      <c r="E33" s="1">
        <f t="shared" si="10"/>
        <v>51410</v>
      </c>
      <c r="F33" s="1">
        <f t="shared" si="10"/>
        <v>36544.999999999985</v>
      </c>
    </row>
    <row r="35" spans="1:8" x14ac:dyDescent="0.3">
      <c r="A35" t="s">
        <v>32</v>
      </c>
    </row>
    <row r="36" spans="1:8" x14ac:dyDescent="0.3">
      <c r="A36" t="s">
        <v>33</v>
      </c>
      <c r="B36">
        <f>30000-30000*0.1</f>
        <v>27000</v>
      </c>
    </row>
    <row r="37" spans="1:8" x14ac:dyDescent="0.3">
      <c r="A37" t="s">
        <v>34</v>
      </c>
      <c r="B37">
        <v>150000</v>
      </c>
      <c r="C37" t="s">
        <v>36</v>
      </c>
    </row>
    <row r="38" spans="1:8" x14ac:dyDescent="0.3">
      <c r="A38" t="s">
        <v>35</v>
      </c>
      <c r="B38" s="1">
        <f>D15+SUM(B32:E32)</f>
        <v>85512</v>
      </c>
    </row>
    <row r="39" spans="1:8" x14ac:dyDescent="0.3">
      <c r="B39">
        <f>SUM(B36:B38)</f>
        <v>262512</v>
      </c>
    </row>
    <row r="41" spans="1:8" x14ac:dyDescent="0.3">
      <c r="A41" t="s">
        <v>37</v>
      </c>
    </row>
    <row r="42" spans="1:8" x14ac:dyDescent="0.3">
      <c r="A42" t="s">
        <v>38</v>
      </c>
    </row>
    <row r="44" spans="1:8" x14ac:dyDescent="0.3">
      <c r="A44" t="s">
        <v>39</v>
      </c>
      <c r="B44" t="s">
        <v>40</v>
      </c>
    </row>
    <row r="46" spans="1:8" x14ac:dyDescent="0.3">
      <c r="A46" t="s">
        <v>42</v>
      </c>
      <c r="B46" t="s">
        <v>41</v>
      </c>
      <c r="C46" t="s">
        <v>45</v>
      </c>
      <c r="H46" t="s">
        <v>50</v>
      </c>
    </row>
    <row r="47" spans="1:8" x14ac:dyDescent="0.3">
      <c r="A47">
        <v>0</v>
      </c>
      <c r="B47" s="1">
        <f>-D16</f>
        <v>-260000</v>
      </c>
      <c r="C47" s="5">
        <f>B47</f>
        <v>-260000</v>
      </c>
      <c r="H47" t="s">
        <v>48</v>
      </c>
    </row>
    <row r="48" spans="1:8" x14ac:dyDescent="0.3">
      <c r="A48">
        <v>1</v>
      </c>
      <c r="B48" s="1">
        <f>B33</f>
        <v>26180</v>
      </c>
      <c r="C48" s="5">
        <f>C47+B48</f>
        <v>-233820</v>
      </c>
      <c r="H48" t="s">
        <v>49</v>
      </c>
    </row>
    <row r="49" spans="1:8" x14ac:dyDescent="0.3">
      <c r="A49">
        <v>2</v>
      </c>
      <c r="B49" s="1">
        <f>C33</f>
        <v>36428</v>
      </c>
      <c r="C49" s="5">
        <f t="shared" ref="C49:C54" si="11">C48+B49</f>
        <v>-197392</v>
      </c>
      <c r="H49" t="s">
        <v>51</v>
      </c>
    </row>
    <row r="50" spans="1:8" x14ac:dyDescent="0.3">
      <c r="A50">
        <v>3</v>
      </c>
      <c r="B50" s="1">
        <f>D33</f>
        <v>62159.999999999971</v>
      </c>
      <c r="C50" s="5">
        <f t="shared" si="11"/>
        <v>-135232.00000000003</v>
      </c>
    </row>
    <row r="51" spans="1:8" x14ac:dyDescent="0.3">
      <c r="A51">
        <v>4</v>
      </c>
      <c r="B51" s="1">
        <f>E33</f>
        <v>51410</v>
      </c>
      <c r="C51" s="5">
        <f t="shared" si="11"/>
        <v>-83822.000000000029</v>
      </c>
    </row>
    <row r="52" spans="1:8" x14ac:dyDescent="0.3">
      <c r="A52">
        <v>5</v>
      </c>
      <c r="B52" s="1">
        <f>F33+B39</f>
        <v>299057</v>
      </c>
      <c r="C52" s="6">
        <f t="shared" si="11"/>
        <v>215234.99999999997</v>
      </c>
    </row>
    <row r="53" spans="1:8" x14ac:dyDescent="0.3">
      <c r="A53" t="s">
        <v>43</v>
      </c>
      <c r="B53" s="3">
        <f>NPV(15%,B48:B52)+B47</f>
        <v>9259.2451956025907</v>
      </c>
      <c r="C53" s="1"/>
    </row>
    <row r="54" spans="1:8" x14ac:dyDescent="0.3">
      <c r="A54" t="s">
        <v>44</v>
      </c>
      <c r="B54" s="4">
        <f>IRR(B47:B52)</f>
        <v>0.1602753939211583</v>
      </c>
      <c r="C54" s="1"/>
    </row>
    <row r="56" spans="1:8" x14ac:dyDescent="0.3">
      <c r="A56" t="s">
        <v>46</v>
      </c>
      <c r="B56" s="7">
        <f>A51+ABS(C51/B52)</f>
        <v>4.280287704350676</v>
      </c>
      <c r="C56" t="s">
        <v>47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Brazil Batres</dc:creator>
  <cp:lastModifiedBy>Brazil Batres</cp:lastModifiedBy>
  <dcterms:created xsi:type="dcterms:W3CDTF">2023-04-11T23:44:39Z</dcterms:created>
  <dcterms:modified xsi:type="dcterms:W3CDTF">2023-04-12T03:09:26Z</dcterms:modified>
</cp:coreProperties>
</file>