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 Z\QA\PC\FUNDAMENTOS DE ADMINISTRACIÓN Y ANÁLISIS FINANCIERO\TEORÍA\TRABAJOS EN CLASE\"/>
    </mc:Choice>
  </mc:AlternateContent>
  <xr:revisionPtr revIDLastSave="0" documentId="13_ncr:1_{CA403293-4994-440A-8528-B40DA37FDD89}" xr6:coauthVersionLast="47" xr6:coauthVersionMax="47" xr10:uidLastSave="{00000000-0000-0000-0000-000000000000}"/>
  <bookViews>
    <workbookView xWindow="28680" yWindow="-120" windowWidth="29040" windowHeight="15720" xr2:uid="{3B0ACA4A-A908-46F8-9381-ADBE785FB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60" i="1"/>
  <c r="C56" i="1"/>
  <c r="C53" i="1"/>
  <c r="C54" i="1" s="1"/>
  <c r="C55" i="1" s="1"/>
  <c r="C52" i="1"/>
  <c r="C51" i="1"/>
  <c r="B58" i="1"/>
  <c r="B51" i="1"/>
  <c r="B56" i="1"/>
  <c r="B55" i="1"/>
  <c r="B54" i="1"/>
  <c r="B53" i="1"/>
  <c r="B52" i="1"/>
  <c r="B38" i="1"/>
  <c r="B39" i="1" s="1"/>
  <c r="B37" i="1"/>
  <c r="B36" i="1"/>
  <c r="D20" i="1"/>
  <c r="D25" i="1" s="1"/>
  <c r="D26" i="1" s="1"/>
  <c r="D28" i="1" s="1"/>
  <c r="C20" i="1"/>
  <c r="B32" i="1"/>
  <c r="B33" i="1"/>
  <c r="C32" i="1"/>
  <c r="D32" i="1"/>
  <c r="E32" i="1"/>
  <c r="C31" i="1"/>
  <c r="D31" i="1"/>
  <c r="E31" i="1"/>
  <c r="F31" i="1"/>
  <c r="B31" i="1"/>
  <c r="B30" i="1"/>
  <c r="B29" i="1"/>
  <c r="C27" i="1"/>
  <c r="D27" i="1"/>
  <c r="E27" i="1"/>
  <c r="F27" i="1"/>
  <c r="B27" i="1"/>
  <c r="B28" i="1" s="1"/>
  <c r="K6" i="1"/>
  <c r="B26" i="1"/>
  <c r="C25" i="1"/>
  <c r="C26" i="1" s="1"/>
  <c r="C28" i="1" s="1"/>
  <c r="B25" i="1"/>
  <c r="C24" i="1"/>
  <c r="D24" i="1"/>
  <c r="E24" i="1"/>
  <c r="F24" i="1"/>
  <c r="B24" i="1"/>
  <c r="C19" i="1"/>
  <c r="D19" i="1" s="1"/>
  <c r="E19" i="1" s="1"/>
  <c r="F19" i="1" s="1"/>
  <c r="B15" i="1"/>
  <c r="B14" i="1"/>
  <c r="B13" i="1"/>
  <c r="B12" i="1"/>
  <c r="E20" i="1" l="1"/>
  <c r="F20" i="1" s="1"/>
  <c r="F25" i="1" s="1"/>
  <c r="F26" i="1" s="1"/>
  <c r="F28" i="1" s="1"/>
  <c r="D29" i="1"/>
  <c r="D30" i="1" s="1"/>
  <c r="D33" i="1" s="1"/>
  <c r="C29" i="1"/>
  <c r="C30" i="1" s="1"/>
  <c r="C33" i="1" s="1"/>
  <c r="E25" i="1" l="1"/>
  <c r="E26" i="1" s="1"/>
  <c r="E28" i="1" s="1"/>
  <c r="E29" i="1" s="1"/>
  <c r="F29" i="1"/>
  <c r="F30" i="1" s="1"/>
  <c r="F33" i="1" s="1"/>
  <c r="E30" i="1" l="1"/>
  <c r="E33" i="1" s="1"/>
</calcChain>
</file>

<file path=xl/sharedStrings.xml><?xml version="1.0" encoding="utf-8"?>
<sst xmlns="http://schemas.openxmlformats.org/spreadsheetml/2006/main" count="66" uniqueCount="61">
  <si>
    <t>Estudios de pruebas de mercado en el 2014 a un costo de :</t>
  </si>
  <si>
    <t>Datos Iniciales</t>
  </si>
  <si>
    <t xml:space="preserve">valor corriente de mercado del lugar propuesto para la fábrica ( el cual ya posee la empresa) es de: </t>
  </si>
  <si>
    <t>(al final del proyecto, se puede vender en el mismo valor)</t>
  </si>
  <si>
    <t xml:space="preserve">maquinaria que se necesitará es de: </t>
  </si>
  <si>
    <t>con una vida estimada de 5 años</t>
  </si>
  <si>
    <t>se depreciará mediante el método de línea recta.</t>
  </si>
  <si>
    <t>Al final de cinco años, la maquinaria tendrá un valor de mercado estimado de:</t>
  </si>
  <si>
    <t>(el cual no se consideró para efectos de depreciación).</t>
  </si>
  <si>
    <t>Inversión Inicial (Año 0)</t>
  </si>
  <si>
    <t>Maquiinaria</t>
  </si>
  <si>
    <t>Flujos Netos de efectivo incrementales</t>
  </si>
  <si>
    <t>(Flujos de efectivo Incrementales)</t>
  </si>
  <si>
    <t>capital de trabajo inicial</t>
  </si>
  <si>
    <t xml:space="preserve">el capital de trabajo inicial requerido adicional será de </t>
  </si>
  <si>
    <t>Producción</t>
  </si>
  <si>
    <t>Año 1</t>
  </si>
  <si>
    <t>Año 2</t>
  </si>
  <si>
    <t>Año 3</t>
  </si>
  <si>
    <t>Año 5</t>
  </si>
  <si>
    <t>Año 4</t>
  </si>
  <si>
    <t>Precio unitario</t>
  </si>
  <si>
    <t>Costo de Producción unitario</t>
  </si>
  <si>
    <t>Ingreso por ventas</t>
  </si>
  <si>
    <t>(-) Costo de Producción</t>
  </si>
  <si>
    <t>Utilidad Bruta</t>
  </si>
  <si>
    <t>se deprecia en linea recta, siempre la misma cantidad sin ningún cambio de valor en la depreciación, ya sea por aumento o disminución.</t>
  </si>
  <si>
    <t>(-) Depreciación</t>
  </si>
  <si>
    <t>Utilidad Antes de impuestos</t>
  </si>
  <si>
    <t>(-) ISR (25%)</t>
  </si>
  <si>
    <t>Utilidad Neta</t>
  </si>
  <si>
    <t>(+) Depreciación</t>
  </si>
  <si>
    <t>porque era un gasto dedicible de impuestos, no una salida de dinero</t>
  </si>
  <si>
    <t>PERO EN EL CASO DE ESTA EMPRESA DEBO DE TOMAR EN CUENTA OTRO GASTO, QUE SERÍA EL CAPITAL DE TRABAJO.</t>
  </si>
  <si>
    <t>(-) Capital de trabajo adicional</t>
  </si>
  <si>
    <t>(10% de las ventas del año 1)</t>
  </si>
  <si>
    <t>FNE OPERATIVO INCREMENTAL</t>
  </si>
  <si>
    <t>FLUJO TERMINAL (AÑO 5)</t>
  </si>
  <si>
    <t>Ingreso neto por la venta de maquinaria</t>
  </si>
  <si>
    <t>Ingreso neto por la venta del terreno</t>
  </si>
  <si>
    <t>Recuperación del capital de Trabajo</t>
  </si>
  <si>
    <t>Se queda con el mismo valor porque no conocemos su valor en libros, por lo que no podemos saber si fue un valor que aumenta o disminuye.</t>
  </si>
  <si>
    <t>En este caso se recupera todo, por completo al final de la vida del proyecto.</t>
  </si>
  <si>
    <t>FNE TERMINAL</t>
  </si>
  <si>
    <t>** Toca evaluar el proyecto</t>
  </si>
  <si>
    <t>Se estima una tasa mínima atractiva de retorno del 15% (ajustada)</t>
  </si>
  <si>
    <t>TMAR.</t>
  </si>
  <si>
    <t>TMAR después de impuestos (i) =&gt; Wacc después de impuesots + ganancia deseada</t>
  </si>
  <si>
    <t>TMAR ajustada a la inflación = I + f + i*f</t>
  </si>
  <si>
    <t>f =&gt; inflación</t>
  </si>
  <si>
    <t>TMAR ajustada</t>
  </si>
  <si>
    <t>FNE</t>
  </si>
  <si>
    <t>AÑOS</t>
  </si>
  <si>
    <t>Negativos porque son una salida</t>
  </si>
  <si>
    <t>VPN</t>
  </si>
  <si>
    <t>TIR</t>
  </si>
  <si>
    <t>Período de recuperación simple</t>
  </si>
  <si>
    <t>años</t>
  </si>
  <si>
    <t>Son aproximadamente 4 años 3 meses.</t>
  </si>
  <si>
    <t>Costo del lugar propuesto (costo de oportunidad)</t>
  </si>
  <si>
    <t>FNE no Recuperado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</si>
</sst>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6" fontId="0" fillId="0" borderId="0" xfId="0" applyNumberFormat="1"/>
    <xf numFmtId="0" fontId="1" fillId="0" borderId="0" xfId="0" applyFont="1"/>
    <xf numFmtId="6" fontId="1" fillId="0" borderId="1" xfId="0" applyNumberFormat="1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right"/>
    </xf>
    <xf numFmtId="8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8" fontId="0" fillId="2" borderId="1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171450</xdr:rowOff>
    </xdr:from>
    <xdr:to>
      <xdr:col>15</xdr:col>
      <xdr:colOff>477077</xdr:colOff>
      <xdr:row>18</xdr:row>
      <xdr:rowOff>152583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2122B-A20A-13DC-E5FA-2A994412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0" y="2266950"/>
          <a:ext cx="5925377" cy="1314633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51</xdr:row>
      <xdr:rowOff>76200</xdr:rowOff>
    </xdr:from>
    <xdr:to>
      <xdr:col>6</xdr:col>
      <xdr:colOff>495300</xdr:colOff>
      <xdr:row>58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1305F1-86D1-0C73-FA5B-A238CB2F4E3C}"/>
            </a:ext>
          </a:extLst>
        </xdr:cNvPr>
        <xdr:cNvSpPr txBox="1"/>
      </xdr:nvSpPr>
      <xdr:spPr>
        <a:xfrm>
          <a:off x="4991100" y="9829800"/>
          <a:ext cx="2419350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Como</a:t>
          </a:r>
          <a:r>
            <a:rPr lang="en-US" sz="1100" baseline="0"/>
            <a:t> se tiene un VPN positivo, el proyecto si gana el 15% deseado como mínimo. En realidad gana un 16%. Se tarda 4 años y 3 meses aprox en recuperar la inversión inicial. Sin la venta del terreno, este proyecto no genera suficiente efectivo.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42C-E904-444D-8213-A64C4BDF97A5}">
  <dimension ref="A1:M60"/>
  <sheetViews>
    <sheetView tabSelected="1" topLeftCell="A36" workbookViewId="0">
      <selection activeCell="C50" sqref="C50"/>
    </sheetView>
  </sheetViews>
  <sheetFormatPr defaultRowHeight="15" x14ac:dyDescent="0.25"/>
  <cols>
    <col min="1" max="1" width="45.42578125" customWidth="1"/>
    <col min="2" max="2" width="13.5703125" bestFit="1" customWidth="1"/>
    <col min="3" max="3" width="26.85546875" bestFit="1" customWidth="1"/>
    <col min="4" max="6" width="12.85546875" bestFit="1" customWidth="1"/>
  </cols>
  <sheetData>
    <row r="1" spans="1:13" x14ac:dyDescent="0.25">
      <c r="A1" t="s">
        <v>1</v>
      </c>
    </row>
    <row r="2" spans="1:13" x14ac:dyDescent="0.25">
      <c r="A2" t="s">
        <v>0</v>
      </c>
      <c r="K2" s="1">
        <v>250000</v>
      </c>
    </row>
    <row r="3" spans="1:13" x14ac:dyDescent="0.25">
      <c r="A3" t="s">
        <v>2</v>
      </c>
      <c r="K3" s="1">
        <v>150000</v>
      </c>
    </row>
    <row r="4" spans="1:13" x14ac:dyDescent="0.25">
      <c r="A4" t="s">
        <v>3</v>
      </c>
    </row>
    <row r="5" spans="1:13" x14ac:dyDescent="0.25">
      <c r="A5" t="s">
        <v>4</v>
      </c>
      <c r="K5" s="1">
        <v>100000</v>
      </c>
      <c r="M5" t="s">
        <v>5</v>
      </c>
    </row>
    <row r="6" spans="1:13" x14ac:dyDescent="0.25">
      <c r="A6" t="s">
        <v>6</v>
      </c>
      <c r="K6" s="1">
        <f>K5/5</f>
        <v>20000</v>
      </c>
      <c r="M6" t="s">
        <v>26</v>
      </c>
    </row>
    <row r="7" spans="1:13" x14ac:dyDescent="0.25">
      <c r="A7" t="s">
        <v>7</v>
      </c>
      <c r="K7" s="1">
        <v>30000</v>
      </c>
    </row>
    <row r="8" spans="1:13" x14ac:dyDescent="0.25">
      <c r="A8" t="s">
        <v>8</v>
      </c>
    </row>
    <row r="9" spans="1:13" x14ac:dyDescent="0.25">
      <c r="A9" t="s">
        <v>14</v>
      </c>
      <c r="K9" s="1">
        <v>10000</v>
      </c>
    </row>
    <row r="11" spans="1:13" x14ac:dyDescent="0.25">
      <c r="A11" s="2" t="s">
        <v>9</v>
      </c>
    </row>
    <row r="12" spans="1:13" x14ac:dyDescent="0.25">
      <c r="A12" t="s">
        <v>59</v>
      </c>
      <c r="B12" s="1">
        <f>K3</f>
        <v>150000</v>
      </c>
    </row>
    <row r="13" spans="1:13" x14ac:dyDescent="0.25">
      <c r="A13" t="s">
        <v>10</v>
      </c>
      <c r="B13" s="1">
        <f>K5</f>
        <v>100000</v>
      </c>
    </row>
    <row r="14" spans="1:13" x14ac:dyDescent="0.25">
      <c r="A14" t="s">
        <v>13</v>
      </c>
      <c r="B14" s="1">
        <f>K9</f>
        <v>10000</v>
      </c>
      <c r="C14" t="s">
        <v>35</v>
      </c>
    </row>
    <row r="15" spans="1:13" x14ac:dyDescent="0.25">
      <c r="B15" s="3">
        <f>SUM(B12:B14)</f>
        <v>260000</v>
      </c>
    </row>
    <row r="17" spans="1:8" x14ac:dyDescent="0.25">
      <c r="B17" s="5" t="s">
        <v>16</v>
      </c>
      <c r="C17" s="5" t="s">
        <v>17</v>
      </c>
      <c r="D17" s="5" t="s">
        <v>18</v>
      </c>
      <c r="E17" s="5" t="s">
        <v>20</v>
      </c>
      <c r="F17" s="5" t="s">
        <v>19</v>
      </c>
    </row>
    <row r="18" spans="1:8" x14ac:dyDescent="0.25">
      <c r="A18" t="s">
        <v>15</v>
      </c>
      <c r="B18" s="4">
        <v>5000</v>
      </c>
      <c r="C18" s="4">
        <v>8000</v>
      </c>
      <c r="D18" s="4">
        <v>12000</v>
      </c>
      <c r="E18" s="4">
        <v>10000</v>
      </c>
      <c r="F18" s="4">
        <v>6000</v>
      </c>
    </row>
    <row r="19" spans="1:8" x14ac:dyDescent="0.25">
      <c r="A19" t="s">
        <v>21</v>
      </c>
      <c r="B19" s="7">
        <v>20</v>
      </c>
      <c r="C19" s="7">
        <f>ROUND(B19*1.02,2)</f>
        <v>20.399999999999999</v>
      </c>
      <c r="D19" s="7">
        <f>ROUND(C19*1.02,2)</f>
        <v>20.81</v>
      </c>
      <c r="E19" s="7">
        <f t="shared" ref="E19:F19" si="0">ROUND(D19*1.02,2)</f>
        <v>21.23</v>
      </c>
      <c r="F19" s="7">
        <f t="shared" si="0"/>
        <v>21.65</v>
      </c>
    </row>
    <row r="20" spans="1:8" x14ac:dyDescent="0.25">
      <c r="A20" t="s">
        <v>22</v>
      </c>
      <c r="B20" s="7">
        <v>10</v>
      </c>
      <c r="C20" s="7">
        <f>ROUND(B20*1.1,2)</f>
        <v>11</v>
      </c>
      <c r="D20" s="7">
        <f t="shared" ref="D20:F20" si="1">ROUND(C20*1.1,2)</f>
        <v>12.1</v>
      </c>
      <c r="E20" s="7">
        <f t="shared" si="1"/>
        <v>13.31</v>
      </c>
      <c r="F20" s="7">
        <f t="shared" si="1"/>
        <v>14.64</v>
      </c>
    </row>
    <row r="22" spans="1:8" x14ac:dyDescent="0.25">
      <c r="A22" t="s">
        <v>12</v>
      </c>
    </row>
    <row r="23" spans="1:8" x14ac:dyDescent="0.25">
      <c r="A23" s="2" t="s">
        <v>11</v>
      </c>
      <c r="B23" s="5" t="s">
        <v>16</v>
      </c>
      <c r="C23" s="5" t="s">
        <v>17</v>
      </c>
      <c r="D23" s="5" t="s">
        <v>18</v>
      </c>
      <c r="E23" s="5" t="s">
        <v>20</v>
      </c>
      <c r="F23" s="5" t="s">
        <v>19</v>
      </c>
    </row>
    <row r="24" spans="1:8" x14ac:dyDescent="0.25">
      <c r="A24" t="s">
        <v>23</v>
      </c>
      <c r="B24" s="9">
        <f>B18*B19</f>
        <v>100000</v>
      </c>
      <c r="C24" s="9">
        <f t="shared" ref="C24:F24" si="2">C18*C19</f>
        <v>163200</v>
      </c>
      <c r="D24" s="9">
        <f t="shared" si="2"/>
        <v>249719.99999999997</v>
      </c>
      <c r="E24" s="9">
        <f t="shared" si="2"/>
        <v>212300</v>
      </c>
      <c r="F24" s="9">
        <f t="shared" si="2"/>
        <v>129899.99999999999</v>
      </c>
    </row>
    <row r="25" spans="1:8" x14ac:dyDescent="0.25">
      <c r="A25" t="s">
        <v>24</v>
      </c>
      <c r="B25" s="9">
        <f>B18*B20</f>
        <v>50000</v>
      </c>
      <c r="C25" s="9">
        <f t="shared" ref="C25:E25" si="3">C18*C20</f>
        <v>88000</v>
      </c>
      <c r="D25" s="9">
        <f t="shared" si="3"/>
        <v>145200</v>
      </c>
      <c r="E25" s="9">
        <f t="shared" si="3"/>
        <v>133100</v>
      </c>
      <c r="F25" s="9">
        <f>F18*F20</f>
        <v>87840</v>
      </c>
    </row>
    <row r="26" spans="1:8" x14ac:dyDescent="0.25">
      <c r="A26" t="s">
        <v>25</v>
      </c>
      <c r="B26" s="9">
        <f>B24-B25</f>
        <v>50000</v>
      </c>
      <c r="C26" s="9">
        <f t="shared" ref="C26:F26" si="4">C24-C25</f>
        <v>75200</v>
      </c>
      <c r="D26" s="9">
        <f t="shared" si="4"/>
        <v>104519.99999999997</v>
      </c>
      <c r="E26" s="9">
        <f t="shared" si="4"/>
        <v>79200</v>
      </c>
      <c r="F26" s="9">
        <f t="shared" si="4"/>
        <v>42059.999999999985</v>
      </c>
    </row>
    <row r="27" spans="1:8" x14ac:dyDescent="0.25">
      <c r="A27" t="s">
        <v>27</v>
      </c>
      <c r="B27" s="9">
        <f>$K$6</f>
        <v>20000</v>
      </c>
      <c r="C27" s="9">
        <f t="shared" ref="C27:F27" si="5">$K$6</f>
        <v>20000</v>
      </c>
      <c r="D27" s="9">
        <f t="shared" si="5"/>
        <v>20000</v>
      </c>
      <c r="E27" s="9">
        <f t="shared" si="5"/>
        <v>20000</v>
      </c>
      <c r="F27" s="9">
        <f t="shared" si="5"/>
        <v>20000</v>
      </c>
    </row>
    <row r="28" spans="1:8" x14ac:dyDescent="0.25">
      <c r="A28" t="s">
        <v>28</v>
      </c>
      <c r="B28" s="10">
        <f>B26-B27</f>
        <v>30000</v>
      </c>
      <c r="C28" s="10">
        <f t="shared" ref="C28:E28" si="6">C26-C27</f>
        <v>55200</v>
      </c>
      <c r="D28" s="10">
        <f t="shared" si="6"/>
        <v>84519.999999999971</v>
      </c>
      <c r="E28" s="10">
        <f t="shared" si="6"/>
        <v>59200</v>
      </c>
      <c r="F28" s="10">
        <f>F26-F27</f>
        <v>22059.999999999985</v>
      </c>
    </row>
    <row r="29" spans="1:8" x14ac:dyDescent="0.25">
      <c r="A29" t="s">
        <v>29</v>
      </c>
      <c r="B29" s="9">
        <f>B28*0.25</f>
        <v>7500</v>
      </c>
      <c r="C29" s="9">
        <f t="shared" ref="C29:E29" si="7">C28*0.25</f>
        <v>13800</v>
      </c>
      <c r="D29" s="9">
        <f t="shared" si="7"/>
        <v>21129.999999999993</v>
      </c>
      <c r="E29" s="9">
        <f t="shared" si="7"/>
        <v>14800</v>
      </c>
      <c r="F29" s="9">
        <f>F28*0.25</f>
        <v>5514.9999999999964</v>
      </c>
    </row>
    <row r="30" spans="1:8" x14ac:dyDescent="0.25">
      <c r="A30" t="s">
        <v>30</v>
      </c>
      <c r="B30" s="10">
        <f>B28-B29</f>
        <v>22500</v>
      </c>
      <c r="C30" s="10">
        <f t="shared" ref="C30:E30" si="8">C28-C29</f>
        <v>41400</v>
      </c>
      <c r="D30" s="10">
        <f t="shared" si="8"/>
        <v>63389.999999999978</v>
      </c>
      <c r="E30" s="10">
        <f t="shared" si="8"/>
        <v>44400</v>
      </c>
      <c r="F30" s="10">
        <f>F28-F29</f>
        <v>16544.999999999989</v>
      </c>
    </row>
    <row r="31" spans="1:8" x14ac:dyDescent="0.25">
      <c r="A31" t="s">
        <v>31</v>
      </c>
      <c r="B31" s="8">
        <f>B27</f>
        <v>20000</v>
      </c>
      <c r="C31" s="8">
        <f t="shared" ref="C31:F31" si="9">C27</f>
        <v>20000</v>
      </c>
      <c r="D31" s="8">
        <f t="shared" si="9"/>
        <v>20000</v>
      </c>
      <c r="E31" s="8">
        <f t="shared" si="9"/>
        <v>20000</v>
      </c>
      <c r="F31" s="8">
        <f t="shared" si="9"/>
        <v>20000</v>
      </c>
      <c r="H31" t="s">
        <v>32</v>
      </c>
    </row>
    <row r="32" spans="1:8" x14ac:dyDescent="0.25">
      <c r="A32" t="s">
        <v>34</v>
      </c>
      <c r="B32" s="8">
        <f>(C24*0.1)</f>
        <v>16320</v>
      </c>
      <c r="C32" s="8">
        <f>(D24*0.1)</f>
        <v>24972</v>
      </c>
      <c r="D32" s="8">
        <f>(E24*0.1)</f>
        <v>21230</v>
      </c>
      <c r="E32" s="8">
        <f>(F24*0.1)</f>
        <v>12990</v>
      </c>
      <c r="F32" s="8"/>
      <c r="H32" t="s">
        <v>33</v>
      </c>
    </row>
    <row r="33" spans="1:8" ht="15.75" thickBot="1" x14ac:dyDescent="0.3">
      <c r="A33" s="11" t="s">
        <v>36</v>
      </c>
      <c r="B33" s="12">
        <f>B30+B31-B32</f>
        <v>26180</v>
      </c>
      <c r="C33" s="12">
        <f t="shared" ref="C33:F33" si="10">C30+C31-C32</f>
        <v>36428</v>
      </c>
      <c r="D33" s="12">
        <f t="shared" si="10"/>
        <v>62159.999999999971</v>
      </c>
      <c r="E33" s="12">
        <f t="shared" si="10"/>
        <v>51410</v>
      </c>
      <c r="F33" s="12">
        <f t="shared" si="10"/>
        <v>36544.999999999985</v>
      </c>
    </row>
    <row r="34" spans="1:8" ht="15.75" thickTop="1" x14ac:dyDescent="0.25"/>
    <row r="35" spans="1:8" x14ac:dyDescent="0.25">
      <c r="A35" s="2" t="s">
        <v>37</v>
      </c>
    </row>
    <row r="36" spans="1:8" x14ac:dyDescent="0.25">
      <c r="A36" t="s">
        <v>38</v>
      </c>
      <c r="B36" s="7">
        <f>K7-(30000*0.1)</f>
        <v>27000</v>
      </c>
    </row>
    <row r="37" spans="1:8" x14ac:dyDescent="0.25">
      <c r="A37" t="s">
        <v>39</v>
      </c>
      <c r="B37" s="7">
        <f>K3</f>
        <v>150000</v>
      </c>
      <c r="H37" t="s">
        <v>41</v>
      </c>
    </row>
    <row r="38" spans="1:8" x14ac:dyDescent="0.25">
      <c r="A38" t="s">
        <v>40</v>
      </c>
      <c r="B38" s="7">
        <f>B14+SUM(B32:E32)</f>
        <v>85512</v>
      </c>
      <c r="H38" t="s">
        <v>42</v>
      </c>
    </row>
    <row r="39" spans="1:8" ht="15.75" thickBot="1" x14ac:dyDescent="0.3">
      <c r="A39" s="11" t="s">
        <v>43</v>
      </c>
      <c r="B39" s="12">
        <f>SUM(B36:B38)</f>
        <v>262512</v>
      </c>
    </row>
    <row r="40" spans="1:8" ht="15.75" thickTop="1" x14ac:dyDescent="0.25"/>
    <row r="42" spans="1:8" x14ac:dyDescent="0.25">
      <c r="A42" t="s">
        <v>44</v>
      </c>
    </row>
    <row r="44" spans="1:8" x14ac:dyDescent="0.25">
      <c r="A44" t="s">
        <v>45</v>
      </c>
      <c r="D44" t="s">
        <v>46</v>
      </c>
    </row>
    <row r="46" spans="1:8" x14ac:dyDescent="0.25">
      <c r="A46" s="2" t="s">
        <v>50</v>
      </c>
    </row>
    <row r="47" spans="1:8" x14ac:dyDescent="0.25">
      <c r="A47" t="s">
        <v>47</v>
      </c>
    </row>
    <row r="48" spans="1:8" x14ac:dyDescent="0.25">
      <c r="A48" t="s">
        <v>48</v>
      </c>
      <c r="C48" t="s">
        <v>49</v>
      </c>
    </row>
    <row r="50" spans="1:5" x14ac:dyDescent="0.25">
      <c r="A50" s="13" t="s">
        <v>52</v>
      </c>
      <c r="B50" s="13" t="s">
        <v>51</v>
      </c>
      <c r="C50" t="s">
        <v>60</v>
      </c>
    </row>
    <row r="51" spans="1:5" x14ac:dyDescent="0.25">
      <c r="A51" s="13">
        <v>0</v>
      </c>
      <c r="B51" s="6">
        <f>B15*-1</f>
        <v>-260000</v>
      </c>
      <c r="C51" s="1">
        <f>B51</f>
        <v>-260000</v>
      </c>
      <c r="E51" t="s">
        <v>53</v>
      </c>
    </row>
    <row r="52" spans="1:5" x14ac:dyDescent="0.25">
      <c r="A52" s="13">
        <v>1</v>
      </c>
      <c r="B52" s="7">
        <f>B33</f>
        <v>26180</v>
      </c>
      <c r="C52" s="8">
        <f>C51+B52</f>
        <v>-233820</v>
      </c>
    </row>
    <row r="53" spans="1:5" x14ac:dyDescent="0.25">
      <c r="A53" s="13">
        <v>2</v>
      </c>
      <c r="B53" s="7">
        <f>C33</f>
        <v>36428</v>
      </c>
      <c r="C53" s="8">
        <f t="shared" ref="C53:C55" si="11">C52+B53</f>
        <v>-197392</v>
      </c>
    </row>
    <row r="54" spans="1:5" x14ac:dyDescent="0.25">
      <c r="A54" s="13">
        <v>3</v>
      </c>
      <c r="B54" s="7">
        <f>D33</f>
        <v>62159.999999999971</v>
      </c>
      <c r="C54" s="8">
        <f t="shared" si="11"/>
        <v>-135232.00000000003</v>
      </c>
    </row>
    <row r="55" spans="1:5" x14ac:dyDescent="0.25">
      <c r="A55" s="13">
        <v>4</v>
      </c>
      <c r="B55" s="7">
        <f>E33</f>
        <v>51410</v>
      </c>
      <c r="C55" s="8">
        <f t="shared" si="11"/>
        <v>-83822.000000000029</v>
      </c>
    </row>
    <row r="56" spans="1:5" x14ac:dyDescent="0.25">
      <c r="A56" s="13">
        <v>5</v>
      </c>
      <c r="B56" s="7">
        <f>F33 + B39</f>
        <v>299057</v>
      </c>
      <c r="C56" s="8">
        <f>C55+B56</f>
        <v>215234.99999999997</v>
      </c>
    </row>
    <row r="57" spans="1:5" x14ac:dyDescent="0.25">
      <c r="A57" s="14" t="s">
        <v>54</v>
      </c>
      <c r="B57" s="15">
        <f>NPV(15%,B52:B56)+B51</f>
        <v>9259.2451956025907</v>
      </c>
    </row>
    <row r="58" spans="1:5" x14ac:dyDescent="0.25">
      <c r="A58" s="14" t="s">
        <v>55</v>
      </c>
      <c r="B58" s="16">
        <f>IRR(B51:B56)</f>
        <v>0.1602753939211583</v>
      </c>
    </row>
    <row r="60" spans="1:5" x14ac:dyDescent="0.25">
      <c r="A60" s="17" t="s">
        <v>56</v>
      </c>
      <c r="B60" s="18">
        <f>ABS(C55/B56)+A55</f>
        <v>4.280287704350676</v>
      </c>
      <c r="C60" s="17" t="s">
        <v>57</v>
      </c>
      <c r="E60" t="s">
        <v>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Montenegro Monzon</dc:creator>
  <cp:lastModifiedBy>Jose Alejandro Montenegro Monzon</cp:lastModifiedBy>
  <dcterms:created xsi:type="dcterms:W3CDTF">2023-04-11T23:44:27Z</dcterms:created>
  <dcterms:modified xsi:type="dcterms:W3CDTF">2023-04-16T01:17:51Z</dcterms:modified>
</cp:coreProperties>
</file>