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3\"/>
    </mc:Choice>
  </mc:AlternateContent>
  <xr:revisionPtr revIDLastSave="0" documentId="8_{7E675AF2-451E-4E47-9465-B706FB1D1FA8}" xr6:coauthVersionLast="47" xr6:coauthVersionMax="47" xr10:uidLastSave="{00000000-0000-0000-0000-000000000000}"/>
  <bookViews>
    <workbookView xWindow="-108" yWindow="-108" windowWidth="23256" windowHeight="12456" activeTab="2" xr2:uid="{95444CBE-5FEC-4686-A519-011E0A79E0AE}"/>
  </bookViews>
  <sheets>
    <sheet name="Carátula" sheetId="4" r:id="rId1"/>
    <sheet name="Alternativa 1" sheetId="1" r:id="rId2"/>
    <sheet name="Alternativa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3" l="1"/>
  <c r="B52" i="3"/>
  <c r="B54" i="3"/>
  <c r="B53" i="3"/>
  <c r="B51" i="3"/>
  <c r="B50" i="3"/>
  <c r="B48" i="3"/>
  <c r="B47" i="3"/>
  <c r="B33" i="3"/>
  <c r="B43" i="3"/>
  <c r="B42" i="3"/>
  <c r="B14" i="3"/>
  <c r="B41" i="3" s="1"/>
  <c r="B20" i="1"/>
  <c r="B29" i="3"/>
  <c r="C29" i="3"/>
  <c r="D29" i="3"/>
  <c r="E29" i="3"/>
  <c r="F29" i="3"/>
  <c r="B30" i="3"/>
  <c r="B28" i="3" s="1"/>
  <c r="B20" i="3" s="1"/>
  <c r="B21" i="1"/>
  <c r="B19" i="3"/>
  <c r="C33" i="3"/>
  <c r="D33" i="3"/>
  <c r="E33" i="3"/>
  <c r="E32" i="3" s="1"/>
  <c r="F33" i="3"/>
  <c r="B37" i="3"/>
  <c r="B8" i="1"/>
  <c r="B27" i="3"/>
  <c r="C27" i="3"/>
  <c r="D27" i="3"/>
  <c r="E27" i="3"/>
  <c r="F27" i="3"/>
  <c r="C30" i="3"/>
  <c r="D30" i="3"/>
  <c r="E30" i="3"/>
  <c r="F30" i="3"/>
  <c r="C38" i="1"/>
  <c r="D38" i="1"/>
  <c r="B38" i="1"/>
  <c r="B32" i="1"/>
  <c r="B37" i="1" s="1"/>
  <c r="B33" i="1"/>
  <c r="C33" i="1"/>
  <c r="D33" i="1"/>
  <c r="D31" i="1" s="1"/>
  <c r="E33" i="1"/>
  <c r="E31" i="1" s="1"/>
  <c r="F33" i="1"/>
  <c r="F38" i="1" s="1"/>
  <c r="F31" i="1"/>
  <c r="C27" i="1"/>
  <c r="D27" i="1"/>
  <c r="E27" i="1"/>
  <c r="F27" i="1"/>
  <c r="B27" i="1"/>
  <c r="B16" i="1"/>
  <c r="C29" i="1" s="1"/>
  <c r="C37" i="3"/>
  <c r="D32" i="3"/>
  <c r="F32" i="3"/>
  <c r="B19" i="1"/>
  <c r="A19" i="1"/>
  <c r="B9" i="1"/>
  <c r="B42" i="1" s="1"/>
  <c r="C32" i="1"/>
  <c r="C31" i="1" s="1"/>
  <c r="B13" i="1"/>
  <c r="B43" i="1" s="1"/>
  <c r="B9" i="3"/>
  <c r="B8" i="3"/>
  <c r="B7" i="3"/>
  <c r="B7" i="1"/>
  <c r="F28" i="3" l="1"/>
  <c r="F31" i="3" s="1"/>
  <c r="F34" i="3" s="1"/>
  <c r="F35" i="3" s="1"/>
  <c r="F36" i="3" s="1"/>
  <c r="E28" i="3"/>
  <c r="E31" i="3" s="1"/>
  <c r="E34" i="3" s="1"/>
  <c r="B31" i="3"/>
  <c r="D28" i="3"/>
  <c r="C28" i="3"/>
  <c r="B21" i="3"/>
  <c r="D31" i="3"/>
  <c r="D34" i="3" s="1"/>
  <c r="D35" i="3" s="1"/>
  <c r="D36" i="3" s="1"/>
  <c r="C31" i="3"/>
  <c r="C32" i="3"/>
  <c r="B32" i="3"/>
  <c r="E28" i="1"/>
  <c r="E38" i="1"/>
  <c r="E25" i="1"/>
  <c r="D25" i="1"/>
  <c r="C25" i="1"/>
  <c r="C28" i="1"/>
  <c r="F29" i="1"/>
  <c r="D28" i="1"/>
  <c r="B44" i="1"/>
  <c r="B45" i="1" s="1"/>
  <c r="F28" i="1"/>
  <c r="F26" i="1" s="1"/>
  <c r="F30" i="1" s="1"/>
  <c r="F34" i="1" s="1"/>
  <c r="B28" i="1"/>
  <c r="B26" i="1" s="1"/>
  <c r="B29" i="1"/>
  <c r="E29" i="1"/>
  <c r="B25" i="1"/>
  <c r="D29" i="1"/>
  <c r="F25" i="1"/>
  <c r="B31" i="1"/>
  <c r="C26" i="1"/>
  <c r="C30" i="1" s="1"/>
  <c r="D26" i="1"/>
  <c r="D30" i="1" s="1"/>
  <c r="D34" i="1" s="1"/>
  <c r="F37" i="3"/>
  <c r="E37" i="3"/>
  <c r="D37" i="3"/>
  <c r="F37" i="1"/>
  <c r="E37" i="1"/>
  <c r="D37" i="1"/>
  <c r="C37" i="1"/>
  <c r="F38" i="3" l="1"/>
  <c r="C34" i="3"/>
  <c r="C35" i="3" s="1"/>
  <c r="C36" i="3" s="1"/>
  <c r="C38" i="3" s="1"/>
  <c r="B34" i="3"/>
  <c r="B35" i="3" s="1"/>
  <c r="B36" i="3" s="1"/>
  <c r="B38" i="3" s="1"/>
  <c r="D38" i="3"/>
  <c r="E26" i="1"/>
  <c r="E30" i="1" s="1"/>
  <c r="E34" i="1" s="1"/>
  <c r="B30" i="1"/>
  <c r="B34" i="1" s="1"/>
  <c r="B35" i="1" s="1"/>
  <c r="B36" i="1" s="1"/>
  <c r="B39" i="1" s="1"/>
  <c r="B50" i="1" s="1"/>
  <c r="B22" i="1"/>
  <c r="B49" i="1" s="1"/>
  <c r="E35" i="1"/>
  <c r="E36" i="1"/>
  <c r="E39" i="1" s="1"/>
  <c r="B53" i="1" s="1"/>
  <c r="F35" i="1"/>
  <c r="F36" i="1" s="1"/>
  <c r="F39" i="1" s="1"/>
  <c r="B54" i="1" s="1"/>
  <c r="D35" i="1"/>
  <c r="D36" i="1" s="1"/>
  <c r="D39" i="1" s="1"/>
  <c r="B52" i="1" s="1"/>
  <c r="C34" i="1"/>
  <c r="E35" i="3"/>
  <c r="E36" i="3" s="1"/>
  <c r="E38" i="3" s="1"/>
  <c r="C35" i="1" l="1"/>
  <c r="C36" i="1"/>
  <c r="C39" i="1" s="1"/>
  <c r="B51" i="1" s="1"/>
  <c r="B55" i="1" l="1"/>
  <c r="B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B16" authorId="0" shapeId="0" xr:uid="{55B059BB-C218-48FB-85F8-57D00C8794D9}">
      <text>
        <r>
          <rPr>
            <b/>
            <sz val="9"/>
            <color indexed="81"/>
            <rFont val="Tahoma"/>
            <family val="2"/>
          </rPr>
          <t xml:space="preserve">Se duplica la producción con la nueva tecnología
</t>
        </r>
      </text>
    </comment>
    <comment ref="A33" authorId="0" shapeId="0" xr:uid="{737F1C4F-C49C-4020-8BA5-DD45EE5299B9}">
      <text>
        <r>
          <rPr>
            <b/>
            <sz val="9"/>
            <color indexed="81"/>
            <rFont val="Tahoma"/>
            <family val="2"/>
          </rPr>
          <t>Se asume depreciación lineal a 5 años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Brazil Batres</author>
  </authors>
  <commentList>
    <comment ref="A33" authorId="0" shapeId="0" xr:uid="{B7743BCB-BCF6-4511-9EA4-4E9CBE66D429}">
      <text>
        <r>
          <rPr>
            <b/>
            <sz val="9"/>
            <color indexed="81"/>
            <rFont val="Tahoma"/>
            <family val="2"/>
          </rPr>
          <t>Se asume depreciación lineal a 5 años</t>
        </r>
      </text>
    </comment>
  </commentList>
</comments>
</file>

<file path=xl/sharedStrings.xml><?xml version="1.0" encoding="utf-8"?>
<sst xmlns="http://schemas.openxmlformats.org/spreadsheetml/2006/main" count="108" uniqueCount="64">
  <si>
    <t>DATOS INICIALES</t>
  </si>
  <si>
    <t xml:space="preserve">Elabora y vende </t>
  </si>
  <si>
    <t>m3</t>
  </si>
  <si>
    <t>Precio</t>
  </si>
  <si>
    <t>Costos Operativos</t>
  </si>
  <si>
    <t>Costos indirectos de fabricación</t>
  </si>
  <si>
    <t>Inversión Inicial (Año 0)</t>
  </si>
  <si>
    <t>capital de trabajo inicial</t>
  </si>
  <si>
    <t>Tecnología actual Costos Operativos</t>
  </si>
  <si>
    <t>(La tecnología fue adquirida por) (con depreciación lineal)</t>
  </si>
  <si>
    <t>Valor tecnología en la actualidad</t>
  </si>
  <si>
    <t>Costo de tecnología</t>
  </si>
  <si>
    <t>Capital de trabajo inicial</t>
  </si>
  <si>
    <t>por m3</t>
  </si>
  <si>
    <t>Valor de salvamento en 5 años</t>
  </si>
  <si>
    <t>ALTERNATIVA 1</t>
  </si>
  <si>
    <t>Costo de operación</t>
  </si>
  <si>
    <t>Incremento en egresos fijos</t>
  </si>
  <si>
    <t>ALTERNATIVA 2</t>
  </si>
  <si>
    <t xml:space="preserve">capacidad de alcance </t>
  </si>
  <si>
    <t>costo de adquisición de tecnología</t>
  </si>
  <si>
    <t>(vida útil 5 años)</t>
  </si>
  <si>
    <t>Valor tras cumplir su vida útil</t>
  </si>
  <si>
    <t>costos de operación</t>
  </si>
  <si>
    <t xml:space="preserve">costos indirectos de fabricación </t>
  </si>
  <si>
    <t>anuales</t>
  </si>
  <si>
    <t>Ingresos</t>
  </si>
  <si>
    <t>Año 1</t>
  </si>
  <si>
    <t>Flujos Netos de Efectivo</t>
  </si>
  <si>
    <t>Año 2</t>
  </si>
  <si>
    <t>Año 3</t>
  </si>
  <si>
    <t>Año 4</t>
  </si>
  <si>
    <t>Año 5</t>
  </si>
  <si>
    <t>Utilidad Bruta</t>
  </si>
  <si>
    <t>Costos indirecto de fabricación</t>
  </si>
  <si>
    <t>(-) Costos de Producción</t>
  </si>
  <si>
    <t>(-) Gastos Operativos</t>
  </si>
  <si>
    <t>Depreciación Tecnología Actual</t>
  </si>
  <si>
    <t>FLUJO TERMINAL (AÑO 5)</t>
  </si>
  <si>
    <t>Utilidad antes de Impuestos</t>
  </si>
  <si>
    <t>(-) ISR 25%</t>
  </si>
  <si>
    <t>Utilidad Neta</t>
  </si>
  <si>
    <t>(+) Depreciación</t>
  </si>
  <si>
    <t>FNE OPERATIVO</t>
  </si>
  <si>
    <t>Inversión tecnología nueva</t>
  </si>
  <si>
    <t>Valor de salvamento Tecnología Actual en 5 años</t>
  </si>
  <si>
    <t>Valor de salvamento Tecnología Nueva en 5 años</t>
  </si>
  <si>
    <t>Costos Operativos Tecnología Actual</t>
  </si>
  <si>
    <t>Costos Operativos Tecnología Nueva</t>
  </si>
  <si>
    <t>Depreciación Tecnología Nueva</t>
  </si>
  <si>
    <t>(+) Depreciación Tecnología Actual</t>
  </si>
  <si>
    <t>(+) Depreciación Tecnología Nueva</t>
  </si>
  <si>
    <t>Recuperación del capital de trabajo</t>
  </si>
  <si>
    <t>AÑOS</t>
  </si>
  <si>
    <t>FNE</t>
  </si>
  <si>
    <t>VPN</t>
  </si>
  <si>
    <t>TIR</t>
  </si>
  <si>
    <t>Costo de tecnología actual</t>
  </si>
  <si>
    <t>(valor de salvamento)</t>
  </si>
  <si>
    <t>Nombres</t>
  </si>
  <si>
    <t>Carné</t>
  </si>
  <si>
    <t>José Alejandro Montenegro Monzón</t>
  </si>
  <si>
    <t>Jocelyn Abigail de León Ardón</t>
  </si>
  <si>
    <t>Brazil Abraham Bratres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</si>
</sst>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44444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66" fontId="7" fillId="0" borderId="1" xfId="0" applyNumberFormat="1" applyFont="1" applyBorder="1"/>
    <xf numFmtId="9" fontId="0" fillId="0" borderId="0" xfId="1" applyFont="1"/>
    <xf numFmtId="0" fontId="0" fillId="0" borderId="0" xfId="0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2" borderId="0" xfId="0" applyFill="1"/>
    <xf numFmtId="166" fontId="4" fillId="2" borderId="0" xfId="0" applyNumberFormat="1" applyFont="1" applyFill="1"/>
    <xf numFmtId="0" fontId="4" fillId="2" borderId="0" xfId="0" applyFont="1" applyFill="1"/>
    <xf numFmtId="0" fontId="8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1" fontId="0" fillId="0" borderId="0" xfId="1" applyNumberFormat="1" applyFont="1"/>
    <xf numFmtId="0" fontId="0" fillId="0" borderId="0" xfId="0" applyFill="1"/>
    <xf numFmtId="166" fontId="0" fillId="0" borderId="2" xfId="0" applyNumberFormat="1" applyBorder="1" applyAlignment="1">
      <alignment horizontal="center"/>
    </xf>
    <xf numFmtId="166" fontId="2" fillId="0" borderId="2" xfId="0" applyNumberFormat="1" applyFont="1" applyBorder="1"/>
    <xf numFmtId="0" fontId="10" fillId="0" borderId="0" xfId="0" quotePrefix="1" applyFont="1"/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6" fontId="2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3291840</xdr:colOff>
      <xdr:row>55</xdr:row>
      <xdr:rowOff>7620</xdr:rowOff>
    </xdr:from>
    <xdr:to>
      <xdr:col>6</xdr:col>
      <xdr:colOff>198120</xdr:colOff>
      <xdr:row>58</xdr:row>
      <xdr:rowOff>167640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919CDF-C225-B714-4ED3-7B095645214B}"/>
            </a:ext>
          </a:extLst>
        </xdr:cNvPr>
        <xdr:cNvSpPr txBox="1"/>
      </xdr:nvSpPr>
      <xdr:spPr>
        <a:xfrm>
          <a:off x="3291840" y="10073640"/>
          <a:ext cx="60045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CONCLUSIÓN: La mejor alternativa es la de reemplazar</a:t>
          </a:r>
          <a:r>
            <a:rPr lang="es-GT" sz="1100" baseline="0"/>
            <a:t> completamente la tecnología actual con la nueva (alternativa 2) debido que la alternativa 1 no es rentable por tener un VPN y TIR negativo.</a:t>
          </a:r>
        </a:p>
        <a:p>
          <a:endParaRPr lang="es-GT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78E9-CF49-4DF2-9694-EA18A5C49A7A}">
  <dimension ref="C2:D5"/>
  <sheetViews>
    <sheetView workbookViewId="0"/>
  </sheetViews>
  <sheetFormatPr baseColWidth="10" defaultRowHeight="14.4" x14ac:dyDescent="0.3"/>
  <cols>
    <col min="3" max="3" width="30.77734375" bestFit="1" customWidth="1"/>
  </cols>
  <sheetData>
    <row r="2" spans="3:4" x14ac:dyDescent="0.3">
      <c r="C2" s="19" t="s">
        <v>59</v>
      </c>
      <c r="D2" s="19" t="s">
        <v>60</v>
      </c>
    </row>
    <row r="3" spans="3:4" x14ac:dyDescent="0.3">
      <c r="C3" s="9" t="s">
        <v>61</v>
      </c>
      <c r="D3" s="9">
        <v>1229918</v>
      </c>
    </row>
    <row r="4" spans="3:4" x14ac:dyDescent="0.3">
      <c r="C4" s="9" t="s">
        <v>62</v>
      </c>
      <c r="D4" s="9">
        <v>1305619</v>
      </c>
    </row>
    <row r="5" spans="3:4" x14ac:dyDescent="0.3">
      <c r="C5" s="9" t="s">
        <v>63</v>
      </c>
      <c r="D5" s="9">
        <v>1069619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ED64-84C6-41C1-BC5A-AF21A40AC5B1}">
  <sheetPr>
    <tabColor theme="5" tint="0.39997558519241921"/>
  </sheetPr>
  <dimension ref="A1:F56"/>
  <sheetViews>
    <sheetView topLeftCell="A21" workbookViewId="0">
      <selection activeCell="A43" sqref="A43"/>
    </sheetView>
  </sheetViews>
  <sheetFormatPr baseColWidth="10" defaultRowHeight="14.4" x14ac:dyDescent="0.3"/>
  <cols>
    <col min="1" max="1" width="48.33203125" bestFit="1" customWidth="1"/>
    <col min="2" max="2" width="19.44140625" customWidth="1"/>
    <col min="3" max="3" width="17.44140625" customWidth="1"/>
    <col min="4" max="4" width="18.33203125" customWidth="1"/>
    <col min="5" max="5" width="16.33203125" customWidth="1"/>
    <col min="6" max="6" width="18.33203125" customWidth="1"/>
  </cols>
  <sheetData>
    <row r="1" spans="1:3" x14ac:dyDescent="0.3">
      <c r="A1" s="1" t="s">
        <v>0</v>
      </c>
    </row>
    <row r="2" spans="1:3" x14ac:dyDescent="0.3">
      <c r="A2" s="11" t="s">
        <v>1</v>
      </c>
      <c r="B2" s="13">
        <v>200</v>
      </c>
      <c r="C2" s="11" t="s">
        <v>2</v>
      </c>
    </row>
    <row r="3" spans="1:3" x14ac:dyDescent="0.3">
      <c r="A3" s="11" t="s">
        <v>3</v>
      </c>
      <c r="B3" s="12">
        <v>35000</v>
      </c>
      <c r="C3" s="11" t="s">
        <v>13</v>
      </c>
    </row>
    <row r="4" spans="1:3" x14ac:dyDescent="0.3">
      <c r="A4" s="11" t="s">
        <v>8</v>
      </c>
      <c r="B4" s="12">
        <v>14500</v>
      </c>
      <c r="C4" s="11" t="s">
        <v>13</v>
      </c>
    </row>
    <row r="5" spans="1:3" x14ac:dyDescent="0.3">
      <c r="A5" s="11" t="s">
        <v>5</v>
      </c>
      <c r="B5" s="12">
        <v>2000000</v>
      </c>
      <c r="C5" s="11"/>
    </row>
    <row r="6" spans="1:3" x14ac:dyDescent="0.3">
      <c r="A6" s="11" t="s">
        <v>9</v>
      </c>
      <c r="B6" s="12">
        <v>6000000</v>
      </c>
      <c r="C6" s="11"/>
    </row>
    <row r="7" spans="1:3" x14ac:dyDescent="0.3">
      <c r="A7" t="s">
        <v>10</v>
      </c>
      <c r="B7" s="4">
        <f>B6*0.45</f>
        <v>2700000</v>
      </c>
    </row>
    <row r="8" spans="1:3" x14ac:dyDescent="0.3">
      <c r="A8" t="s">
        <v>12</v>
      </c>
      <c r="B8" s="5">
        <f>(B4*B16+B5)/4</f>
        <v>1950000</v>
      </c>
    </row>
    <row r="9" spans="1:3" x14ac:dyDescent="0.3">
      <c r="A9" t="s">
        <v>14</v>
      </c>
      <c r="B9" s="5">
        <f>B6*0.1</f>
        <v>600000</v>
      </c>
    </row>
    <row r="11" spans="1:3" x14ac:dyDescent="0.3">
      <c r="A11" s="1" t="s">
        <v>15</v>
      </c>
    </row>
    <row r="12" spans="1:3" x14ac:dyDescent="0.3">
      <c r="A12" t="s">
        <v>44</v>
      </c>
      <c r="B12" s="5">
        <v>8000000</v>
      </c>
    </row>
    <row r="13" spans="1:3" x14ac:dyDescent="0.3">
      <c r="A13" t="s">
        <v>14</v>
      </c>
      <c r="B13" s="5">
        <f>B12*0.3</f>
        <v>2400000</v>
      </c>
    </row>
    <row r="14" spans="1:3" x14ac:dyDescent="0.3">
      <c r="A14" t="s">
        <v>16</v>
      </c>
      <c r="B14" s="5">
        <v>12000</v>
      </c>
      <c r="C14" t="s">
        <v>13</v>
      </c>
    </row>
    <row r="15" spans="1:3" x14ac:dyDescent="0.3">
      <c r="A15" t="s">
        <v>17</v>
      </c>
      <c r="B15" s="8">
        <v>0.2</v>
      </c>
    </row>
    <row r="16" spans="1:3" x14ac:dyDescent="0.3">
      <c r="A16" s="22" t="s">
        <v>1</v>
      </c>
      <c r="B16" s="21">
        <f>B2*2</f>
        <v>400</v>
      </c>
      <c r="C16" t="s">
        <v>2</v>
      </c>
    </row>
    <row r="18" spans="1:6" x14ac:dyDescent="0.3">
      <c r="A18" s="2" t="s">
        <v>6</v>
      </c>
      <c r="B18" s="3"/>
      <c r="C18" s="3"/>
    </row>
    <row r="19" spans="1:6" x14ac:dyDescent="0.3">
      <c r="A19" s="20" t="str">
        <f>A12</f>
        <v>Inversión tecnología nueva</v>
      </c>
      <c r="B19" s="4">
        <f>B12</f>
        <v>8000000</v>
      </c>
      <c r="C19" s="3"/>
    </row>
    <row r="20" spans="1:6" ht="15" customHeight="1" x14ac:dyDescent="0.3">
      <c r="A20" s="20" t="s">
        <v>57</v>
      </c>
      <c r="B20" s="6">
        <f>B7</f>
        <v>2700000</v>
      </c>
      <c r="C20" s="20"/>
    </row>
    <row r="21" spans="1:6" x14ac:dyDescent="0.3">
      <c r="A21" s="3" t="s">
        <v>12</v>
      </c>
      <c r="B21" s="6">
        <f>B26/4</f>
        <v>3250000</v>
      </c>
      <c r="C21" s="3"/>
    </row>
    <row r="22" spans="1:6" x14ac:dyDescent="0.3">
      <c r="A22" s="3"/>
      <c r="B22" s="7">
        <f>SUM(B19:B21)</f>
        <v>13950000</v>
      </c>
      <c r="C22" s="3"/>
    </row>
    <row r="24" spans="1:6" x14ac:dyDescent="0.3">
      <c r="A24" s="19" t="s">
        <v>28</v>
      </c>
      <c r="B24" s="19" t="s">
        <v>27</v>
      </c>
      <c r="C24" s="19" t="s">
        <v>29</v>
      </c>
      <c r="D24" s="19" t="s">
        <v>30</v>
      </c>
      <c r="E24" s="19" t="s">
        <v>31</v>
      </c>
      <c r="F24" s="19" t="s">
        <v>32</v>
      </c>
    </row>
    <row r="25" spans="1:6" x14ac:dyDescent="0.3">
      <c r="A25" t="s">
        <v>26</v>
      </c>
      <c r="B25" s="5">
        <f>$B$3*$B$16</f>
        <v>14000000</v>
      </c>
      <c r="C25" s="5">
        <f t="shared" ref="C25:F25" si="0">$B$3*$B$16</f>
        <v>14000000</v>
      </c>
      <c r="D25" s="5">
        <f t="shared" si="0"/>
        <v>14000000</v>
      </c>
      <c r="E25" s="5">
        <f t="shared" si="0"/>
        <v>14000000</v>
      </c>
      <c r="F25" s="5">
        <f t="shared" si="0"/>
        <v>14000000</v>
      </c>
    </row>
    <row r="26" spans="1:6" x14ac:dyDescent="0.3">
      <c r="A26" s="14" t="s">
        <v>35</v>
      </c>
      <c r="B26" s="5">
        <f>SUM(B27:B29)</f>
        <v>13000000</v>
      </c>
      <c r="C26" s="5">
        <f>SUM(C27:C29)</f>
        <v>13000000</v>
      </c>
      <c r="D26" s="5">
        <f>SUM(D27:D29)</f>
        <v>13000000</v>
      </c>
      <c r="E26" s="5">
        <f>SUM(E27:E29)</f>
        <v>13000000</v>
      </c>
      <c r="F26" s="5">
        <f>SUM(F27:F29)</f>
        <v>13000000</v>
      </c>
    </row>
    <row r="27" spans="1:6" x14ac:dyDescent="0.3">
      <c r="A27" t="s">
        <v>34</v>
      </c>
      <c r="B27" s="5">
        <f>$B$5*(1+$B$15)</f>
        <v>2400000</v>
      </c>
      <c r="C27" s="5">
        <f t="shared" ref="C27:F27" si="1">$B$5*(1+$B$15)</f>
        <v>2400000</v>
      </c>
      <c r="D27" s="5">
        <f t="shared" si="1"/>
        <v>2400000</v>
      </c>
      <c r="E27" s="5">
        <f t="shared" si="1"/>
        <v>2400000</v>
      </c>
      <c r="F27" s="5">
        <f t="shared" si="1"/>
        <v>2400000</v>
      </c>
    </row>
    <row r="28" spans="1:6" x14ac:dyDescent="0.3">
      <c r="A28" t="s">
        <v>47</v>
      </c>
      <c r="B28" s="5">
        <f>$B$4*$B$16</f>
        <v>5800000</v>
      </c>
      <c r="C28" s="5">
        <f t="shared" ref="C28:F28" si="2">$B$4*$B$16</f>
        <v>5800000</v>
      </c>
      <c r="D28" s="5">
        <f t="shared" si="2"/>
        <v>5800000</v>
      </c>
      <c r="E28" s="5">
        <f t="shared" si="2"/>
        <v>5800000</v>
      </c>
      <c r="F28" s="5">
        <f t="shared" si="2"/>
        <v>5800000</v>
      </c>
    </row>
    <row r="29" spans="1:6" x14ac:dyDescent="0.3">
      <c r="A29" t="s">
        <v>48</v>
      </c>
      <c r="B29" s="5">
        <f>$B$14*$B$16</f>
        <v>4800000</v>
      </c>
      <c r="C29" s="5">
        <f t="shared" ref="C29:F29" si="3">$B$14*$B$16</f>
        <v>4800000</v>
      </c>
      <c r="D29" s="5">
        <f t="shared" si="3"/>
        <v>4800000</v>
      </c>
      <c r="E29" s="5">
        <f t="shared" si="3"/>
        <v>4800000</v>
      </c>
      <c r="F29" s="5">
        <f t="shared" si="3"/>
        <v>4800000</v>
      </c>
    </row>
    <row r="30" spans="1:6" x14ac:dyDescent="0.3">
      <c r="A30" s="1" t="s">
        <v>33</v>
      </c>
      <c r="B30" s="17">
        <f>B25-B26</f>
        <v>1000000</v>
      </c>
      <c r="C30" s="17">
        <f>C25-C26</f>
        <v>1000000</v>
      </c>
      <c r="D30" s="17">
        <f>D25-D26</f>
        <v>1000000</v>
      </c>
      <c r="E30" s="17">
        <f>E25-E26</f>
        <v>1000000</v>
      </c>
      <c r="F30" s="17">
        <f>F25-F26</f>
        <v>1000000</v>
      </c>
    </row>
    <row r="31" spans="1:6" x14ac:dyDescent="0.3">
      <c r="A31" s="14" t="s">
        <v>36</v>
      </c>
      <c r="B31" s="5">
        <f>SUM(B32:B33)</f>
        <v>2800000</v>
      </c>
      <c r="C31" s="5">
        <f>SUM(C32:C33)</f>
        <v>2800000</v>
      </c>
      <c r="D31" s="5">
        <f>SUM(D32:D33)</f>
        <v>1600000</v>
      </c>
      <c r="E31" s="5">
        <f>SUM(E32:E33)</f>
        <v>1600000</v>
      </c>
      <c r="F31" s="5">
        <f>SUM(F32:F33)</f>
        <v>1600000</v>
      </c>
    </row>
    <row r="32" spans="1:6" x14ac:dyDescent="0.3">
      <c r="A32" t="s">
        <v>37</v>
      </c>
      <c r="B32" s="5">
        <f>$B$6/5</f>
        <v>1200000</v>
      </c>
      <c r="C32" s="5">
        <f t="shared" ref="C32:F32" si="4">$B$6/5</f>
        <v>1200000</v>
      </c>
      <c r="D32" s="5"/>
      <c r="E32" s="5"/>
      <c r="F32" s="5"/>
    </row>
    <row r="33" spans="1:6" x14ac:dyDescent="0.3">
      <c r="A33" t="s">
        <v>49</v>
      </c>
      <c r="B33" s="5">
        <f>$B$12/5</f>
        <v>1600000</v>
      </c>
      <c r="C33" s="5">
        <f>$B$12/5</f>
        <v>1600000</v>
      </c>
      <c r="D33" s="5">
        <f>$B$12/5</f>
        <v>1600000</v>
      </c>
      <c r="E33" s="5">
        <f>$B$12/5</f>
        <v>1600000</v>
      </c>
      <c r="F33" s="5">
        <f>$B$12/5</f>
        <v>1600000</v>
      </c>
    </row>
    <row r="34" spans="1:6" x14ac:dyDescent="0.3">
      <c r="A34" s="1" t="s">
        <v>39</v>
      </c>
      <c r="B34" s="17">
        <f>B30-B31</f>
        <v>-1800000</v>
      </c>
      <c r="C34" s="17">
        <f>C30-C31</f>
        <v>-1800000</v>
      </c>
      <c r="D34" s="17">
        <f>D30-D31</f>
        <v>-600000</v>
      </c>
      <c r="E34" s="17">
        <f>E30-E31</f>
        <v>-600000</v>
      </c>
      <c r="F34" s="17">
        <f>F30-F31</f>
        <v>-600000</v>
      </c>
    </row>
    <row r="35" spans="1:6" x14ac:dyDescent="0.3">
      <c r="A35" t="s">
        <v>40</v>
      </c>
      <c r="B35" s="5">
        <f>B34*0.25</f>
        <v>-450000</v>
      </c>
      <c r="C35" s="5">
        <f>C34*0.25</f>
        <v>-450000</v>
      </c>
      <c r="D35" s="5">
        <f>D34*0.25</f>
        <v>-150000</v>
      </c>
      <c r="E35" s="5">
        <f>E34*0.25</f>
        <v>-150000</v>
      </c>
      <c r="F35" s="5">
        <f>F34*0.25</f>
        <v>-150000</v>
      </c>
    </row>
    <row r="36" spans="1:6" x14ac:dyDescent="0.3">
      <c r="A36" s="1" t="s">
        <v>41</v>
      </c>
      <c r="B36" s="5">
        <f>B34+B35</f>
        <v>-2250000</v>
      </c>
      <c r="C36" s="5">
        <f>C34+C35</f>
        <v>-2250000</v>
      </c>
      <c r="D36" s="5">
        <f>D34+D35</f>
        <v>-750000</v>
      </c>
      <c r="E36" s="5">
        <f>E34+E35</f>
        <v>-750000</v>
      </c>
      <c r="F36" s="5">
        <f>F34+F35</f>
        <v>-750000</v>
      </c>
    </row>
    <row r="37" spans="1:6" x14ac:dyDescent="0.3">
      <c r="A37" s="15" t="s">
        <v>50</v>
      </c>
      <c r="B37" s="5">
        <f>B32</f>
        <v>1200000</v>
      </c>
      <c r="C37" s="5">
        <f>C32</f>
        <v>1200000</v>
      </c>
      <c r="D37" s="5">
        <f>D32</f>
        <v>0</v>
      </c>
      <c r="E37" s="5">
        <f>E32</f>
        <v>0</v>
      </c>
      <c r="F37" s="5">
        <f>F32</f>
        <v>0</v>
      </c>
    </row>
    <row r="38" spans="1:6" x14ac:dyDescent="0.3">
      <c r="A38" s="15" t="s">
        <v>51</v>
      </c>
      <c r="B38" s="5">
        <f>B33</f>
        <v>1600000</v>
      </c>
      <c r="C38" s="5">
        <f>C33</f>
        <v>1600000</v>
      </c>
      <c r="D38" s="5">
        <f>D33</f>
        <v>1600000</v>
      </c>
      <c r="E38" s="5">
        <f>E33</f>
        <v>1600000</v>
      </c>
      <c r="F38" s="5">
        <f>F33</f>
        <v>1600000</v>
      </c>
    </row>
    <row r="39" spans="1:6" ht="15" thickBot="1" x14ac:dyDescent="0.35">
      <c r="A39" s="16" t="s">
        <v>43</v>
      </c>
      <c r="B39" s="23">
        <f>B36+SUM(B37:B38)</f>
        <v>550000</v>
      </c>
      <c r="C39" s="23">
        <f>C36+SUM(C37:C38)</f>
        <v>550000</v>
      </c>
      <c r="D39" s="23">
        <f>D36+SUM(D37:D38)</f>
        <v>850000</v>
      </c>
      <c r="E39" s="23">
        <f>E36+SUM(E37:E38)</f>
        <v>850000</v>
      </c>
      <c r="F39" s="23">
        <f>F36+SUM(F37:F38)</f>
        <v>850000</v>
      </c>
    </row>
    <row r="40" spans="1:6" x14ac:dyDescent="0.3">
      <c r="A40" s="1"/>
      <c r="B40" s="5"/>
      <c r="C40" s="5"/>
      <c r="D40" s="5"/>
      <c r="E40" s="5"/>
      <c r="F40" s="5"/>
    </row>
    <row r="41" spans="1:6" x14ac:dyDescent="0.3">
      <c r="A41" s="1" t="s">
        <v>38</v>
      </c>
    </row>
    <row r="42" spans="1:6" x14ac:dyDescent="0.3">
      <c r="A42" t="s">
        <v>45</v>
      </c>
      <c r="B42" s="5">
        <f>B9</f>
        <v>600000</v>
      </c>
    </row>
    <row r="43" spans="1:6" x14ac:dyDescent="0.3">
      <c r="A43" t="s">
        <v>46</v>
      </c>
      <c r="B43" s="5">
        <f>B13</f>
        <v>2400000</v>
      </c>
    </row>
    <row r="44" spans="1:6" x14ac:dyDescent="0.3">
      <c r="A44" t="s">
        <v>52</v>
      </c>
      <c r="B44" s="5">
        <f>B21</f>
        <v>3250000</v>
      </c>
    </row>
    <row r="45" spans="1:6" ht="15" thickBot="1" x14ac:dyDescent="0.35">
      <c r="B45" s="24">
        <f>B42+B43+B44</f>
        <v>6250000</v>
      </c>
    </row>
    <row r="48" spans="1:6" x14ac:dyDescent="0.3">
      <c r="A48" s="19" t="s">
        <v>53</v>
      </c>
      <c r="B48" s="19" t="s">
        <v>54</v>
      </c>
    </row>
    <row r="49" spans="1:6" x14ac:dyDescent="0.3">
      <c r="A49" s="19">
        <v>0</v>
      </c>
      <c r="B49" s="26">
        <f>B22*-1</f>
        <v>-13950000</v>
      </c>
    </row>
    <row r="50" spans="1:6" x14ac:dyDescent="0.3">
      <c r="A50" s="19">
        <v>1</v>
      </c>
      <c r="B50" s="26">
        <f>B39</f>
        <v>550000</v>
      </c>
    </row>
    <row r="51" spans="1:6" x14ac:dyDescent="0.3">
      <c r="A51" s="19">
        <v>2</v>
      </c>
      <c r="B51" s="26">
        <f>C39</f>
        <v>550000</v>
      </c>
    </row>
    <row r="52" spans="1:6" x14ac:dyDescent="0.3">
      <c r="A52" s="19">
        <v>3</v>
      </c>
      <c r="B52" s="26">
        <f>D39</f>
        <v>850000</v>
      </c>
    </row>
    <row r="53" spans="1:6" x14ac:dyDescent="0.3">
      <c r="A53" s="19">
        <v>4</v>
      </c>
      <c r="B53" s="26">
        <f>E39</f>
        <v>850000</v>
      </c>
    </row>
    <row r="54" spans="1:6" x14ac:dyDescent="0.3">
      <c r="A54" s="19">
        <v>5</v>
      </c>
      <c r="B54" s="26">
        <f>F39+B45</f>
        <v>7100000</v>
      </c>
    </row>
    <row r="55" spans="1:6" x14ac:dyDescent="0.3">
      <c r="A55" s="19" t="s">
        <v>55</v>
      </c>
      <c r="B55" s="27">
        <f>NPV(13%,B50:B54)+B49</f>
        <v>-8068534.5583680011</v>
      </c>
      <c r="F55" s="25"/>
    </row>
    <row r="56" spans="1:6" x14ac:dyDescent="0.3">
      <c r="A56" s="19" t="s">
        <v>56</v>
      </c>
      <c r="B56" s="28">
        <f>IRR(B49:B54)</f>
        <v>-7.489620699267896E-2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3001-B801-4D09-981D-9624D56ADFAF}">
  <sheetPr>
    <tabColor theme="7" tint="0.39997558519241921"/>
  </sheetPr>
  <dimension ref="A1:F54"/>
  <sheetViews>
    <sheetView tabSelected="1" topLeftCell="A24" workbookViewId="0">
      <selection activeCell="D56" sqref="D56"/>
    </sheetView>
  </sheetViews>
  <sheetFormatPr baseColWidth="10" defaultRowHeight="14.4" x14ac:dyDescent="0.3"/>
  <cols>
    <col min="1" max="1" width="48.33203125" bestFit="1" customWidth="1"/>
    <col min="2" max="2" width="19.44140625" customWidth="1"/>
    <col min="3" max="3" width="14.5546875" bestFit="1" customWidth="1"/>
    <col min="4" max="4" width="21.21875" customWidth="1"/>
    <col min="5" max="6" width="14.5546875" bestFit="1" customWidth="1"/>
  </cols>
  <sheetData>
    <row r="1" spans="1:4" x14ac:dyDescent="0.3">
      <c r="A1" s="1" t="s">
        <v>0</v>
      </c>
    </row>
    <row r="2" spans="1:4" x14ac:dyDescent="0.3">
      <c r="A2" t="s">
        <v>1</v>
      </c>
      <c r="B2" s="3">
        <v>200</v>
      </c>
      <c r="C2" t="s">
        <v>2</v>
      </c>
    </row>
    <row r="3" spans="1:4" x14ac:dyDescent="0.3">
      <c r="A3" t="s">
        <v>3</v>
      </c>
      <c r="B3" s="4">
        <v>35000</v>
      </c>
      <c r="C3" t="s">
        <v>13</v>
      </c>
    </row>
    <row r="4" spans="1:4" x14ac:dyDescent="0.3">
      <c r="A4" t="s">
        <v>8</v>
      </c>
      <c r="B4" s="4">
        <v>14500</v>
      </c>
      <c r="C4" t="s">
        <v>13</v>
      </c>
    </row>
    <row r="5" spans="1:4" x14ac:dyDescent="0.3">
      <c r="A5" t="s">
        <v>5</v>
      </c>
      <c r="B5" s="4">
        <v>2000000</v>
      </c>
    </row>
    <row r="6" spans="1:4" x14ac:dyDescent="0.3">
      <c r="A6" t="s">
        <v>9</v>
      </c>
      <c r="B6" s="4">
        <v>6000000</v>
      </c>
    </row>
    <row r="7" spans="1:4" x14ac:dyDescent="0.3">
      <c r="A7" t="s">
        <v>10</v>
      </c>
      <c r="B7" s="4">
        <f>B6*0.45</f>
        <v>2700000</v>
      </c>
    </row>
    <row r="8" spans="1:4" x14ac:dyDescent="0.3">
      <c r="A8" t="s">
        <v>12</v>
      </c>
      <c r="B8" s="5">
        <f>(B4+B5)/4</f>
        <v>503625</v>
      </c>
    </row>
    <row r="9" spans="1:4" x14ac:dyDescent="0.3">
      <c r="A9" t="s">
        <v>14</v>
      </c>
      <c r="B9" s="5">
        <f>B6*0.1</f>
        <v>600000</v>
      </c>
    </row>
    <row r="11" spans="1:4" x14ac:dyDescent="0.3">
      <c r="A11" t="s">
        <v>18</v>
      </c>
    </row>
    <row r="12" spans="1:4" x14ac:dyDescent="0.3">
      <c r="A12" s="9" t="s">
        <v>19</v>
      </c>
      <c r="B12" s="9">
        <v>400</v>
      </c>
      <c r="C12" s="9" t="s">
        <v>2</v>
      </c>
    </row>
    <row r="13" spans="1:4" x14ac:dyDescent="0.3">
      <c r="A13" s="9" t="s">
        <v>20</v>
      </c>
      <c r="B13" s="10">
        <v>13000000</v>
      </c>
      <c r="C13" s="9" t="s">
        <v>21</v>
      </c>
    </row>
    <row r="14" spans="1:4" x14ac:dyDescent="0.3">
      <c r="A14" s="9" t="s">
        <v>22</v>
      </c>
      <c r="B14" s="10">
        <f>B13*0.4</f>
        <v>5200000</v>
      </c>
      <c r="C14" s="9" t="s">
        <v>58</v>
      </c>
    </row>
    <row r="15" spans="1:4" x14ac:dyDescent="0.3">
      <c r="A15" s="9" t="s">
        <v>23</v>
      </c>
      <c r="B15" s="10">
        <v>11000</v>
      </c>
      <c r="C15" s="9" t="s">
        <v>13</v>
      </c>
    </row>
    <row r="16" spans="1:4" x14ac:dyDescent="0.3">
      <c r="A16" s="9" t="s">
        <v>24</v>
      </c>
      <c r="B16" s="10">
        <v>1800000</v>
      </c>
      <c r="C16" s="9" t="s">
        <v>25</v>
      </c>
      <c r="D16" s="1"/>
    </row>
    <row r="18" spans="1:6" x14ac:dyDescent="0.3">
      <c r="A18" s="2" t="s">
        <v>6</v>
      </c>
      <c r="B18" s="3"/>
      <c r="C18" s="3"/>
    </row>
    <row r="19" spans="1:6" x14ac:dyDescent="0.3">
      <c r="A19" s="3" t="s">
        <v>11</v>
      </c>
      <c r="B19" s="6">
        <f>B13</f>
        <v>13000000</v>
      </c>
      <c r="C19" s="3"/>
    </row>
    <row r="20" spans="1:6" x14ac:dyDescent="0.3">
      <c r="A20" s="3" t="s">
        <v>7</v>
      </c>
      <c r="B20" s="6">
        <f>B28/4</f>
        <v>1550000</v>
      </c>
      <c r="C20" s="3"/>
    </row>
    <row r="21" spans="1:6" x14ac:dyDescent="0.3">
      <c r="A21" s="3"/>
      <c r="B21" s="7">
        <f>SUM(B19:B20)</f>
        <v>14550000</v>
      </c>
      <c r="C21" s="3"/>
    </row>
    <row r="26" spans="1:6" x14ac:dyDescent="0.3">
      <c r="A26" s="19" t="s">
        <v>28</v>
      </c>
      <c r="B26" s="19" t="s">
        <v>27</v>
      </c>
      <c r="C26" s="19" t="s">
        <v>29</v>
      </c>
      <c r="D26" s="19" t="s">
        <v>30</v>
      </c>
      <c r="E26" s="19" t="s">
        <v>31</v>
      </c>
      <c r="F26" s="19" t="s">
        <v>32</v>
      </c>
    </row>
    <row r="27" spans="1:6" x14ac:dyDescent="0.3">
      <c r="A27" t="s">
        <v>26</v>
      </c>
      <c r="B27" s="5">
        <f>$B$12*$B$3</f>
        <v>14000000</v>
      </c>
      <c r="C27" s="5">
        <f>$B$12*$B$3</f>
        <v>14000000</v>
      </c>
      <c r="D27" s="5">
        <f>$B$12*$B$3</f>
        <v>14000000</v>
      </c>
      <c r="E27" s="5">
        <f>$B$12*$B$3</f>
        <v>14000000</v>
      </c>
      <c r="F27" s="5">
        <f>$B$12*$B$3</f>
        <v>14000000</v>
      </c>
    </row>
    <row r="28" spans="1:6" x14ac:dyDescent="0.3">
      <c r="A28" s="14" t="s">
        <v>35</v>
      </c>
      <c r="B28" s="5">
        <f>SUM(B29:B30)</f>
        <v>6200000</v>
      </c>
      <c r="C28" s="5">
        <f>SUM(C29:C30)</f>
        <v>6200000</v>
      </c>
      <c r="D28" s="5">
        <f>SUM(D29:D30)</f>
        <v>6200000</v>
      </c>
      <c r="E28" s="5">
        <f>SUM(E29:E30)</f>
        <v>6200000</v>
      </c>
      <c r="F28" s="5">
        <f>SUM(F29:F30)</f>
        <v>6200000</v>
      </c>
    </row>
    <row r="29" spans="1:6" x14ac:dyDescent="0.3">
      <c r="A29" s="15" t="s">
        <v>4</v>
      </c>
      <c r="B29" s="5">
        <f>$B$15*$B$12</f>
        <v>4400000</v>
      </c>
      <c r="C29" s="5">
        <f t="shared" ref="C29:F29" si="0">$B$15*$B$12</f>
        <v>4400000</v>
      </c>
      <c r="D29" s="5">
        <f t="shared" si="0"/>
        <v>4400000</v>
      </c>
      <c r="E29" s="5">
        <f t="shared" si="0"/>
        <v>4400000</v>
      </c>
      <c r="F29" s="5">
        <f t="shared" si="0"/>
        <v>4400000</v>
      </c>
    </row>
    <row r="30" spans="1:6" x14ac:dyDescent="0.3">
      <c r="A30" t="s">
        <v>34</v>
      </c>
      <c r="B30" s="5">
        <f>$B$16</f>
        <v>1800000</v>
      </c>
      <c r="C30" s="5">
        <f>$B$16</f>
        <v>1800000</v>
      </c>
      <c r="D30" s="5">
        <f>$B$16</f>
        <v>1800000</v>
      </c>
      <c r="E30" s="5">
        <f>$B$16</f>
        <v>1800000</v>
      </c>
      <c r="F30" s="5">
        <f>$B$16</f>
        <v>1800000</v>
      </c>
    </row>
    <row r="31" spans="1:6" x14ac:dyDescent="0.3">
      <c r="A31" s="1" t="s">
        <v>33</v>
      </c>
      <c r="B31" s="29">
        <f>B27-B28</f>
        <v>7800000</v>
      </c>
      <c r="C31" s="5">
        <f>C27-C28</f>
        <v>7800000</v>
      </c>
      <c r="D31" s="5">
        <f>D27-D28</f>
        <v>7800000</v>
      </c>
      <c r="E31" s="5">
        <f>E27-E28</f>
        <v>7800000</v>
      </c>
      <c r="F31" s="5">
        <f>F27-F28</f>
        <v>7800000</v>
      </c>
    </row>
    <row r="32" spans="1:6" x14ac:dyDescent="0.3">
      <c r="A32" s="14" t="s">
        <v>36</v>
      </c>
      <c r="B32" s="5">
        <f>SUM(B33)</f>
        <v>2600000</v>
      </c>
      <c r="C32" s="5">
        <f>SUM(C33)</f>
        <v>2600000</v>
      </c>
      <c r="D32" s="5">
        <f>SUM(D33)</f>
        <v>2600000</v>
      </c>
      <c r="E32" s="5">
        <f>SUM(E33)</f>
        <v>2600000</v>
      </c>
      <c r="F32" s="5">
        <f>SUM(F33)</f>
        <v>2600000</v>
      </c>
    </row>
    <row r="33" spans="1:6" x14ac:dyDescent="0.3">
      <c r="A33" t="s">
        <v>37</v>
      </c>
      <c r="B33" s="5">
        <f>$B$13/5</f>
        <v>2600000</v>
      </c>
      <c r="C33" s="5">
        <f>$B$13/5</f>
        <v>2600000</v>
      </c>
      <c r="D33" s="5">
        <f>$B$13/5</f>
        <v>2600000</v>
      </c>
      <c r="E33" s="5">
        <f>$B$13/5</f>
        <v>2600000</v>
      </c>
      <c r="F33" s="5">
        <f>$B$13/5</f>
        <v>2600000</v>
      </c>
    </row>
    <row r="34" spans="1:6" x14ac:dyDescent="0.3">
      <c r="A34" s="1" t="s">
        <v>39</v>
      </c>
      <c r="B34" s="5">
        <f>B31-B32</f>
        <v>5200000</v>
      </c>
      <c r="C34" s="5">
        <f>C31-C32</f>
        <v>5200000</v>
      </c>
      <c r="D34" s="5">
        <f>D31-D32</f>
        <v>5200000</v>
      </c>
      <c r="E34" s="5">
        <f>E31-E32</f>
        <v>5200000</v>
      </c>
      <c r="F34" s="5">
        <f>F31-F32</f>
        <v>5200000</v>
      </c>
    </row>
    <row r="35" spans="1:6" x14ac:dyDescent="0.3">
      <c r="A35" t="s">
        <v>40</v>
      </c>
      <c r="B35" s="5">
        <f>B34*0.25</f>
        <v>1300000</v>
      </c>
      <c r="C35" s="5">
        <f>C34*0.25</f>
        <v>1300000</v>
      </c>
      <c r="D35" s="5">
        <f>D34*0.25</f>
        <v>1300000</v>
      </c>
      <c r="E35" s="5">
        <f>E34*0.25</f>
        <v>1300000</v>
      </c>
      <c r="F35" s="5">
        <f>F34*0.25</f>
        <v>1300000</v>
      </c>
    </row>
    <row r="36" spans="1:6" x14ac:dyDescent="0.3">
      <c r="A36" s="1" t="s">
        <v>41</v>
      </c>
      <c r="B36" s="5">
        <f>B34-B35</f>
        <v>3900000</v>
      </c>
      <c r="C36" s="5">
        <f>C34-C35</f>
        <v>3900000</v>
      </c>
      <c r="D36" s="5">
        <f>D34-D35</f>
        <v>3900000</v>
      </c>
      <c r="E36" s="5">
        <f>E34-E35</f>
        <v>3900000</v>
      </c>
      <c r="F36" s="5">
        <f>F34-F35</f>
        <v>3900000</v>
      </c>
    </row>
    <row r="37" spans="1:6" x14ac:dyDescent="0.3">
      <c r="A37" t="s">
        <v>42</v>
      </c>
      <c r="B37" s="5">
        <f>B33</f>
        <v>2600000</v>
      </c>
      <c r="C37" s="5">
        <f>C33</f>
        <v>2600000</v>
      </c>
      <c r="D37" s="5">
        <f>D33</f>
        <v>2600000</v>
      </c>
      <c r="E37" s="5">
        <f>E33</f>
        <v>2600000</v>
      </c>
      <c r="F37" s="5">
        <f>F33</f>
        <v>2600000</v>
      </c>
    </row>
    <row r="38" spans="1:6" x14ac:dyDescent="0.3">
      <c r="A38" s="16" t="s">
        <v>43</v>
      </c>
      <c r="B38" s="18">
        <f>B36+B37</f>
        <v>6500000</v>
      </c>
      <c r="C38" s="18">
        <f>C36+C37</f>
        <v>6500000</v>
      </c>
      <c r="D38" s="18">
        <f>D36+D37</f>
        <v>6500000</v>
      </c>
      <c r="E38" s="18">
        <f>E36+E37</f>
        <v>6500000</v>
      </c>
      <c r="F38" s="18">
        <f>F36+F37</f>
        <v>6500000</v>
      </c>
    </row>
    <row r="40" spans="1:6" x14ac:dyDescent="0.3">
      <c r="A40" s="1" t="s">
        <v>38</v>
      </c>
    </row>
    <row r="41" spans="1:6" x14ac:dyDescent="0.3">
      <c r="A41" t="s">
        <v>46</v>
      </c>
      <c r="B41" s="5">
        <f>B14</f>
        <v>5200000</v>
      </c>
    </row>
    <row r="42" spans="1:6" x14ac:dyDescent="0.3">
      <c r="A42" t="s">
        <v>52</v>
      </c>
      <c r="B42" s="5">
        <f>B20</f>
        <v>1550000</v>
      </c>
    </row>
    <row r="43" spans="1:6" ht="15" thickBot="1" x14ac:dyDescent="0.35">
      <c r="B43" s="24">
        <f>B41+B42</f>
        <v>6750000</v>
      </c>
    </row>
    <row r="46" spans="1:6" x14ac:dyDescent="0.3">
      <c r="A46" s="19" t="s">
        <v>53</v>
      </c>
      <c r="B46" s="19" t="s">
        <v>54</v>
      </c>
    </row>
    <row r="47" spans="1:6" x14ac:dyDescent="0.3">
      <c r="A47" s="19">
        <v>0</v>
      </c>
      <c r="B47" s="26">
        <f>B21*-1</f>
        <v>-14550000</v>
      </c>
    </row>
    <row r="48" spans="1:6" x14ac:dyDescent="0.3">
      <c r="A48" s="19">
        <v>1</v>
      </c>
      <c r="B48" s="26">
        <f>B38</f>
        <v>6500000</v>
      </c>
    </row>
    <row r="49" spans="1:2" x14ac:dyDescent="0.3">
      <c r="A49" s="19">
        <v>2</v>
      </c>
      <c r="B49" s="26">
        <f>C38</f>
        <v>6500000</v>
      </c>
    </row>
    <row r="50" spans="1:2" x14ac:dyDescent="0.3">
      <c r="A50" s="19">
        <v>3</v>
      </c>
      <c r="B50" s="26">
        <f>D38</f>
        <v>6500000</v>
      </c>
    </row>
    <row r="51" spans="1:2" x14ac:dyDescent="0.3">
      <c r="A51" s="19">
        <v>4</v>
      </c>
      <c r="B51" s="26">
        <f>E38</f>
        <v>6500000</v>
      </c>
    </row>
    <row r="52" spans="1:2" x14ac:dyDescent="0.3">
      <c r="A52" s="19">
        <v>5</v>
      </c>
      <c r="B52" s="26">
        <f>F37+B43</f>
        <v>9350000</v>
      </c>
    </row>
    <row r="53" spans="1:2" x14ac:dyDescent="0.3">
      <c r="A53" s="19" t="s">
        <v>55</v>
      </c>
      <c r="B53" s="27">
        <f>NPV(13%,B48:B52)+B47</f>
        <v>9858869.0176260211</v>
      </c>
    </row>
    <row r="54" spans="1:2" x14ac:dyDescent="0.3">
      <c r="A54" s="19" t="s">
        <v>56</v>
      </c>
      <c r="B54" s="28">
        <f>IRR(B47:B52)</f>
        <v>0.36879661760132332</v>
      </c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3935198D52634E9C300D10EA1CF16E" ma:contentTypeVersion="13" ma:contentTypeDescription="Crear nuevo documento." ma:contentTypeScope="" ma:versionID="53bff2d9136628b2a3adf25eb1b1f8b3">
  <xsd:schema xmlns:xsd="http://www.w3.org/2001/XMLSchema" xmlns:xs="http://www.w3.org/2001/XMLSchema" xmlns:p="http://schemas.microsoft.com/office/2006/metadata/properties" xmlns:ns3="46b7723a-2485-4ab3-a666-cd4cb4ed5119" xmlns:ns4="5a669b68-4047-4cb8-b8f5-4ab69e7bfaf6" targetNamespace="http://schemas.microsoft.com/office/2006/metadata/properties" ma:root="true" ma:fieldsID="bbd14849bb7f5c21f0a60ad0c770fc68" ns3:_="" ns4:_="">
    <xsd:import namespace="46b7723a-2485-4ab3-a666-cd4cb4ed5119"/>
    <xsd:import namespace="5a669b68-4047-4cb8-b8f5-4ab69e7bfa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7723a-2485-4ab3-a666-cd4cb4ed5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69b68-4047-4cb8-b8f5-4ab69e7bf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b7723a-2485-4ab3-a666-cd4cb4ed5119" xsi:nil="true"/>
  </documentManagement>
</p:properties>
</file>

<file path=customXml/itemProps1.xml><?xml version="1.0" encoding="utf-8"?>
<ds:datastoreItem xmlns:ds="http://schemas.openxmlformats.org/officeDocument/2006/customXml" ds:itemID="{2E7DF173-03DD-43A3-B871-49E61BAF1D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7723a-2485-4ab3-a666-cd4cb4ed5119"/>
    <ds:schemaRef ds:uri="5a669b68-4047-4cb8-b8f5-4ab69e7bf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0EBAC1-E198-43B3-96BA-733DBBC55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474A3B-5162-4773-BF7F-9DC570239010}">
  <ds:schemaRefs>
    <ds:schemaRef ds:uri="http://schemas.microsoft.com/office/infopath/2007/PartnerControls"/>
    <ds:schemaRef ds:uri="http://schemas.openxmlformats.org/package/2006/metadata/core-properties"/>
    <ds:schemaRef ds:uri="46b7723a-2485-4ab3-a666-cd4cb4ed5119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5a669b68-4047-4cb8-b8f5-4ab69e7bfa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Alternativa 1</vt:lpstr>
      <vt:lpstr>Alternativa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2023-04-30T03:10:51Z</dcterms:created>
  <dcterms:modified xsi:type="dcterms:W3CDTF">2023-04-30T05:56:26Z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0x010100893935198D52634E9C300D10EA1CF16E</vt:lpwstr>
  </property>
</Properties>
</file>