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mer Ciclo 2023\FUNDAMENTOS DE ADMIN Y ANÁLISIS FINANCIERO\15\"/>
    </mc:Choice>
  </mc:AlternateContent>
  <xr:revisionPtr revIDLastSave="0" documentId="13_ncr:1_{6AAD8C6B-66B7-47F8-AA76-8C777254AAA5}" xr6:coauthVersionLast="36" xr6:coauthVersionMax="36" xr10:uidLastSave="{00000000-0000-0000-0000-000000000000}"/>
  <bookViews>
    <workbookView xWindow="0" yWindow="0" windowWidth="23040" windowHeight="9060" xr2:uid="{ADCF6BA0-7572-4B10-955E-40E5E061CC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94" i="1"/>
  <c r="C96" i="1"/>
  <c r="C98" i="1" s="1"/>
  <c r="H77" i="1" l="1"/>
  <c r="G77" i="1"/>
  <c r="D77" i="1"/>
  <c r="C77" i="1"/>
  <c r="C73" i="1"/>
  <c r="H69" i="1"/>
  <c r="G69" i="1"/>
  <c r="D69" i="1"/>
  <c r="C69" i="1"/>
  <c r="C70" i="1" s="1"/>
  <c r="H58" i="1"/>
  <c r="D58" i="1"/>
  <c r="D56" i="1"/>
  <c r="C60" i="1"/>
  <c r="C61" i="1" s="1"/>
  <c r="G58" i="1"/>
  <c r="C58" i="1"/>
  <c r="G56" i="1"/>
  <c r="C56" i="1"/>
  <c r="G61" i="1"/>
  <c r="I60" i="1"/>
  <c r="E60" i="1"/>
  <c r="G60" i="1"/>
  <c r="H56" i="1"/>
  <c r="E56" i="1"/>
  <c r="G55" i="1"/>
  <c r="C55" i="1"/>
  <c r="G35" i="1"/>
  <c r="H34" i="1"/>
  <c r="H33" i="1"/>
  <c r="G34" i="1"/>
  <c r="G33" i="1"/>
  <c r="C35" i="1"/>
  <c r="D34" i="1"/>
  <c r="D33" i="1"/>
  <c r="C34" i="1"/>
  <c r="C33" i="1"/>
  <c r="H22" i="1"/>
  <c r="G22" i="1"/>
  <c r="D28" i="1"/>
  <c r="C28" i="1"/>
  <c r="C27" i="1"/>
  <c r="D23" i="1"/>
  <c r="C23" i="1"/>
  <c r="C22" i="1"/>
  <c r="D22" i="1"/>
  <c r="G70" i="1" l="1"/>
  <c r="G71" i="1" s="1"/>
  <c r="G73" i="1" s="1"/>
  <c r="H70" i="1"/>
  <c r="H71" i="1" s="1"/>
  <c r="C71" i="1"/>
  <c r="D70" i="1"/>
  <c r="D71" i="1" s="1"/>
  <c r="H24" i="1"/>
  <c r="H27" i="1" s="1"/>
  <c r="H28" i="1" s="1"/>
  <c r="H23" i="1"/>
  <c r="G24" i="1"/>
  <c r="G27" i="1" s="1"/>
  <c r="G28" i="1" s="1"/>
  <c r="G23" i="1"/>
  <c r="D24" i="1"/>
  <c r="D27" i="1" s="1"/>
  <c r="C24" i="1"/>
  <c r="D73" i="1" l="1"/>
  <c r="H73" i="1"/>
  <c r="G62" i="1"/>
</calcChain>
</file>

<file path=xl/sharedStrings.xml><?xml version="1.0" encoding="utf-8"?>
<sst xmlns="http://schemas.openxmlformats.org/spreadsheetml/2006/main" count="69" uniqueCount="31">
  <si>
    <t>Estructura A</t>
  </si>
  <si>
    <t>Estructura B</t>
  </si>
  <si>
    <t>EBIT = UAII</t>
  </si>
  <si>
    <t>(-) Intereses</t>
  </si>
  <si>
    <t>UAI</t>
  </si>
  <si>
    <t>(-) Impuestos</t>
  </si>
  <si>
    <t>UN</t>
  </si>
  <si>
    <t>(-) Dividendos Preferentes</t>
  </si>
  <si>
    <t>UDAC</t>
  </si>
  <si>
    <t>EPS (UPA) UDAC/No. Acciones comunes</t>
  </si>
  <si>
    <t>Cantidad acciones</t>
  </si>
  <si>
    <t>Coordenadas</t>
  </si>
  <si>
    <t>X</t>
  </si>
  <si>
    <t>Y</t>
  </si>
  <si>
    <t>PE Financiero</t>
  </si>
  <si>
    <t>=</t>
  </si>
  <si>
    <t>UAII</t>
  </si>
  <si>
    <t>c) Apalancamiento Financiero</t>
  </si>
  <si>
    <t>d)</t>
  </si>
  <si>
    <t>b)</t>
  </si>
  <si>
    <t>c)</t>
  </si>
  <si>
    <t>a)</t>
  </si>
  <si>
    <t>e)</t>
  </si>
  <si>
    <t>Ventas</t>
  </si>
  <si>
    <t>(-) CV</t>
  </si>
  <si>
    <t>Utilidad Bruta</t>
  </si>
  <si>
    <t>(-) CF</t>
  </si>
  <si>
    <t>por unidad</t>
  </si>
  <si>
    <t>unidades</t>
  </si>
  <si>
    <t>GAO</t>
  </si>
  <si>
    <t>La que esté más arriba es mejor del punto de 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</si>
</sst>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/>
    <xf numFmtId="44" fontId="3" fillId="0" borderId="0" xfId="1" applyFont="1" applyAlignment="1">
      <alignment horizontal="center" vertical="center"/>
    </xf>
    <xf numFmtId="44" fontId="0" fillId="0" borderId="0" xfId="1" quotePrefix="1" applyFont="1" applyAlignment="1">
      <alignment horizontal="left"/>
    </xf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164" fontId="3" fillId="3" borderId="0" xfId="0" applyNumberFormat="1" applyFont="1" applyFill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44" fontId="0" fillId="0" borderId="0" xfId="0" applyNumberFormat="1" applyBorder="1"/>
    <xf numFmtId="0" fontId="0" fillId="0" borderId="7" xfId="0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0" fillId="0" borderId="8" xfId="0" applyBorder="1"/>
    <xf numFmtId="0" fontId="3" fillId="0" borderId="0" xfId="0" applyFont="1"/>
    <xf numFmtId="44" fontId="3" fillId="3" borderId="0" xfId="0" applyNumberFormat="1" applyFont="1" applyFill="1"/>
    <xf numFmtId="0" fontId="2" fillId="5" borderId="0" xfId="0" applyFont="1" applyFill="1"/>
    <xf numFmtId="0" fontId="0" fillId="5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TGRÁFICO EBIT-EPS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Estructura 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Hoja1!$C$33:$C$35</c:f>
              <c:numCache>
                <c:formatCode>_("Q"* #,##0.00_);_("Q"* \(#,##0.00\);_("Q"* "-"??_);_(@_)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Hoja1!$D$33:$D$35</c:f>
              <c:numCache>
                <c:formatCode>_("Q"* #,##0.00_);_("Q"* \(#,##0.00\);_("Q"* "-"??_);_(@_)</c:formatCode>
                <c:ptCount val="3"/>
                <c:pt idx="0">
                  <c:v>5.0999999999999996</c:v>
                </c:pt>
                <c:pt idx="1">
                  <c:v>6.6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43BF-B0DB-8B1010485445}"/>
            </c:ext>
          </c:extLst>
        </c:ser>
        <c:ser>
          <c:idx val="1"/>
          <c:order val="1"/>
          <c:tx>
            <c:v>Estructura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Hoja1!$G$33:$G$35</c:f>
              <c:numCache>
                <c:formatCode>_("Q"* #,##0.00_);_("Q"* \(#,##0.00\);_("Q"* "-"??_);_(@_)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Hoja1!$H$33:$H$35</c:f>
              <c:numCache>
                <c:formatCode>_("Q"* #,##0.00_);_("Q"* \(#,##0.00\);_("Q"* "-"??_);_(@_)</c:formatCode>
                <c:ptCount val="3"/>
                <c:pt idx="0">
                  <c:v>4.8</c:v>
                </c:pt>
                <c:pt idx="1">
                  <c:v>7.8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1-43BF-B0DB-8B1010485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04863"/>
        <c:axId val="1199319423"/>
      </c:scatterChart>
      <c:valAx>
        <c:axId val="10612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 OPERATIVA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99319423"/>
        <c:crosses val="autoZero"/>
        <c:crossBetween val="midCat"/>
      </c:valAx>
      <c:valAx>
        <c:axId val="11993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UTILIDADES POR 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12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678181</xdr:colOff>
      <xdr:row>1</xdr:row>
      <xdr:rowOff>47947</xdr:rowOff>
    </xdr:from>
    <xdr:to>
      <xdr:col>6</xdr:col>
      <xdr:colOff>883920</xdr:colOff>
      <xdr:row>16</xdr:row>
      <xdr:rowOff>152986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AD2C60-AB0A-4483-AA88-2E3DFA123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1" y="230827"/>
          <a:ext cx="6911339" cy="2848239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35</xdr:row>
      <xdr:rowOff>114300</xdr:rowOff>
    </xdr:from>
    <xdr:to>
      <xdr:col>4</xdr:col>
      <xdr:colOff>708660</xdr:colOff>
      <xdr:row>50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03F2B0-4378-484D-87EC-0B68DD06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39</xdr:row>
      <xdr:rowOff>152400</xdr:rowOff>
    </xdr:from>
    <xdr:to>
      <xdr:col>11</xdr:col>
      <xdr:colOff>508029</xdr:colOff>
      <xdr:row>42</xdr:row>
      <xdr:rowOff>145841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6D3DA-0F96-412C-8590-5793F54BF448}"/>
                </a:ext>
              </a:extLst>
            </xdr:cNvPr>
            <xdr:cNvSpPr txBox="1"/>
          </xdr:nvSpPr>
          <xdr:spPr>
            <a:xfrm>
              <a:off x="5882640" y="728472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6D3DA-0F96-412C-8590-5793F54BF448}"/>
                </a:ext>
              </a:extLst>
            </xdr:cNvPr>
            <xdr:cNvSpPr txBox="1"/>
          </xdr:nvSpPr>
          <xdr:spPr>
            <a:xfrm>
              <a:off x="5882640" y="728472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oneCellAnchor>
    <xdr:from>
      <xdr:col>5</xdr:col>
      <xdr:colOff>45720</xdr:colOff>
      <xdr:row>51</xdr:row>
      <xdr:rowOff>45720</xdr:rowOff>
    </xdr:from>
    <xdr:ext cx="4718023" cy="3464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8B500CC-9AB6-47DB-BF76-07F428C78265}"/>
                </a:ext>
              </a:extLst>
            </xdr:cNvPr>
            <xdr:cNvSpPr txBox="1"/>
          </xdr:nvSpPr>
          <xdr:spPr>
            <a:xfrm>
              <a:off x="5646420" y="9372600"/>
              <a:ext cx="4718023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𝑈𝑃𝐴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1−0.40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𝑈𝐴𝐼𝐼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−16,000</m:t>
                            </m:r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4,000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1−0.40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𝑈𝐴𝐼𝐼</m:t>
                            </m:r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−34,000</m:t>
                            </m:r>
                          </m:e>
                        </m:d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2,000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8B500CC-9AB6-47DB-BF76-07F428C78265}"/>
                </a:ext>
              </a:extLst>
            </xdr:cNvPr>
            <xdr:cNvSpPr txBox="1"/>
          </xdr:nvSpPr>
          <xdr:spPr>
            <a:xfrm>
              <a:off x="5646420" y="9372600"/>
              <a:ext cx="4718023" cy="3464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𝑈𝑃𝐴=((1−0.40)∗(𝑈𝐴𝐼𝐼−16,000)−0)/4,000=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((1−0.40)∗(𝑈𝐴𝐼𝐼−34,000)−0)/2,000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5</xdr:col>
      <xdr:colOff>739140</xdr:colOff>
      <xdr:row>44</xdr:row>
      <xdr:rowOff>160020</xdr:rowOff>
    </xdr:from>
    <xdr:to>
      <xdr:col>9</xdr:col>
      <xdr:colOff>719635</xdr:colOff>
      <xdr:row>49</xdr:row>
      <xdr:rowOff>17049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9E57713-79AD-4AA5-855D-1A9029269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9840" y="8206740"/>
          <a:ext cx="3638095" cy="7714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784860</xdr:colOff>
      <xdr:row>78</xdr:row>
      <xdr:rowOff>45720</xdr:rowOff>
    </xdr:from>
    <xdr:to>
      <xdr:col>8</xdr:col>
      <xdr:colOff>1021080</xdr:colOff>
      <xdr:row>88</xdr:row>
      <xdr:rowOff>7620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039C025-55EA-45C5-8CB4-9C8369A2788E}"/>
            </a:ext>
          </a:extLst>
        </xdr:cNvPr>
        <xdr:cNvSpPr txBox="1"/>
      </xdr:nvSpPr>
      <xdr:spPr>
        <a:xfrm>
          <a:off x="784860" y="14310360"/>
          <a:ext cx="8702040" cy="1790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estructura B posee un nivel</a:t>
          </a:r>
          <a:r>
            <a:rPr lang="es-GT" sz="1100" baseline="0"/>
            <a:t> de apalancamiento mayor que la estructura A, ya que su GAF es mayor en los dos niveles de UAII analizados. Por tanto, la estructura B es más riesgosa que la estructura A en esos niveles de utilidad operativa. Para una UAII de $50,000.00 la estructura A proporciona una mayor rentabilidad y con una UAII de $60,000.00 es la B</a:t>
          </a:r>
        </a:p>
        <a:p>
          <a:r>
            <a:rPr lang="es-GT" sz="1100" baseline="0"/>
            <a:t> </a:t>
          </a:r>
        </a:p>
        <a:p>
          <a:r>
            <a:rPr lang="es-GT" sz="1100" baseline="0"/>
            <a:t>En la estructura A: Si la empresa tienen un UAII de $50,000.00, por cada punto porcentual que cambien sus utilidades operativas, sus UPA van a cambiar 1.5%, y a un nivel de $60,000.00 de UAII, cambiarán en un 1.4%.</a:t>
          </a:r>
        </a:p>
        <a:p>
          <a:endParaRPr lang="es-G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la estructura A: Si la empresa tienen un UAII de $50,000.00, por cada punto porcentual que cambien sus utilidades operativas, sus UPA van a cambiar 3.1%, y a un nivel de $60,000.00 de UAII, cambiarán en un 2.3%.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8</xdr:col>
      <xdr:colOff>198120</xdr:colOff>
      <xdr:row>67</xdr:row>
      <xdr:rowOff>68580</xdr:rowOff>
    </xdr:from>
    <xdr:to>
      <xdr:col>13</xdr:col>
      <xdr:colOff>556260</xdr:colOff>
      <xdr:row>71</xdr:row>
      <xdr:rowOff>121920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96D8D09-6718-4141-8268-8755789A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940" y="1232154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678180</xdr:colOff>
      <xdr:row>89</xdr:row>
      <xdr:rowOff>15240</xdr:rowOff>
    </xdr:from>
    <xdr:to>
      <xdr:col>4</xdr:col>
      <xdr:colOff>609600</xdr:colOff>
      <xdr:row>92</xdr:row>
      <xdr:rowOff>83820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0C7144-F7A9-4420-A59D-C76D68D4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629156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11</xdr:col>
      <xdr:colOff>55848</xdr:colOff>
      <xdr:row>136</xdr:row>
      <xdr:rowOff>67794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6E71D29-C137-4836-B5D1-5F8B4E64D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" y="18653760"/>
          <a:ext cx="10419048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617220</xdr:colOff>
      <xdr:row>138</xdr:row>
      <xdr:rowOff>22860</xdr:rowOff>
    </xdr:from>
    <xdr:to>
      <xdr:col>8</xdr:col>
      <xdr:colOff>503871</xdr:colOff>
      <xdr:row>169</xdr:row>
      <xdr:rowOff>58342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3AF3DC1-0694-4C78-9321-A3AD44DEB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700" y="25260300"/>
          <a:ext cx="7628571" cy="5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12</xdr:col>
      <xdr:colOff>6225</xdr:colOff>
      <xdr:row>211</xdr:row>
      <xdr:rowOff>172442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D09B0B1-7D5B-4CC4-80C6-0CA274CA6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" y="31455360"/>
          <a:ext cx="11161905" cy="7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12</xdr:col>
      <xdr:colOff>320510</xdr:colOff>
      <xdr:row>243</xdr:row>
      <xdr:rowOff>75505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2F7CF3C-9839-48C7-B4B8-7A2201888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" y="38953440"/>
          <a:ext cx="11476190" cy="5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BE40-7ED2-4B33-B694-C2FD69053C67}">
  <dimension ref="A19:K100"/>
  <sheetViews>
    <sheetView tabSelected="1" topLeftCell="A61" workbookViewId="0">
      <selection activeCell="H71" sqref="H71"/>
    </sheetView>
  </sheetViews>
  <sheetFormatPr baseColWidth="10" defaultRowHeight="14.4" x14ac:dyDescent="0.3"/>
  <cols>
    <col min="2" max="2" width="35.21875" bestFit="1" customWidth="1"/>
    <col min="3" max="3" width="12.6640625" bestFit="1" customWidth="1"/>
    <col min="4" max="4" width="11.6640625" bestFit="1" customWidth="1"/>
    <col min="5" max="5" width="15.109375" bestFit="1" customWidth="1"/>
    <col min="7" max="7" width="15.109375" bestFit="1" customWidth="1"/>
    <col min="9" max="9" width="15.109375" bestFit="1" customWidth="1"/>
  </cols>
  <sheetData>
    <row r="19" spans="1:8" x14ac:dyDescent="0.3">
      <c r="B19" s="1" t="s">
        <v>0</v>
      </c>
      <c r="C19" s="1"/>
      <c r="D19" s="1"/>
      <c r="F19" s="1" t="s">
        <v>1</v>
      </c>
      <c r="G19" s="1"/>
      <c r="H19" s="1"/>
    </row>
    <row r="20" spans="1:8" x14ac:dyDescent="0.3">
      <c r="B20" t="s">
        <v>2</v>
      </c>
      <c r="C20" s="2">
        <v>50000</v>
      </c>
      <c r="D20" s="2">
        <v>60000</v>
      </c>
      <c r="E20" s="2"/>
      <c r="F20" t="s">
        <v>2</v>
      </c>
      <c r="G20" s="2">
        <v>50000</v>
      </c>
      <c r="H20" s="2">
        <v>60000</v>
      </c>
    </row>
    <row r="21" spans="1:8" x14ac:dyDescent="0.3">
      <c r="B21" t="s">
        <v>3</v>
      </c>
      <c r="C21" s="3">
        <v>16000</v>
      </c>
      <c r="D21" s="3">
        <v>16000</v>
      </c>
      <c r="E21" s="2"/>
      <c r="F21" t="s">
        <v>3</v>
      </c>
      <c r="G21" s="3">
        <v>34000</v>
      </c>
      <c r="H21" s="3">
        <v>34000</v>
      </c>
    </row>
    <row r="22" spans="1:8" x14ac:dyDescent="0.3">
      <c r="B22" t="s">
        <v>4</v>
      </c>
      <c r="C22" s="2">
        <f>C20-C21</f>
        <v>34000</v>
      </c>
      <c r="D22" s="2">
        <f>D20-D21</f>
        <v>44000</v>
      </c>
      <c r="E22" s="2"/>
      <c r="F22" t="s">
        <v>4</v>
      </c>
      <c r="G22" s="2">
        <f>G20-G21</f>
        <v>16000</v>
      </c>
      <c r="H22" s="2">
        <f>H20-H21</f>
        <v>26000</v>
      </c>
    </row>
    <row r="23" spans="1:8" x14ac:dyDescent="0.3">
      <c r="B23" t="s">
        <v>5</v>
      </c>
      <c r="C23" s="3">
        <f>C22*40%</f>
        <v>13600</v>
      </c>
      <c r="D23" s="3">
        <f>D22*40%</f>
        <v>17600</v>
      </c>
      <c r="E23" s="2"/>
      <c r="F23" t="s">
        <v>5</v>
      </c>
      <c r="G23" s="3">
        <f>G22*40%</f>
        <v>6400</v>
      </c>
      <c r="H23" s="3">
        <f>H22*40%</f>
        <v>10400</v>
      </c>
    </row>
    <row r="24" spans="1:8" x14ac:dyDescent="0.3">
      <c r="B24" t="s">
        <v>6</v>
      </c>
      <c r="C24" s="2">
        <f>C22-C23</f>
        <v>20400</v>
      </c>
      <c r="D24" s="2">
        <f>D22-D23</f>
        <v>26400</v>
      </c>
      <c r="E24" s="2"/>
      <c r="F24" t="s">
        <v>6</v>
      </c>
      <c r="G24" s="2">
        <f>G22-G23</f>
        <v>9600</v>
      </c>
      <c r="H24" s="2">
        <f>H22-H23</f>
        <v>15600</v>
      </c>
    </row>
    <row r="25" spans="1:8" x14ac:dyDescent="0.3">
      <c r="E25" s="2"/>
    </row>
    <row r="26" spans="1:8" x14ac:dyDescent="0.3">
      <c r="B26" t="s">
        <v>7</v>
      </c>
      <c r="C26" s="3">
        <v>0</v>
      </c>
      <c r="D26" s="3">
        <v>0</v>
      </c>
      <c r="E26" s="2"/>
      <c r="F26" t="s">
        <v>7</v>
      </c>
      <c r="G26" s="3">
        <v>0</v>
      </c>
      <c r="H26" s="3">
        <v>0</v>
      </c>
    </row>
    <row r="27" spans="1:8" x14ac:dyDescent="0.3">
      <c r="B27" t="s">
        <v>8</v>
      </c>
      <c r="C27" s="2">
        <f>C24-C26</f>
        <v>20400</v>
      </c>
      <c r="D27" s="2">
        <f>D24-D26</f>
        <v>26400</v>
      </c>
      <c r="E27" s="2"/>
      <c r="F27" t="s">
        <v>8</v>
      </c>
      <c r="G27" s="2">
        <f>G24-G26</f>
        <v>9600</v>
      </c>
      <c r="H27" s="2">
        <f>H24-H26</f>
        <v>15600</v>
      </c>
    </row>
    <row r="28" spans="1:8" x14ac:dyDescent="0.3">
      <c r="B28" s="4" t="s">
        <v>9</v>
      </c>
      <c r="C28" s="5">
        <f>C27/C30</f>
        <v>5.0999999999999996</v>
      </c>
      <c r="D28" s="5">
        <f>D27/C30</f>
        <v>6.6</v>
      </c>
      <c r="E28" s="2"/>
      <c r="F28" s="4" t="s">
        <v>9</v>
      </c>
      <c r="G28" s="5">
        <f>G27/$G$30</f>
        <v>4.8</v>
      </c>
      <c r="H28" s="5">
        <f>H27/$G$30</f>
        <v>7.8</v>
      </c>
    </row>
    <row r="29" spans="1:8" x14ac:dyDescent="0.3">
      <c r="C29">
        <v>5.0999999999999996</v>
      </c>
      <c r="D29">
        <v>6.6</v>
      </c>
    </row>
    <row r="30" spans="1:8" x14ac:dyDescent="0.3">
      <c r="B30" t="s">
        <v>10</v>
      </c>
      <c r="C30">
        <v>4000</v>
      </c>
      <c r="E30" s="6"/>
      <c r="F30" t="s">
        <v>10</v>
      </c>
      <c r="G30">
        <v>2000</v>
      </c>
    </row>
    <row r="32" spans="1:8" x14ac:dyDescent="0.3">
      <c r="A32" s="27" t="s">
        <v>21</v>
      </c>
      <c r="B32" t="s">
        <v>11</v>
      </c>
      <c r="C32" s="7" t="s">
        <v>12</v>
      </c>
      <c r="D32" s="7" t="s">
        <v>13</v>
      </c>
      <c r="E32" s="7"/>
      <c r="F32" s="7"/>
      <c r="G32" s="7" t="s">
        <v>12</v>
      </c>
      <c r="H32" s="7" t="s">
        <v>13</v>
      </c>
    </row>
    <row r="33" spans="1:8" x14ac:dyDescent="0.3">
      <c r="C33" s="2">
        <f>C20</f>
        <v>50000</v>
      </c>
      <c r="D33" s="2">
        <f>C28</f>
        <v>5.0999999999999996</v>
      </c>
      <c r="E33" s="2"/>
      <c r="F33" s="2"/>
      <c r="G33" s="2">
        <f>G20</f>
        <v>50000</v>
      </c>
      <c r="H33" s="2">
        <f>G28</f>
        <v>4.8</v>
      </c>
    </row>
    <row r="34" spans="1:8" x14ac:dyDescent="0.3">
      <c r="C34" s="2">
        <f>D20</f>
        <v>60000</v>
      </c>
      <c r="D34" s="2">
        <f>D28</f>
        <v>6.6</v>
      </c>
      <c r="E34" s="2"/>
      <c r="F34" s="2"/>
      <c r="G34" s="2">
        <f>H20</f>
        <v>60000</v>
      </c>
      <c r="H34" s="2">
        <f>H28</f>
        <v>7.8</v>
      </c>
    </row>
    <row r="35" spans="1:8" x14ac:dyDescent="0.3">
      <c r="B35" t="s">
        <v>14</v>
      </c>
      <c r="C35" s="2">
        <f>C21+(C26/(1-0.4))</f>
        <v>16000</v>
      </c>
      <c r="D35" s="8">
        <v>0</v>
      </c>
      <c r="E35" s="2"/>
      <c r="F35" t="s">
        <v>14</v>
      </c>
      <c r="G35" s="2">
        <f>G21+(G26/(1-0.4))</f>
        <v>34000</v>
      </c>
      <c r="H35" s="8">
        <v>0</v>
      </c>
    </row>
    <row r="37" spans="1:8" x14ac:dyDescent="0.3">
      <c r="A37" s="27" t="s">
        <v>19</v>
      </c>
    </row>
    <row r="52" spans="1:11" x14ac:dyDescent="0.3">
      <c r="B52" s="29" t="s">
        <v>30</v>
      </c>
      <c r="C52" s="30"/>
    </row>
    <row r="55" spans="1:11" x14ac:dyDescent="0.3">
      <c r="A55" s="27" t="s">
        <v>20</v>
      </c>
      <c r="B55" s="13"/>
      <c r="C55" s="14">
        <f>1-0.4</f>
        <v>0.6</v>
      </c>
      <c r="D55" s="15"/>
      <c r="E55" s="15"/>
      <c r="F55" s="15"/>
      <c r="G55" s="14">
        <f>1-0.4</f>
        <v>0.6</v>
      </c>
      <c r="H55" s="15"/>
      <c r="I55" s="15"/>
      <c r="J55" s="15"/>
      <c r="K55" s="16"/>
    </row>
    <row r="56" spans="1:11" x14ac:dyDescent="0.3">
      <c r="B56" s="17"/>
      <c r="C56" s="10" t="str">
        <f>_xlfn.CONCAT(C55," UAII")</f>
        <v>0.6 UAII</v>
      </c>
      <c r="D56" s="10">
        <f>-C21*C55</f>
        <v>-9600</v>
      </c>
      <c r="E56" s="11">
        <f>-C26</f>
        <v>0</v>
      </c>
      <c r="F56" s="18" t="s">
        <v>15</v>
      </c>
      <c r="G56" s="10" t="str">
        <f>_xlfn.CONCAT(G55," UAII")</f>
        <v>0.6 UAII</v>
      </c>
      <c r="H56" s="10">
        <f>-G21*G55</f>
        <v>-20400</v>
      </c>
      <c r="I56" s="10">
        <v>0</v>
      </c>
      <c r="J56" s="18"/>
      <c r="K56" s="19"/>
    </row>
    <row r="57" spans="1:11" x14ac:dyDescent="0.3">
      <c r="B57" s="17"/>
      <c r="C57" s="20">
        <v>4000</v>
      </c>
      <c r="D57" s="20"/>
      <c r="E57" s="20"/>
      <c r="F57" s="18"/>
      <c r="G57" s="20">
        <v>2000</v>
      </c>
      <c r="H57" s="20"/>
      <c r="I57" s="20"/>
      <c r="J57" s="18"/>
      <c r="K57" s="19"/>
    </row>
    <row r="58" spans="1:11" x14ac:dyDescent="0.3">
      <c r="B58" s="17"/>
      <c r="C58" s="10" t="str">
        <f>C56</f>
        <v>0.6 UAII</v>
      </c>
      <c r="D58" s="11">
        <f>D56+E56</f>
        <v>-9600</v>
      </c>
      <c r="E58" s="18"/>
      <c r="F58" s="18" t="s">
        <v>15</v>
      </c>
      <c r="G58" s="10" t="str">
        <f>G56</f>
        <v>0.6 UAII</v>
      </c>
      <c r="H58" s="10">
        <f>H56+I56</f>
        <v>-20400</v>
      </c>
      <c r="I58" s="18"/>
      <c r="J58" s="18"/>
      <c r="K58" s="19"/>
    </row>
    <row r="59" spans="1:11" x14ac:dyDescent="0.3">
      <c r="B59" s="17"/>
      <c r="C59" s="20">
        <v>4000</v>
      </c>
      <c r="D59" s="20"/>
      <c r="E59" s="21"/>
      <c r="F59" s="18"/>
      <c r="G59" s="20">
        <v>2000</v>
      </c>
      <c r="H59" s="20"/>
      <c r="I59" s="21"/>
      <c r="J59" s="18"/>
      <c r="K59" s="19"/>
    </row>
    <row r="60" spans="1:11" x14ac:dyDescent="0.3">
      <c r="B60" s="17">
        <v>2000</v>
      </c>
      <c r="C60" s="18">
        <f>C55*B60</f>
        <v>1200</v>
      </c>
      <c r="D60" s="18" t="s">
        <v>16</v>
      </c>
      <c r="E60" s="22">
        <f>D58*B60</f>
        <v>-19200000</v>
      </c>
      <c r="F60" s="18" t="s">
        <v>15</v>
      </c>
      <c r="G60" s="18">
        <f>G55*J60</f>
        <v>2400</v>
      </c>
      <c r="H60" s="18" t="s">
        <v>16</v>
      </c>
      <c r="I60" s="22">
        <f>H58*J60</f>
        <v>-81600000</v>
      </c>
      <c r="J60" s="18">
        <v>4000</v>
      </c>
      <c r="K60" s="19"/>
    </row>
    <row r="61" spans="1:11" x14ac:dyDescent="0.3">
      <c r="B61" s="17"/>
      <c r="C61" s="18">
        <f>C60-G60</f>
        <v>-1200</v>
      </c>
      <c r="D61" s="18" t="s">
        <v>16</v>
      </c>
      <c r="E61" s="18"/>
      <c r="F61" s="18" t="s">
        <v>15</v>
      </c>
      <c r="G61" s="22">
        <f>-E60+I60</f>
        <v>-62400000</v>
      </c>
      <c r="H61" s="18"/>
      <c r="I61" s="18"/>
      <c r="J61" s="18"/>
      <c r="K61" s="19"/>
    </row>
    <row r="62" spans="1:11" x14ac:dyDescent="0.3">
      <c r="B62" s="23"/>
      <c r="C62" s="10"/>
      <c r="D62" s="10"/>
      <c r="E62" s="24" t="s">
        <v>16</v>
      </c>
      <c r="F62" s="24" t="s">
        <v>15</v>
      </c>
      <c r="G62" s="25">
        <f>G61/C61</f>
        <v>52000</v>
      </c>
      <c r="H62" s="10"/>
      <c r="I62" s="10"/>
      <c r="J62" s="10"/>
      <c r="K62" s="26"/>
    </row>
    <row r="64" spans="1:11" x14ac:dyDescent="0.3">
      <c r="G64">
        <v>3.1</v>
      </c>
      <c r="H64">
        <v>2.2999999999999998</v>
      </c>
    </row>
    <row r="65" spans="1:8" x14ac:dyDescent="0.3">
      <c r="A65" s="27" t="s">
        <v>18</v>
      </c>
    </row>
    <row r="66" spans="1:8" x14ac:dyDescent="0.3">
      <c r="B66" s="1" t="s">
        <v>0</v>
      </c>
      <c r="C66" s="1"/>
      <c r="D66" s="1"/>
      <c r="F66" s="1" t="s">
        <v>1</v>
      </c>
      <c r="G66" s="1"/>
      <c r="H66" s="1"/>
    </row>
    <row r="67" spans="1:8" x14ac:dyDescent="0.3">
      <c r="B67" t="s">
        <v>2</v>
      </c>
      <c r="C67" s="2">
        <v>50000</v>
      </c>
      <c r="D67" s="2">
        <v>60000</v>
      </c>
      <c r="E67" s="2"/>
      <c r="F67" t="s">
        <v>2</v>
      </c>
      <c r="G67" s="2">
        <v>50000</v>
      </c>
      <c r="H67" s="2">
        <v>60000</v>
      </c>
    </row>
    <row r="68" spans="1:8" x14ac:dyDescent="0.3">
      <c r="B68" t="s">
        <v>3</v>
      </c>
      <c r="C68" s="3">
        <v>16000</v>
      </c>
      <c r="D68" s="3">
        <v>16000</v>
      </c>
      <c r="E68" s="2"/>
      <c r="F68" t="s">
        <v>3</v>
      </c>
      <c r="G68" s="3">
        <v>34000</v>
      </c>
      <c r="H68" s="3">
        <v>34000</v>
      </c>
    </row>
    <row r="69" spans="1:8" x14ac:dyDescent="0.3">
      <c r="B69" t="s">
        <v>4</v>
      </c>
      <c r="C69" s="2">
        <f>C67-C68</f>
        <v>34000</v>
      </c>
      <c r="D69" s="2">
        <f>D67-D68</f>
        <v>44000</v>
      </c>
      <c r="E69" s="2"/>
      <c r="F69" t="s">
        <v>4</v>
      </c>
      <c r="G69" s="2">
        <f>G67-G68</f>
        <v>16000</v>
      </c>
      <c r="H69" s="2">
        <f>H67-H68</f>
        <v>26000</v>
      </c>
    </row>
    <row r="70" spans="1:8" x14ac:dyDescent="0.3">
      <c r="B70" t="s">
        <v>5</v>
      </c>
      <c r="C70" s="3">
        <f>C69*40%</f>
        <v>13600</v>
      </c>
      <c r="D70" s="3">
        <f>D69*40%</f>
        <v>17600</v>
      </c>
      <c r="E70" s="2"/>
      <c r="F70" t="s">
        <v>5</v>
      </c>
      <c r="G70" s="3">
        <f>G69*40%</f>
        <v>6400</v>
      </c>
      <c r="H70" s="3">
        <f>H69*40%</f>
        <v>10400</v>
      </c>
    </row>
    <row r="71" spans="1:8" x14ac:dyDescent="0.3">
      <c r="B71" t="s">
        <v>6</v>
      </c>
      <c r="C71" s="2">
        <f>C69-C70</f>
        <v>20400</v>
      </c>
      <c r="D71" s="2">
        <f>D69-D70</f>
        <v>26400</v>
      </c>
      <c r="E71" s="2"/>
      <c r="F71" t="s">
        <v>6</v>
      </c>
      <c r="G71" s="2">
        <f>G69-G70</f>
        <v>9600</v>
      </c>
      <c r="H71" s="2">
        <f>H69-H70</f>
        <v>15600</v>
      </c>
    </row>
    <row r="72" spans="1:8" x14ac:dyDescent="0.3">
      <c r="B72" t="s">
        <v>7</v>
      </c>
      <c r="C72" s="3">
        <v>0</v>
      </c>
      <c r="D72" s="3">
        <v>0</v>
      </c>
      <c r="E72" s="2"/>
      <c r="F72" t="s">
        <v>7</v>
      </c>
      <c r="G72" s="3">
        <v>0</v>
      </c>
      <c r="H72" s="3">
        <v>0</v>
      </c>
    </row>
    <row r="73" spans="1:8" x14ac:dyDescent="0.3">
      <c r="B73" t="s">
        <v>8</v>
      </c>
      <c r="C73" s="2">
        <f>C71-C72</f>
        <v>20400</v>
      </c>
      <c r="D73" s="2">
        <f>D71-D72</f>
        <v>26400</v>
      </c>
      <c r="E73" s="2"/>
      <c r="F73" t="s">
        <v>8</v>
      </c>
      <c r="G73" s="2">
        <f>G71-G72</f>
        <v>9600</v>
      </c>
      <c r="H73" s="2">
        <f>H71-H72</f>
        <v>15600</v>
      </c>
    </row>
    <row r="75" spans="1:8" x14ac:dyDescent="0.3">
      <c r="B75" t="s">
        <v>17</v>
      </c>
    </row>
    <row r="76" spans="1:8" x14ac:dyDescent="0.3">
      <c r="B76" s="1" t="s">
        <v>0</v>
      </c>
      <c r="C76" s="1"/>
      <c r="D76" s="1"/>
      <c r="F76" s="1" t="s">
        <v>1</v>
      </c>
      <c r="G76" s="1"/>
      <c r="H76" s="1"/>
    </row>
    <row r="77" spans="1:8" x14ac:dyDescent="0.3">
      <c r="C77" s="12">
        <f>C67/(C67-C68-(C72*(1/(1-0.4))))</f>
        <v>1.4705882352941178</v>
      </c>
      <c r="D77" s="12">
        <f>D67/(D67-D68-(D72*(1/(1-0.4))))</f>
        <v>1.3636363636363635</v>
      </c>
      <c r="G77" s="12">
        <f>G67/(G67-G68-(G72*(1/(1-0.4))))</f>
        <v>3.125</v>
      </c>
      <c r="H77" s="12">
        <f>H67/(H67-H68-(H72*(1/(1-0.4))))</f>
        <v>2.3076923076923075</v>
      </c>
    </row>
    <row r="90" spans="1:6" x14ac:dyDescent="0.3">
      <c r="A90" s="27" t="s">
        <v>22</v>
      </c>
    </row>
    <row r="94" spans="1:6" x14ac:dyDescent="0.3">
      <c r="B94" t="s">
        <v>23</v>
      </c>
      <c r="C94" s="2">
        <f>E95*E96</f>
        <v>150000</v>
      </c>
      <c r="E94" s="9"/>
    </row>
    <row r="95" spans="1:6" x14ac:dyDescent="0.3">
      <c r="B95" t="s">
        <v>24</v>
      </c>
      <c r="C95" s="2">
        <v>50000</v>
      </c>
      <c r="E95" s="2">
        <v>6</v>
      </c>
      <c r="F95" t="s">
        <v>27</v>
      </c>
    </row>
    <row r="96" spans="1:6" x14ac:dyDescent="0.3">
      <c r="B96" t="s">
        <v>25</v>
      </c>
      <c r="C96" s="2">
        <f>C94-C95</f>
        <v>100000</v>
      </c>
      <c r="E96">
        <v>25000</v>
      </c>
      <c r="F96" t="s">
        <v>28</v>
      </c>
    </row>
    <row r="97" spans="2:3" x14ac:dyDescent="0.3">
      <c r="B97" t="s">
        <v>26</v>
      </c>
      <c r="C97" s="2">
        <v>25000</v>
      </c>
    </row>
    <row r="98" spans="2:3" x14ac:dyDescent="0.3">
      <c r="B98" t="s">
        <v>16</v>
      </c>
      <c r="C98" s="2">
        <f>C96-C97</f>
        <v>75000</v>
      </c>
    </row>
    <row r="100" spans="2:3" x14ac:dyDescent="0.3">
      <c r="B100" t="s">
        <v>29</v>
      </c>
      <c r="C100" s="28">
        <f>(C96)/(C96-C97)</f>
        <v>1.3333333333333333</v>
      </c>
    </row>
  </sheetData>
  <mergeCells count="10">
    <mergeCell ref="B66:D66"/>
    <mergeCell ref="F66:H66"/>
    <mergeCell ref="B76:D76"/>
    <mergeCell ref="F76:H76"/>
    <mergeCell ref="B19:D19"/>
    <mergeCell ref="F19:H19"/>
    <mergeCell ref="C57:E57"/>
    <mergeCell ref="G57:I57"/>
    <mergeCell ref="G59:H59"/>
    <mergeCell ref="C59:D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Ardón</dc:creator>
  <cp:lastModifiedBy>Jocelyn Ardón</cp:lastModifiedBy>
  <dcterms:created xsi:type="dcterms:W3CDTF">2023-04-27T23:45:58Z</dcterms:created>
  <dcterms:modified xsi:type="dcterms:W3CDTF">2023-04-28T00:59:33Z</dcterms:modified>
</cp:coreProperties>
</file>