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13_ncr:1_{4372135D-7096-4DD9-91AA-4FE7ACF3874A}" xr6:coauthVersionLast="47" xr6:coauthVersionMax="47" xr10:uidLastSave="{00000000-0000-0000-0000-000000000000}"/>
  <bookViews>
    <workbookView xWindow="-108" yWindow="-108" windowWidth="23256" windowHeight="12456" xr2:uid="{B9353545-F9AE-442C-B0E5-0D6AA881A7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1" l="1"/>
  <c r="N6" i="1"/>
  <c r="B43" i="1"/>
  <c r="N76" i="1" s="1"/>
  <c r="N51" i="1"/>
  <c r="P51" i="1"/>
  <c r="D43" i="1"/>
  <c r="P76" i="1" s="1"/>
  <c r="P24" i="1" l="1"/>
  <c r="N24" i="1"/>
  <c r="P20" i="1"/>
  <c r="N20" i="1"/>
  <c r="P17" i="1"/>
  <c r="N17" i="1"/>
  <c r="F27" i="1" l="1"/>
  <c r="F28" i="1"/>
  <c r="F29" i="1"/>
  <c r="F32" i="1"/>
  <c r="F26" i="1"/>
  <c r="E27" i="1"/>
  <c r="E28" i="1"/>
  <c r="E29" i="1"/>
  <c r="E32" i="1"/>
  <c r="E26" i="1"/>
  <c r="C27" i="1"/>
  <c r="C28" i="1"/>
  <c r="C29" i="1"/>
  <c r="C32" i="1"/>
  <c r="C26" i="1"/>
  <c r="F14" i="1"/>
  <c r="F15" i="1"/>
  <c r="F17" i="1"/>
  <c r="F18" i="1"/>
  <c r="F19" i="1"/>
  <c r="F13" i="1"/>
  <c r="F5" i="1"/>
  <c r="F6" i="1"/>
  <c r="F8" i="1"/>
  <c r="F9" i="1"/>
  <c r="F4" i="1"/>
  <c r="K39" i="1"/>
  <c r="J9" i="1" l="1"/>
  <c r="J35" i="1" s="1"/>
  <c r="J21" i="1"/>
  <c r="J6" i="1"/>
  <c r="G14" i="1"/>
  <c r="J25" i="1" s="1"/>
  <c r="G15" i="1"/>
  <c r="J26" i="1" s="1"/>
  <c r="G17" i="1"/>
  <c r="J34" i="1" s="1"/>
  <c r="G18" i="1"/>
  <c r="G19" i="1"/>
  <c r="B46" i="1" s="1"/>
  <c r="G13" i="1"/>
  <c r="J24" i="1" s="1"/>
  <c r="G5" i="1"/>
  <c r="J22" i="1" s="1"/>
  <c r="G6" i="1"/>
  <c r="J23" i="1" s="1"/>
  <c r="G8" i="1"/>
  <c r="J30" i="1" s="1"/>
  <c r="K31" i="1" s="1"/>
  <c r="G9" i="1"/>
  <c r="G4" i="1"/>
  <c r="I20" i="1" l="1"/>
  <c r="D30" i="1" l="1"/>
  <c r="B30" i="1"/>
  <c r="D20" i="1"/>
  <c r="B20" i="1"/>
  <c r="D16" i="1"/>
  <c r="B16" i="1"/>
  <c r="D10" i="1"/>
  <c r="B10" i="1"/>
  <c r="D7" i="1"/>
  <c r="B7" i="1"/>
  <c r="N8" i="1" l="1"/>
  <c r="P6" i="1"/>
  <c r="F16" i="1"/>
  <c r="F20" i="1"/>
  <c r="B31" i="1"/>
  <c r="C30" i="1"/>
  <c r="F30" i="1"/>
  <c r="D31" i="1"/>
  <c r="P54" i="1" s="1"/>
  <c r="E30" i="1"/>
  <c r="N11" i="1"/>
  <c r="F7" i="1"/>
  <c r="D11" i="1"/>
  <c r="P39" i="1" s="1"/>
  <c r="P8" i="1"/>
  <c r="P11" i="1"/>
  <c r="N27" i="1"/>
  <c r="F10" i="1"/>
  <c r="P27" i="1"/>
  <c r="D21" i="1"/>
  <c r="E20" i="1" s="1"/>
  <c r="B11" i="1"/>
  <c r="N30" i="1" s="1"/>
  <c r="B21" i="1"/>
  <c r="C16" i="1" s="1"/>
  <c r="N43" i="1" l="1"/>
  <c r="N54" i="1"/>
  <c r="P62" i="1"/>
  <c r="P43" i="1"/>
  <c r="E16" i="1"/>
  <c r="N62" i="1"/>
  <c r="E10" i="1"/>
  <c r="P30" i="1"/>
  <c r="N39" i="1"/>
  <c r="C20" i="1"/>
  <c r="C5" i="1"/>
  <c r="C6" i="1"/>
  <c r="C8" i="1"/>
  <c r="C9" i="1"/>
  <c r="C11" i="1"/>
  <c r="C4" i="1"/>
  <c r="F11" i="1"/>
  <c r="E19" i="1"/>
  <c r="E17" i="1"/>
  <c r="E18" i="1"/>
  <c r="E21" i="1"/>
  <c r="E14" i="1"/>
  <c r="E15" i="1"/>
  <c r="E13" i="1"/>
  <c r="E11" i="1"/>
  <c r="E4" i="1"/>
  <c r="E5" i="1"/>
  <c r="E6" i="1"/>
  <c r="E8" i="1"/>
  <c r="E9" i="1"/>
  <c r="F21" i="1"/>
  <c r="C15" i="1"/>
  <c r="C21" i="1"/>
  <c r="C13" i="1"/>
  <c r="C14" i="1"/>
  <c r="C17" i="1"/>
  <c r="C18" i="1"/>
  <c r="C19" i="1"/>
  <c r="C7" i="1"/>
  <c r="D33" i="1"/>
  <c r="E31" i="1"/>
  <c r="C10" i="1"/>
  <c r="E7" i="1"/>
  <c r="B33" i="1"/>
  <c r="C31" i="1"/>
  <c r="F31" i="1"/>
  <c r="F33" i="1" l="1"/>
  <c r="C33" i="1"/>
  <c r="B34" i="1"/>
  <c r="E33" i="1"/>
  <c r="D34" i="1"/>
  <c r="B35" i="1" l="1"/>
  <c r="C34" i="1"/>
  <c r="F34" i="1"/>
  <c r="D35" i="1"/>
  <c r="E34" i="1"/>
  <c r="P68" i="1" l="1"/>
  <c r="P57" i="1"/>
  <c r="N57" i="1"/>
  <c r="N68" i="1"/>
  <c r="B38" i="1"/>
  <c r="N73" i="1" s="1"/>
  <c r="N65" i="1"/>
  <c r="E35" i="1"/>
  <c r="P48" i="1"/>
  <c r="P65" i="1"/>
  <c r="D38" i="1"/>
  <c r="P73" i="1" s="1"/>
  <c r="J7" i="1"/>
  <c r="J8" i="1" s="1"/>
  <c r="C35" i="1"/>
  <c r="F35" i="1"/>
  <c r="B45" i="1"/>
  <c r="B47" i="1" s="1"/>
  <c r="K36" i="1" s="1"/>
  <c r="J20" i="1"/>
  <c r="K27" i="1" s="1"/>
  <c r="K38" i="1" l="1"/>
  <c r="K40" i="1" s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L5" authorId="0" shapeId="0" xr:uid="{9405E6B2-2D64-4A42-8796-9F1B188E0D0D}">
      <text>
        <r>
          <rPr>
            <b/>
            <sz val="9"/>
            <color indexed="81"/>
            <rFont val="Tahoma"/>
            <family val="2"/>
          </rPr>
          <t>Analizan la capacidad de pago de la empresa en el corto plazo.</t>
        </r>
      </text>
    </comment>
    <comment ref="L15" authorId="0" shapeId="0" xr:uid="{89A56D74-93E7-4023-8359-CBAEA36AA1B5}">
      <text>
        <r>
          <rPr>
            <b/>
            <sz val="9"/>
            <color indexed="81"/>
            <rFont val="Tahoma"/>
            <family val="2"/>
          </rPr>
          <t>Analiza la eficiencia de la empresa desde distintos puntos de de vista. Indican que tanto se paovechan los activos de la empresa.</t>
        </r>
      </text>
    </comment>
    <comment ref="M24" authorId="0" shapeId="0" xr:uid="{0D33681C-7DE6-4152-8E19-F45C2FEFE03D}">
      <text>
        <r>
          <rPr>
            <b/>
            <sz val="9"/>
            <color indexed="81"/>
            <rFont val="Tahoma"/>
            <family val="2"/>
          </rPr>
          <t xml:space="preserve">Puede ser cuentas x cobrar o Clientes
</t>
        </r>
      </text>
    </comment>
    <comment ref="L34" authorId="0" shapeId="0" xr:uid="{4BE51D53-69AE-419E-96C0-EA74A70644B1}">
      <text>
        <r>
          <rPr>
            <b/>
            <sz val="9"/>
            <color indexed="81"/>
            <rFont val="Tahoma"/>
            <family val="2"/>
          </rPr>
          <t xml:space="preserve">Lo ideal es que esta cantidad sea mayor a PPC
</t>
        </r>
      </text>
    </comment>
    <comment ref="L38" authorId="0" shapeId="0" xr:uid="{9E00C6C7-3098-4F48-9948-FD55185BFF2C}">
      <text>
        <r>
          <rPr>
            <b/>
            <sz val="9"/>
            <color indexed="81"/>
            <rFont val="Tahoma"/>
            <family val="2"/>
          </rPr>
          <t>Analiza el uso de capital ajeno para financiar activos.</t>
        </r>
      </text>
    </comment>
    <comment ref="L47" authorId="0" shapeId="0" xr:uid="{95376378-FD37-4A36-AF88-26813AFE78AC}">
      <text>
        <r>
          <rPr>
            <b/>
            <sz val="9"/>
            <color indexed="81"/>
            <rFont val="Tahoma"/>
            <family val="2"/>
          </rPr>
          <t>Analiza si la marcha del negocio es la esperada en cuanto a las ganancias obtendido</t>
        </r>
      </text>
    </comment>
  </commentList>
</comments>
</file>

<file path=xl/sharedStrings.xml><?xml version="1.0" encoding="utf-8"?>
<sst xmlns="http://schemas.openxmlformats.org/spreadsheetml/2006/main" count="158" uniqueCount="135">
  <si>
    <t>COMPLEMENTOS FÁCILES, S.A.</t>
  </si>
  <si>
    <t>BALANCE GENERAL</t>
  </si>
  <si>
    <t>ACTIVOS</t>
  </si>
  <si>
    <t>Efectivo</t>
  </si>
  <si>
    <t>Cuentas por cobrar</t>
  </si>
  <si>
    <t>Inventarios</t>
  </si>
  <si>
    <t>Total Activo Circulante</t>
  </si>
  <si>
    <t>Activos fijos brutos</t>
  </si>
  <si>
    <t>Depreciación Acumulada</t>
  </si>
  <si>
    <t>Activos Fijos Netos</t>
  </si>
  <si>
    <t>TOTAL DE ACTIVOS</t>
  </si>
  <si>
    <t>PASIVOS Y CAPITAL CONTABLE</t>
  </si>
  <si>
    <t>Cuentas por pagar</t>
  </si>
  <si>
    <t>Documentos por pagar</t>
  </si>
  <si>
    <t>Pasivos Acumulados</t>
  </si>
  <si>
    <t>Total pasivo circulante</t>
  </si>
  <si>
    <t>Deuda a largo plazo</t>
  </si>
  <si>
    <t>Capital Común (100,000 acciones)</t>
  </si>
  <si>
    <t>Utilidades Retenidas</t>
  </si>
  <si>
    <t>Total Capital Contable</t>
  </si>
  <si>
    <t>TOTAL DE PASIVOS + CAPITAL C.</t>
  </si>
  <si>
    <t>ESTADO DE RESULTADOS</t>
  </si>
  <si>
    <t>Ventas</t>
  </si>
  <si>
    <t>Costo bienes vendidos</t>
  </si>
  <si>
    <t>Otros gastos</t>
  </si>
  <si>
    <t>Depreciación</t>
  </si>
  <si>
    <t>Total de Costos Operativos</t>
  </si>
  <si>
    <t>EBIT</t>
  </si>
  <si>
    <t>Gastos por intereses</t>
  </si>
  <si>
    <t>EBT</t>
  </si>
  <si>
    <t>Impuestos (40%)</t>
  </si>
  <si>
    <t>Utilidad neta</t>
  </si>
  <si>
    <t>Utilidades por acción</t>
  </si>
  <si>
    <t>Precio por acciones</t>
  </si>
  <si>
    <t>Número de acciones</t>
  </si>
  <si>
    <t>Dividendos por acción</t>
  </si>
  <si>
    <t>Pagos por arrendamiento</t>
  </si>
  <si>
    <t>Del 01 de enero al 31 de diciembre 2022</t>
  </si>
  <si>
    <t>ESTADO DE FLUJO DE EFECTIVO</t>
  </si>
  <si>
    <t>ACTIVIDADES DE OPERACIÓN</t>
  </si>
  <si>
    <t>(+) Depreciación del período</t>
  </si>
  <si>
    <t>ESTADO DE UTILIDADES RETENIDAS</t>
  </si>
  <si>
    <t>Expresado en quetzales</t>
  </si>
  <si>
    <t>Saldo de utilidades retenidas al inicio del período</t>
  </si>
  <si>
    <t>(+) Utilidad del período</t>
  </si>
  <si>
    <t>(-)Dividendos comunes</t>
  </si>
  <si>
    <t>Saldo de utilidades retenidas al final del período</t>
  </si>
  <si>
    <t>Utilidad del período</t>
  </si>
  <si>
    <t>(-) Cambio en utilidades retenidas</t>
  </si>
  <si>
    <t>Dividendos pagados</t>
  </si>
  <si>
    <t>Suma del FNE por actividades de operación</t>
  </si>
  <si>
    <t>ACTIVIDADES DE INVERSIÓN A LARGO PLAZO</t>
  </si>
  <si>
    <t>ACTIVIDADES DE FINANCIAMIENTO</t>
  </si>
  <si>
    <t>Aumento en cuentas por pagar</t>
  </si>
  <si>
    <t>Aumento en inventarios</t>
  </si>
  <si>
    <t>Aumento en documentos por pagar</t>
  </si>
  <si>
    <t>Aumento en pasivos acumulados</t>
  </si>
  <si>
    <t>Aumento en activos fijos brutos</t>
  </si>
  <si>
    <t>Aumento en deuda a largo plazo</t>
  </si>
  <si>
    <t>Pago de dividendos comunes</t>
  </si>
  <si>
    <t>Suma del FNE del período</t>
  </si>
  <si>
    <t>Saldo al inicio del período</t>
  </si>
  <si>
    <t>Saldo al final del período</t>
  </si>
  <si>
    <t>%V</t>
  </si>
  <si>
    <t>%H</t>
  </si>
  <si>
    <t>Cambio</t>
  </si>
  <si>
    <t>RAZONES FINANCIERAS</t>
  </si>
  <si>
    <t>Richard´s  Company, S.A.</t>
  </si>
  <si>
    <t>AÑO 2021-2022</t>
  </si>
  <si>
    <t>RAZONES DE LIQUIDEZ</t>
  </si>
  <si>
    <t>Razón Corriente</t>
  </si>
  <si>
    <t>Activo Corriente</t>
  </si>
  <si>
    <t>Pasivo Corriente</t>
  </si>
  <si>
    <t>Razón Rápida</t>
  </si>
  <si>
    <t>Activo Corriente - Inventarios</t>
  </si>
  <si>
    <t>(Prueba ácida)</t>
  </si>
  <si>
    <t>ADMINISTRACION DE ACTIVOS</t>
  </si>
  <si>
    <t>(RAZONES DE ACTIVIDAD)</t>
  </si>
  <si>
    <t>Rotación de Inventarios</t>
  </si>
  <si>
    <t>Costo de Ventas</t>
  </si>
  <si>
    <t>Días de Inventario</t>
  </si>
  <si>
    <t>Inventario</t>
  </si>
  <si>
    <t>(PPI)</t>
  </si>
  <si>
    <t>Costo de ventas / 365</t>
  </si>
  <si>
    <t xml:space="preserve">Días de venta Pendientes de Cobro </t>
  </si>
  <si>
    <t>Cuentas por Cobrar</t>
  </si>
  <si>
    <t>(PPC)</t>
  </si>
  <si>
    <t>Ventas Anuales / 365</t>
  </si>
  <si>
    <t>Rotación de los Activos Fijos</t>
  </si>
  <si>
    <t>(Activos No Corrientes)</t>
  </si>
  <si>
    <t>Rotación de los activos Totales</t>
  </si>
  <si>
    <t>Activos Totales</t>
  </si>
  <si>
    <t>Días pendientes de Pago</t>
  </si>
  <si>
    <t>Cuentas por Pagar</t>
  </si>
  <si>
    <t>(PPP)</t>
  </si>
  <si>
    <t>Compras Anuales / 365</t>
  </si>
  <si>
    <t>ADMINISTRACIÓN DE DEUDAS</t>
  </si>
  <si>
    <t>Nivel de Endeudamiento Total</t>
  </si>
  <si>
    <t>Pasivo Total</t>
  </si>
  <si>
    <t>Rotación de Intereses</t>
  </si>
  <si>
    <t>UAII</t>
  </si>
  <si>
    <t>(Cobertura de Intereses)</t>
  </si>
  <si>
    <t>Cargo por Intereses</t>
  </si>
  <si>
    <t>RENTABILIDAD</t>
  </si>
  <si>
    <t>Margen de Utilidad sobre Ventas</t>
  </si>
  <si>
    <t>UDAC</t>
  </si>
  <si>
    <t>Generación Básica de Utilidades</t>
  </si>
  <si>
    <t>Rendimiento sobre Activos (ROA)</t>
  </si>
  <si>
    <t>Rendimiento sobre Capital Contable</t>
  </si>
  <si>
    <t>(ROE)</t>
  </si>
  <si>
    <t>Capital Contable Común</t>
  </si>
  <si>
    <t>VALOR DE MERCADO</t>
  </si>
  <si>
    <t>Precio/Utilidad   (P/E)</t>
  </si>
  <si>
    <t>Precio por Acción</t>
  </si>
  <si>
    <t>Utilidades por Acción</t>
  </si>
  <si>
    <t>Valor de Mercado/Valor en</t>
  </si>
  <si>
    <t>Precio de Mercado por Acción</t>
  </si>
  <si>
    <t>Libros</t>
  </si>
  <si>
    <t>Valor en Libros por Acción</t>
  </si>
  <si>
    <t>AÑO 2022</t>
  </si>
  <si>
    <t>AÑO 2021</t>
  </si>
  <si>
    <t>Utilidad disponible para accionistas comunes</t>
  </si>
  <si>
    <t>UDAC (Utilidad Disponible Accionistas Comunes)</t>
  </si>
  <si>
    <t>No hay datos</t>
  </si>
  <si>
    <t>Capital de trabajo</t>
  </si>
  <si>
    <t>Activo circulante - Pasivo Circulante</t>
  </si>
  <si>
    <t>Precio contable por acciones</t>
  </si>
  <si>
    <t>Margen de Utilidad Bruta</t>
  </si>
  <si>
    <t>Ventas Netas</t>
  </si>
  <si>
    <t>Ventas - Costo de Bienes vendidos</t>
  </si>
  <si>
    <t>Margen de Utilidad Operativa</t>
  </si>
  <si>
    <t>Utilidad Operativa</t>
  </si>
  <si>
    <t>Margen de Utilidad Neta</t>
  </si>
  <si>
    <t>Utilidad Neta</t>
  </si>
  <si>
    <t>Capital común: Capital - Capital preferente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</si>
</sst>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164" formatCode="0.0%"/>
    <numFmt numFmtId="165" formatCode="0.0"/>
    <numFmt numFmtId="166" formatCode="_-&quot;Q&quot;* #,##0.0_-;\-&quot;Q&quot;* #,##0.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0" fontId="3" fillId="0" borderId="0" xfId="0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4" fillId="0" borderId="0" xfId="0" applyFont="1"/>
    <xf numFmtId="44" fontId="0" fillId="0" borderId="1" xfId="1" applyFont="1" applyBorder="1"/>
    <xf numFmtId="44" fontId="3" fillId="0" borderId="0" xfId="1" applyFont="1"/>
    <xf numFmtId="44" fontId="2" fillId="0" borderId="0" xfId="1" applyFont="1"/>
    <xf numFmtId="44" fontId="0" fillId="2" borderId="0" xfId="1" applyFont="1" applyFill="1"/>
    <xf numFmtId="44" fontId="0" fillId="0" borderId="0" xfId="1" applyFont="1" applyFill="1"/>
    <xf numFmtId="44" fontId="0" fillId="0" borderId="1" xfId="0" applyNumberFormat="1" applyBorder="1"/>
    <xf numFmtId="0" fontId="0" fillId="0" borderId="1" xfId="0" applyBorder="1"/>
    <xf numFmtId="44" fontId="1" fillId="0" borderId="0" xfId="1" applyFont="1"/>
    <xf numFmtId="44" fontId="0" fillId="2" borderId="0" xfId="0" applyNumberFormat="1" applyFill="1"/>
    <xf numFmtId="164" fontId="0" fillId="0" borderId="0" xfId="2" applyNumberFormat="1" applyFont="1"/>
    <xf numFmtId="10" fontId="0" fillId="0" borderId="0" xfId="2" applyNumberFormat="1" applyFont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44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F6A4-7730-4B19-98FD-76784F3C7787}">
  <dimension ref="A1:P78"/>
  <sheetViews>
    <sheetView tabSelected="1" topLeftCell="F46" workbookViewId="0">
      <selection activeCell="J64" sqref="J64"/>
    </sheetView>
  </sheetViews>
  <sheetFormatPr baseColWidth="10" defaultRowHeight="14.4" x14ac:dyDescent="0.3"/>
  <cols>
    <col min="1" max="1" width="28.77734375" bestFit="1" customWidth="1"/>
    <col min="2" max="2" width="14.77734375" bestFit="1" customWidth="1"/>
    <col min="3" max="3" width="14.77734375" customWidth="1"/>
    <col min="4" max="4" width="14.77734375" bestFit="1" customWidth="1"/>
    <col min="5" max="7" width="14.77734375" customWidth="1"/>
    <col min="9" max="9" width="49.33203125" bestFit="1" customWidth="1"/>
    <col min="10" max="11" width="12.6640625" bestFit="1" customWidth="1"/>
    <col min="12" max="12" width="30.5546875" bestFit="1" customWidth="1"/>
    <col min="13" max="13" width="40.6640625" bestFit="1" customWidth="1"/>
    <col min="14" max="14" width="12.77734375" bestFit="1" customWidth="1"/>
    <col min="15" max="15" width="3.109375" customWidth="1"/>
    <col min="16" max="16" width="12.77734375" bestFit="1" customWidth="1"/>
  </cols>
  <sheetData>
    <row r="1" spans="1:16" x14ac:dyDescent="0.3">
      <c r="A1" t="s">
        <v>0</v>
      </c>
      <c r="I1" t="s">
        <v>0</v>
      </c>
      <c r="L1" s="18" t="s">
        <v>66</v>
      </c>
      <c r="M1" s="19"/>
    </row>
    <row r="2" spans="1:16" x14ac:dyDescent="0.3">
      <c r="A2" t="s">
        <v>1</v>
      </c>
      <c r="I2" t="s">
        <v>41</v>
      </c>
      <c r="L2" s="4" t="s">
        <v>67</v>
      </c>
      <c r="M2" s="19"/>
    </row>
    <row r="3" spans="1:16" x14ac:dyDescent="0.3">
      <c r="A3" s="6" t="s">
        <v>2</v>
      </c>
      <c r="B3" s="4">
        <v>2022</v>
      </c>
      <c r="C3" s="4" t="s">
        <v>63</v>
      </c>
      <c r="D3" s="4">
        <v>2021</v>
      </c>
      <c r="E3" s="4" t="s">
        <v>63</v>
      </c>
      <c r="F3" s="4" t="s">
        <v>64</v>
      </c>
      <c r="G3" s="4" t="s">
        <v>65</v>
      </c>
      <c r="I3" t="s">
        <v>42</v>
      </c>
      <c r="L3" s="20" t="s">
        <v>68</v>
      </c>
      <c r="M3" s="19"/>
    </row>
    <row r="4" spans="1:16" x14ac:dyDescent="0.3">
      <c r="A4" t="s">
        <v>3</v>
      </c>
      <c r="B4" s="1">
        <v>52000</v>
      </c>
      <c r="C4" s="16">
        <f>B4/$B$11</f>
        <v>3.1499878846619818E-2</v>
      </c>
      <c r="D4" s="1">
        <v>57600</v>
      </c>
      <c r="E4" s="16">
        <f>D4/$D$11</f>
        <v>3.9215686274509803E-2</v>
      </c>
      <c r="F4" s="16">
        <f>(B4-D4)/D4</f>
        <v>-9.7222222222222224E-2</v>
      </c>
      <c r="G4" s="10">
        <f>B4-D4</f>
        <v>-5600</v>
      </c>
      <c r="I4" s="4" t="s">
        <v>37</v>
      </c>
      <c r="L4" s="20"/>
      <c r="M4" s="19"/>
    </row>
    <row r="5" spans="1:16" x14ac:dyDescent="0.3">
      <c r="A5" t="s">
        <v>4</v>
      </c>
      <c r="B5" s="1">
        <v>402000</v>
      </c>
      <c r="C5" s="16">
        <f t="shared" ref="C5:C11" si="0">B5/$B$11</f>
        <v>0.24351829416040707</v>
      </c>
      <c r="D5" s="1">
        <v>351200</v>
      </c>
      <c r="E5" s="16">
        <f t="shared" ref="E5:E11" si="1">D5/$D$11</f>
        <v>0.23910675381263616</v>
      </c>
      <c r="F5" s="16">
        <f t="shared" ref="F5:F21" si="2">(B5-D5)/D5</f>
        <v>0.14464692482915717</v>
      </c>
      <c r="G5" s="11">
        <f t="shared" ref="G5:G19" si="3">B5-D5</f>
        <v>50800</v>
      </c>
      <c r="L5" s="18" t="s">
        <v>69</v>
      </c>
      <c r="M5" s="19"/>
      <c r="N5" s="23" t="s">
        <v>119</v>
      </c>
      <c r="O5" s="23"/>
      <c r="P5" s="23" t="s">
        <v>120</v>
      </c>
    </row>
    <row r="6" spans="1:16" x14ac:dyDescent="0.3">
      <c r="A6" t="s">
        <v>5</v>
      </c>
      <c r="B6" s="1">
        <v>836000</v>
      </c>
      <c r="C6" s="16">
        <f t="shared" si="0"/>
        <v>0.50642112914950332</v>
      </c>
      <c r="D6" s="1">
        <v>715200</v>
      </c>
      <c r="E6" s="16">
        <f t="shared" si="1"/>
        <v>0.48692810457516339</v>
      </c>
      <c r="F6" s="16">
        <f t="shared" si="2"/>
        <v>0.16890380313199105</v>
      </c>
      <c r="G6" s="11">
        <f t="shared" si="3"/>
        <v>120800</v>
      </c>
      <c r="I6" t="s">
        <v>43</v>
      </c>
      <c r="J6" s="3">
        <f>D19</f>
        <v>203768</v>
      </c>
      <c r="L6" s="20" t="s">
        <v>124</v>
      </c>
      <c r="M6" s="19" t="s">
        <v>125</v>
      </c>
      <c r="N6" s="29">
        <f>B7-B16</f>
        <v>749800</v>
      </c>
      <c r="O6" s="29"/>
      <c r="P6" s="29">
        <f t="shared" ref="P6" si="4">D7-D16</f>
        <v>642400</v>
      </c>
    </row>
    <row r="7" spans="1:16" x14ac:dyDescent="0.3">
      <c r="A7" s="2" t="s">
        <v>6</v>
      </c>
      <c r="B7" s="8">
        <f>SUM(B4:B6)</f>
        <v>1290000</v>
      </c>
      <c r="C7" s="16">
        <f t="shared" si="0"/>
        <v>0.78143930215653012</v>
      </c>
      <c r="D7" s="8">
        <f>SUM(D4:D6)</f>
        <v>1124000</v>
      </c>
      <c r="E7" s="16">
        <f t="shared" si="1"/>
        <v>0.76525054466230935</v>
      </c>
      <c r="F7" s="16">
        <f t="shared" si="2"/>
        <v>0.14768683274021352</v>
      </c>
      <c r="G7" s="11"/>
      <c r="I7" t="s">
        <v>44</v>
      </c>
      <c r="J7" s="12">
        <f>B35</f>
        <v>44220</v>
      </c>
      <c r="L7" s="18"/>
      <c r="M7" s="19"/>
      <c r="N7" s="23"/>
      <c r="O7" s="23"/>
      <c r="P7" s="23"/>
    </row>
    <row r="8" spans="1:16" x14ac:dyDescent="0.3">
      <c r="A8" t="s">
        <v>7</v>
      </c>
      <c r="B8" s="1">
        <v>527000</v>
      </c>
      <c r="C8" s="16">
        <f t="shared" si="0"/>
        <v>0.31923915677247394</v>
      </c>
      <c r="D8" s="1">
        <v>491000</v>
      </c>
      <c r="E8" s="16">
        <f t="shared" si="1"/>
        <v>0.33428649237472768</v>
      </c>
      <c r="F8" s="16">
        <f t="shared" si="2"/>
        <v>7.3319755600814662E-2</v>
      </c>
      <c r="G8" s="11">
        <f t="shared" si="3"/>
        <v>36000</v>
      </c>
      <c r="I8" t="s">
        <v>121</v>
      </c>
      <c r="J8" s="3">
        <f>J6+J7</f>
        <v>247988</v>
      </c>
      <c r="L8" s="20" t="s">
        <v>70</v>
      </c>
      <c r="M8" s="21" t="s">
        <v>71</v>
      </c>
      <c r="N8" s="25">
        <f>B7/B16</f>
        <v>2.3880044427989633</v>
      </c>
      <c r="O8" s="24"/>
      <c r="P8" s="25">
        <f t="shared" ref="P8" si="5">D7/D16</f>
        <v>2.3338870431893688</v>
      </c>
    </row>
    <row r="9" spans="1:16" x14ac:dyDescent="0.3">
      <c r="A9" t="s">
        <v>8</v>
      </c>
      <c r="B9" s="1">
        <v>-166200</v>
      </c>
      <c r="C9" s="16">
        <f t="shared" si="0"/>
        <v>-0.10067845892900412</v>
      </c>
      <c r="D9" s="1">
        <v>-146200</v>
      </c>
      <c r="E9" s="16">
        <f t="shared" si="1"/>
        <v>-9.9537037037037035E-2</v>
      </c>
      <c r="F9" s="16">
        <f t="shared" si="2"/>
        <v>0.13679890560875513</v>
      </c>
      <c r="G9" s="11">
        <f t="shared" si="3"/>
        <v>-20000</v>
      </c>
      <c r="I9" t="s">
        <v>45</v>
      </c>
      <c r="J9" s="7">
        <f>B41*B40</f>
        <v>22000</v>
      </c>
      <c r="L9" s="20"/>
      <c r="M9" s="19" t="s">
        <v>72</v>
      </c>
      <c r="N9" s="25"/>
      <c r="P9" s="25"/>
    </row>
    <row r="10" spans="1:16" x14ac:dyDescent="0.3">
      <c r="A10" s="2" t="s">
        <v>9</v>
      </c>
      <c r="B10" s="8">
        <f>SUM(B8:B9)</f>
        <v>360800</v>
      </c>
      <c r="C10" s="16">
        <f t="shared" si="0"/>
        <v>0.21856069784346982</v>
      </c>
      <c r="D10" s="8">
        <f>SUM(D8:D9)</f>
        <v>344800</v>
      </c>
      <c r="E10" s="16">
        <f t="shared" si="1"/>
        <v>0.23474945533769062</v>
      </c>
      <c r="F10" s="16">
        <f t="shared" si="2"/>
        <v>4.6403712296983757E-2</v>
      </c>
      <c r="G10" s="11"/>
      <c r="I10" t="s">
        <v>46</v>
      </c>
      <c r="J10" s="3">
        <f>J8-J9</f>
        <v>225988</v>
      </c>
      <c r="L10" s="20"/>
      <c r="M10" s="19"/>
      <c r="N10" s="25"/>
      <c r="P10" s="25"/>
    </row>
    <row r="11" spans="1:16" x14ac:dyDescent="0.3">
      <c r="A11" s="4" t="s">
        <v>10</v>
      </c>
      <c r="B11" s="5">
        <f>B7+B10</f>
        <v>1650800</v>
      </c>
      <c r="C11" s="16">
        <f t="shared" si="0"/>
        <v>1</v>
      </c>
      <c r="D11" s="5">
        <f>D7+D10</f>
        <v>1468800</v>
      </c>
      <c r="E11" s="16">
        <f t="shared" si="1"/>
        <v>1</v>
      </c>
      <c r="F11" s="16">
        <f t="shared" si="2"/>
        <v>0.12391067538126362</v>
      </c>
      <c r="G11" s="11"/>
      <c r="L11" s="20" t="s">
        <v>73</v>
      </c>
      <c r="M11" s="21" t="s">
        <v>74</v>
      </c>
      <c r="N11" s="25">
        <f>(B7-B6)/B16</f>
        <v>0.84042947056645689</v>
      </c>
      <c r="O11" s="24"/>
      <c r="P11" s="25">
        <f t="shared" ref="P11" si="6">(D7-D6)/D16</f>
        <v>0.84883720930232553</v>
      </c>
    </row>
    <row r="12" spans="1:16" x14ac:dyDescent="0.3">
      <c r="A12" s="6" t="s">
        <v>11</v>
      </c>
      <c r="C12" s="17"/>
      <c r="F12" s="27"/>
      <c r="L12" s="20" t="s">
        <v>75</v>
      </c>
      <c r="M12" s="19" t="s">
        <v>72</v>
      </c>
      <c r="N12" s="25"/>
      <c r="P12" s="25"/>
    </row>
    <row r="13" spans="1:16" x14ac:dyDescent="0.3">
      <c r="A13" t="s">
        <v>12</v>
      </c>
      <c r="B13" s="1">
        <v>175200</v>
      </c>
      <c r="C13" s="16">
        <f>B13/$B$21</f>
        <v>0.10613036103707293</v>
      </c>
      <c r="D13" s="1">
        <v>145600</v>
      </c>
      <c r="E13" s="16">
        <f>D13/$D$21</f>
        <v>9.9128540305010893E-2</v>
      </c>
      <c r="F13" s="16">
        <f t="shared" si="2"/>
        <v>0.2032967032967033</v>
      </c>
      <c r="G13" s="11">
        <f t="shared" si="3"/>
        <v>29600</v>
      </c>
      <c r="L13" s="20"/>
      <c r="M13" s="19"/>
      <c r="N13" s="25"/>
      <c r="P13" s="25"/>
    </row>
    <row r="14" spans="1:16" x14ac:dyDescent="0.3">
      <c r="A14" t="s">
        <v>13</v>
      </c>
      <c r="B14" s="1">
        <v>225000</v>
      </c>
      <c r="C14" s="16">
        <f t="shared" ref="C14:C21" si="7">B14/$B$21</f>
        <v>0.13629755270172036</v>
      </c>
      <c r="D14" s="1">
        <v>200000</v>
      </c>
      <c r="E14" s="16">
        <f t="shared" ref="E14:E21" si="8">D14/$D$21</f>
        <v>0.13616557734204793</v>
      </c>
      <c r="F14" s="16">
        <f t="shared" si="2"/>
        <v>0.125</v>
      </c>
      <c r="G14" s="11">
        <f t="shared" si="3"/>
        <v>25000</v>
      </c>
      <c r="L14" s="20"/>
      <c r="M14" s="19"/>
      <c r="N14" s="25"/>
      <c r="P14" s="25"/>
    </row>
    <row r="15" spans="1:16" x14ac:dyDescent="0.3">
      <c r="A15" t="s">
        <v>14</v>
      </c>
      <c r="B15" s="1">
        <v>140000</v>
      </c>
      <c r="C15" s="16">
        <f t="shared" si="7"/>
        <v>8.4807366125514899E-2</v>
      </c>
      <c r="D15" s="1">
        <v>136000</v>
      </c>
      <c r="E15" s="16">
        <f t="shared" si="8"/>
        <v>9.2592592592592587E-2</v>
      </c>
      <c r="F15" s="16">
        <f t="shared" si="2"/>
        <v>2.9411764705882353E-2</v>
      </c>
      <c r="G15" s="11">
        <f t="shared" si="3"/>
        <v>4000</v>
      </c>
      <c r="I15" t="s">
        <v>0</v>
      </c>
      <c r="L15" s="18" t="s">
        <v>76</v>
      </c>
      <c r="M15" s="19"/>
      <c r="N15" s="25"/>
      <c r="P15" s="25"/>
    </row>
    <row r="16" spans="1:16" x14ac:dyDescent="0.3">
      <c r="A16" s="2" t="s">
        <v>15</v>
      </c>
      <c r="B16" s="8">
        <f>SUM(B13:B15)</f>
        <v>540200</v>
      </c>
      <c r="C16" s="16">
        <f t="shared" si="7"/>
        <v>0.32723527986430823</v>
      </c>
      <c r="D16" s="8">
        <f>SUM(D13:D15)</f>
        <v>481600</v>
      </c>
      <c r="E16" s="16">
        <f t="shared" si="8"/>
        <v>0.32788671023965144</v>
      </c>
      <c r="F16" s="16">
        <f t="shared" si="2"/>
        <v>0.12167774086378738</v>
      </c>
      <c r="G16" s="11"/>
      <c r="I16" t="s">
        <v>38</v>
      </c>
      <c r="L16" s="20" t="s">
        <v>77</v>
      </c>
      <c r="M16" s="19"/>
      <c r="N16" s="25"/>
      <c r="P16" s="25"/>
    </row>
    <row r="17" spans="1:16" x14ac:dyDescent="0.3">
      <c r="A17" t="s">
        <v>16</v>
      </c>
      <c r="B17" s="14">
        <v>424612</v>
      </c>
      <c r="C17" s="16">
        <f t="shared" si="7"/>
        <v>0.25721589532347955</v>
      </c>
      <c r="D17" s="14">
        <v>323432</v>
      </c>
      <c r="E17" s="16">
        <f t="shared" si="8"/>
        <v>0.22020152505446622</v>
      </c>
      <c r="F17" s="16">
        <f t="shared" si="2"/>
        <v>0.31283237280170173</v>
      </c>
      <c r="G17" s="11">
        <f t="shared" si="3"/>
        <v>101180</v>
      </c>
      <c r="I17" s="4" t="s">
        <v>37</v>
      </c>
      <c r="L17" s="20" t="s">
        <v>78</v>
      </c>
      <c r="M17" s="21" t="s">
        <v>79</v>
      </c>
      <c r="N17" s="25">
        <f>B27/B6</f>
        <v>3.8875598086124401</v>
      </c>
      <c r="O17" s="24"/>
      <c r="P17" s="25">
        <f t="shared" ref="P17" si="9">D27/D6</f>
        <v>4.0044742729306488</v>
      </c>
    </row>
    <row r="18" spans="1:16" x14ac:dyDescent="0.3">
      <c r="A18" t="s">
        <v>17</v>
      </c>
      <c r="B18" s="1">
        <v>460000</v>
      </c>
      <c r="C18" s="16">
        <f t="shared" si="7"/>
        <v>0.2786527744124061</v>
      </c>
      <c r="D18" s="1">
        <v>460000</v>
      </c>
      <c r="E18" s="16">
        <f t="shared" si="8"/>
        <v>0.31318082788671026</v>
      </c>
      <c r="F18" s="16">
        <f t="shared" si="2"/>
        <v>0</v>
      </c>
      <c r="G18" s="11">
        <f t="shared" si="3"/>
        <v>0</v>
      </c>
      <c r="L18" s="20"/>
      <c r="M18" s="19" t="s">
        <v>5</v>
      </c>
      <c r="N18" s="25"/>
      <c r="P18" s="25"/>
    </row>
    <row r="19" spans="1:16" x14ac:dyDescent="0.3">
      <c r="A19" t="s">
        <v>18</v>
      </c>
      <c r="B19" s="1">
        <v>225988</v>
      </c>
      <c r="C19" s="16">
        <f t="shared" si="7"/>
        <v>0.13689605039980615</v>
      </c>
      <c r="D19" s="1">
        <v>203768</v>
      </c>
      <c r="E19" s="16">
        <f t="shared" si="8"/>
        <v>0.13873093681917212</v>
      </c>
      <c r="F19" s="16">
        <f t="shared" si="2"/>
        <v>0.10904558124926386</v>
      </c>
      <c r="G19" s="11">
        <f t="shared" si="3"/>
        <v>22220</v>
      </c>
      <c r="I19" t="s">
        <v>39</v>
      </c>
      <c r="L19" s="20"/>
      <c r="M19" s="19"/>
      <c r="N19" s="25"/>
      <c r="P19" s="25"/>
    </row>
    <row r="20" spans="1:16" x14ac:dyDescent="0.3">
      <c r="A20" s="2" t="s">
        <v>19</v>
      </c>
      <c r="B20" s="8">
        <f>SUM(B18:B19)</f>
        <v>685988</v>
      </c>
      <c r="C20" s="16">
        <f t="shared" si="7"/>
        <v>0.41554882481221228</v>
      </c>
      <c r="D20" s="8">
        <f>SUM(D18:D19)</f>
        <v>663768</v>
      </c>
      <c r="E20" s="16">
        <f t="shared" si="8"/>
        <v>0.45191176470588235</v>
      </c>
      <c r="F20" s="16">
        <f t="shared" si="2"/>
        <v>3.347555169878632E-2</v>
      </c>
      <c r="G20" s="11"/>
      <c r="I20" t="str">
        <f>A35</f>
        <v>Utilidad neta</v>
      </c>
      <c r="J20" s="3">
        <f>B35</f>
        <v>44220</v>
      </c>
      <c r="L20" s="20" t="s">
        <v>80</v>
      </c>
      <c r="M20" s="21" t="s">
        <v>81</v>
      </c>
      <c r="N20" s="25">
        <f>B6/(B27/365)</f>
        <v>93.889230769230764</v>
      </c>
      <c r="O20" s="26"/>
      <c r="P20" s="25">
        <f t="shared" ref="P20" si="10">D6/(D27/365)</f>
        <v>91.148044692737429</v>
      </c>
    </row>
    <row r="21" spans="1:16" x14ac:dyDescent="0.3">
      <c r="A21" s="4" t="s">
        <v>20</v>
      </c>
      <c r="B21" s="5">
        <f>B20+B17+B16</f>
        <v>1650800</v>
      </c>
      <c r="C21" s="16">
        <f t="shared" si="7"/>
        <v>1</v>
      </c>
      <c r="D21" s="5">
        <f>D20+D17+D16</f>
        <v>1468800</v>
      </c>
      <c r="E21" s="16">
        <f t="shared" si="8"/>
        <v>1</v>
      </c>
      <c r="F21" s="16">
        <f t="shared" si="2"/>
        <v>0.12391067538126362</v>
      </c>
      <c r="G21" s="11"/>
      <c r="I21" t="s">
        <v>40</v>
      </c>
      <c r="J21" s="3">
        <f>B29</f>
        <v>20000</v>
      </c>
      <c r="L21" s="20" t="s">
        <v>82</v>
      </c>
      <c r="M21" s="19" t="s">
        <v>83</v>
      </c>
      <c r="N21" s="25"/>
      <c r="P21" s="25"/>
    </row>
    <row r="22" spans="1:16" x14ac:dyDescent="0.3">
      <c r="I22" t="s">
        <v>53</v>
      </c>
      <c r="J22" s="3">
        <f>-G5</f>
        <v>-50800</v>
      </c>
      <c r="L22" s="20"/>
      <c r="M22" s="19"/>
      <c r="N22" s="25"/>
      <c r="P22" s="25"/>
    </row>
    <row r="23" spans="1:16" x14ac:dyDescent="0.3">
      <c r="A23" t="s">
        <v>0</v>
      </c>
      <c r="I23" t="s">
        <v>54</v>
      </c>
      <c r="J23" s="3">
        <f>-G6</f>
        <v>-120800</v>
      </c>
      <c r="L23" s="20"/>
      <c r="M23" s="19"/>
      <c r="N23" s="25"/>
      <c r="P23" s="25"/>
    </row>
    <row r="24" spans="1:16" x14ac:dyDescent="0.3">
      <c r="A24" t="s">
        <v>21</v>
      </c>
      <c r="I24" t="s">
        <v>53</v>
      </c>
      <c r="J24" s="3">
        <f>G13</f>
        <v>29600</v>
      </c>
      <c r="L24" s="20" t="s">
        <v>84</v>
      </c>
      <c r="M24" s="21" t="s">
        <v>85</v>
      </c>
      <c r="N24" s="25">
        <f>B5/(B26/365)</f>
        <v>38.111688311688312</v>
      </c>
      <c r="O24" s="26"/>
      <c r="P24" s="25">
        <f t="shared" ref="P24" si="11">D5/(D26/365)</f>
        <v>37.350815850815849</v>
      </c>
    </row>
    <row r="25" spans="1:16" x14ac:dyDescent="0.3">
      <c r="B25">
        <v>2022</v>
      </c>
      <c r="C25" t="s">
        <v>63</v>
      </c>
      <c r="D25">
        <v>2021</v>
      </c>
      <c r="E25" t="s">
        <v>63</v>
      </c>
      <c r="F25" t="s">
        <v>64</v>
      </c>
      <c r="I25" t="s">
        <v>55</v>
      </c>
      <c r="J25" s="3">
        <f>G14</f>
        <v>25000</v>
      </c>
      <c r="L25" s="20" t="s">
        <v>86</v>
      </c>
      <c r="M25" s="19" t="s">
        <v>87</v>
      </c>
      <c r="N25" s="25"/>
      <c r="P25" s="25"/>
    </row>
    <row r="26" spans="1:16" x14ac:dyDescent="0.3">
      <c r="A26" t="s">
        <v>22</v>
      </c>
      <c r="B26" s="1">
        <v>3850000</v>
      </c>
      <c r="C26" s="16">
        <f>B26/$B$26</f>
        <v>1</v>
      </c>
      <c r="D26" s="1">
        <v>3432000</v>
      </c>
      <c r="E26" s="16">
        <f>D26/$D$26</f>
        <v>1</v>
      </c>
      <c r="F26" s="16">
        <f>(B26-D26)/D26</f>
        <v>0.12179487179487179</v>
      </c>
      <c r="G26" s="1"/>
      <c r="I26" t="s">
        <v>56</v>
      </c>
      <c r="J26" s="12">
        <f>G15</f>
        <v>4000</v>
      </c>
      <c r="K26" s="13"/>
      <c r="L26" s="20"/>
      <c r="M26" s="19"/>
      <c r="N26" s="25"/>
      <c r="P26" s="25"/>
    </row>
    <row r="27" spans="1:16" x14ac:dyDescent="0.3">
      <c r="A27" t="s">
        <v>23</v>
      </c>
      <c r="B27" s="1">
        <v>3250000</v>
      </c>
      <c r="C27" s="16">
        <f t="shared" ref="C27:C35" si="12">B27/$B$26</f>
        <v>0.8441558441558441</v>
      </c>
      <c r="D27" s="1">
        <v>2864000</v>
      </c>
      <c r="E27" s="16">
        <f t="shared" ref="E27:E35" si="13">D27/$D$26</f>
        <v>0.83449883449883455</v>
      </c>
      <c r="F27" s="16">
        <f t="shared" ref="F27:F35" si="14">(B27-D27)/D27</f>
        <v>0.13477653631284917</v>
      </c>
      <c r="G27" s="1"/>
      <c r="I27" t="s">
        <v>50</v>
      </c>
      <c r="K27" s="3">
        <f>SUM(J20:J26)</f>
        <v>-48780</v>
      </c>
      <c r="L27" s="20" t="s">
        <v>88</v>
      </c>
      <c r="M27" s="21" t="s">
        <v>22</v>
      </c>
      <c r="N27" s="25">
        <f>B26/B10</f>
        <v>10.670731707317072</v>
      </c>
      <c r="O27" s="24"/>
      <c r="P27" s="25">
        <f>D26/D10</f>
        <v>9.9535962877030162</v>
      </c>
    </row>
    <row r="28" spans="1:16" x14ac:dyDescent="0.3">
      <c r="A28" t="s">
        <v>24</v>
      </c>
      <c r="B28" s="1">
        <v>430300</v>
      </c>
      <c r="C28" s="16">
        <f t="shared" si="12"/>
        <v>0.11176623376623376</v>
      </c>
      <c r="D28" s="1">
        <v>340000</v>
      </c>
      <c r="E28" s="16">
        <f t="shared" si="13"/>
        <v>9.9067599067599071E-2</v>
      </c>
      <c r="F28" s="16">
        <f t="shared" si="14"/>
        <v>0.26558823529411762</v>
      </c>
      <c r="G28" s="1"/>
      <c r="L28" s="20" t="s">
        <v>89</v>
      </c>
      <c r="M28" s="19" t="s">
        <v>9</v>
      </c>
      <c r="N28" s="25"/>
      <c r="P28" s="25"/>
    </row>
    <row r="29" spans="1:16" x14ac:dyDescent="0.3">
      <c r="A29" t="s">
        <v>25</v>
      </c>
      <c r="B29" s="1">
        <v>20000</v>
      </c>
      <c r="C29" s="16">
        <f t="shared" si="12"/>
        <v>5.1948051948051948E-3</v>
      </c>
      <c r="D29" s="1">
        <v>18900</v>
      </c>
      <c r="E29" s="16">
        <f t="shared" si="13"/>
        <v>5.5069930069930068E-3</v>
      </c>
      <c r="F29" s="16">
        <f t="shared" si="14"/>
        <v>5.8201058201058198E-2</v>
      </c>
      <c r="G29" s="1"/>
      <c r="I29" t="s">
        <v>51</v>
      </c>
      <c r="L29" s="20"/>
      <c r="M29" s="19"/>
      <c r="N29" s="25"/>
      <c r="P29" s="25"/>
    </row>
    <row r="30" spans="1:16" x14ac:dyDescent="0.3">
      <c r="A30" s="2" t="s">
        <v>26</v>
      </c>
      <c r="B30" s="8">
        <f>SUM(B27:B29)</f>
        <v>3700300</v>
      </c>
      <c r="C30" s="16">
        <f t="shared" si="12"/>
        <v>0.96111688311688315</v>
      </c>
      <c r="D30" s="8">
        <f>SUM(D27:D29)</f>
        <v>3222900</v>
      </c>
      <c r="E30" s="16">
        <f t="shared" si="13"/>
        <v>0.93907342657342663</v>
      </c>
      <c r="F30" s="16">
        <f t="shared" si="14"/>
        <v>0.14812746284402245</v>
      </c>
      <c r="G30" s="8"/>
      <c r="I30" t="s">
        <v>57</v>
      </c>
      <c r="J30" s="12">
        <f>-G8</f>
        <v>-36000</v>
      </c>
      <c r="K30" s="13"/>
      <c r="L30" s="20" t="s">
        <v>90</v>
      </c>
      <c r="M30" s="21" t="s">
        <v>22</v>
      </c>
      <c r="N30" s="25">
        <f>B26/B11</f>
        <v>2.3322025684516596</v>
      </c>
      <c r="O30" s="24"/>
      <c r="P30" s="25">
        <f>D26/D11</f>
        <v>2.3366013071895426</v>
      </c>
    </row>
    <row r="31" spans="1:16" x14ac:dyDescent="0.3">
      <c r="A31" s="4" t="s">
        <v>27</v>
      </c>
      <c r="B31" s="9">
        <f>B26-B30</f>
        <v>149700</v>
      </c>
      <c r="C31" s="16">
        <f t="shared" si="12"/>
        <v>3.8883116883116881E-2</v>
      </c>
      <c r="D31" s="9">
        <f>D26-D30</f>
        <v>209100</v>
      </c>
      <c r="E31" s="16">
        <f t="shared" si="13"/>
        <v>6.0926573426573427E-2</v>
      </c>
      <c r="F31" s="16">
        <f t="shared" si="14"/>
        <v>-0.28407460545193686</v>
      </c>
      <c r="G31" s="9"/>
      <c r="J31" s="3"/>
      <c r="K31" s="3">
        <f>J30</f>
        <v>-36000</v>
      </c>
      <c r="L31" s="20"/>
      <c r="M31" s="22" t="s">
        <v>91</v>
      </c>
      <c r="N31" s="25"/>
      <c r="P31" s="25"/>
    </row>
    <row r="32" spans="1:16" x14ac:dyDescent="0.3">
      <c r="A32" t="s">
        <v>28</v>
      </c>
      <c r="B32" s="1">
        <v>76000</v>
      </c>
      <c r="C32" s="16">
        <f t="shared" si="12"/>
        <v>1.9740259740259742E-2</v>
      </c>
      <c r="D32" s="1">
        <v>62500</v>
      </c>
      <c r="E32" s="16">
        <f t="shared" si="13"/>
        <v>1.8210955710955712E-2</v>
      </c>
      <c r="F32" s="16">
        <f t="shared" si="14"/>
        <v>0.216</v>
      </c>
      <c r="G32" s="1"/>
      <c r="L32" s="20"/>
      <c r="M32" s="19"/>
      <c r="N32" s="25"/>
      <c r="P32" s="25"/>
    </row>
    <row r="33" spans="1:16" x14ac:dyDescent="0.3">
      <c r="A33" s="4" t="s">
        <v>29</v>
      </c>
      <c r="B33" s="9">
        <f>B31-B32</f>
        <v>73700</v>
      </c>
      <c r="C33" s="16">
        <f t="shared" si="12"/>
        <v>1.9142857142857142E-2</v>
      </c>
      <c r="D33" s="9">
        <f>D31-D32</f>
        <v>146600</v>
      </c>
      <c r="E33" s="16">
        <f t="shared" si="13"/>
        <v>4.2715617715617715E-2</v>
      </c>
      <c r="F33" s="16">
        <f t="shared" si="14"/>
        <v>-0.49727148703956342</v>
      </c>
      <c r="G33" s="9"/>
      <c r="I33" t="s">
        <v>52</v>
      </c>
      <c r="L33" s="20"/>
      <c r="M33" s="19"/>
      <c r="N33" s="25"/>
      <c r="P33" s="25"/>
    </row>
    <row r="34" spans="1:16" x14ac:dyDescent="0.3">
      <c r="A34" t="s">
        <v>30</v>
      </c>
      <c r="B34" s="1">
        <f>B33*0.4</f>
        <v>29480</v>
      </c>
      <c r="C34" s="16">
        <f t="shared" si="12"/>
        <v>7.6571428571428572E-3</v>
      </c>
      <c r="D34" s="1">
        <f>D33*0.4</f>
        <v>58640</v>
      </c>
      <c r="E34" s="16">
        <f t="shared" si="13"/>
        <v>1.7086247086247085E-2</v>
      </c>
      <c r="F34" s="16">
        <f t="shared" si="14"/>
        <v>-0.49727148703956342</v>
      </c>
      <c r="G34" s="1"/>
      <c r="I34" t="s">
        <v>58</v>
      </c>
      <c r="J34" s="3">
        <f>G17</f>
        <v>101180</v>
      </c>
      <c r="L34" s="20" t="s">
        <v>92</v>
      </c>
      <c r="M34" s="21" t="s">
        <v>93</v>
      </c>
      <c r="N34" s="25" t="s">
        <v>123</v>
      </c>
      <c r="O34" s="24"/>
      <c r="P34" s="25" t="s">
        <v>123</v>
      </c>
    </row>
    <row r="35" spans="1:16" x14ac:dyDescent="0.3">
      <c r="A35" s="4" t="s">
        <v>31</v>
      </c>
      <c r="B35" s="9">
        <f>B33-B34</f>
        <v>44220</v>
      </c>
      <c r="C35" s="16">
        <f t="shared" si="12"/>
        <v>1.1485714285714285E-2</v>
      </c>
      <c r="D35" s="9">
        <f>D33-D34</f>
        <v>87960</v>
      </c>
      <c r="E35" s="16">
        <f t="shared" si="13"/>
        <v>2.5629370629370631E-2</v>
      </c>
      <c r="F35" s="16">
        <f t="shared" si="14"/>
        <v>-0.49727148703956342</v>
      </c>
      <c r="G35" s="9"/>
      <c r="I35" t="s">
        <v>59</v>
      </c>
      <c r="J35" s="3">
        <f>-J9</f>
        <v>-22000</v>
      </c>
      <c r="L35" s="20" t="s">
        <v>94</v>
      </c>
      <c r="M35" s="19" t="s">
        <v>95</v>
      </c>
      <c r="N35" s="25"/>
      <c r="P35" s="25"/>
    </row>
    <row r="36" spans="1:16" x14ac:dyDescent="0.3">
      <c r="K36" s="3">
        <f>SUM(J34:J35)</f>
        <v>79180</v>
      </c>
      <c r="L36" s="20"/>
      <c r="M36" s="19"/>
      <c r="N36" s="25"/>
      <c r="P36" s="25"/>
    </row>
    <row r="37" spans="1:16" x14ac:dyDescent="0.3">
      <c r="L37" s="20"/>
      <c r="M37" s="19"/>
      <c r="N37" s="25"/>
      <c r="P37" s="25"/>
    </row>
    <row r="38" spans="1:16" x14ac:dyDescent="0.3">
      <c r="A38" t="s">
        <v>32</v>
      </c>
      <c r="B38" s="28">
        <f>B35/B40</f>
        <v>0.44219999999999998</v>
      </c>
      <c r="C38" s="1"/>
      <c r="D38" s="28">
        <f>D35/D40</f>
        <v>0.87960000000000005</v>
      </c>
      <c r="E38" s="1"/>
      <c r="F38" s="1"/>
      <c r="G38" s="1"/>
      <c r="I38" s="30" t="s">
        <v>60</v>
      </c>
      <c r="J38" s="30"/>
      <c r="K38" s="15">
        <f>K27+K31+K36</f>
        <v>-5600</v>
      </c>
      <c r="L38" s="18" t="s">
        <v>96</v>
      </c>
      <c r="M38" s="19"/>
      <c r="N38" s="25"/>
      <c r="P38" s="25"/>
    </row>
    <row r="39" spans="1:16" x14ac:dyDescent="0.3">
      <c r="A39" t="s">
        <v>33</v>
      </c>
      <c r="B39" s="1">
        <v>6</v>
      </c>
      <c r="C39" s="1"/>
      <c r="D39" s="1">
        <v>8.5</v>
      </c>
      <c r="E39" s="1"/>
      <c r="F39" s="1"/>
      <c r="G39" s="1"/>
      <c r="I39" s="30" t="s">
        <v>61</v>
      </c>
      <c r="J39" s="30"/>
      <c r="K39" s="3">
        <f>D4</f>
        <v>57600</v>
      </c>
      <c r="L39" s="20" t="s">
        <v>97</v>
      </c>
      <c r="M39" s="21" t="s">
        <v>98</v>
      </c>
      <c r="N39" s="25">
        <f>(B17+B16)/B11</f>
        <v>0.58445117518778777</v>
      </c>
      <c r="O39" s="24"/>
      <c r="P39" s="25">
        <f>(D17+D16)/D11</f>
        <v>0.54808823529411765</v>
      </c>
    </row>
    <row r="40" spans="1:16" x14ac:dyDescent="0.3">
      <c r="A40" t="s">
        <v>34</v>
      </c>
      <c r="B40">
        <v>100000</v>
      </c>
      <c r="D40">
        <v>100000</v>
      </c>
      <c r="I40" s="30" t="s">
        <v>62</v>
      </c>
      <c r="J40" s="30"/>
      <c r="K40" s="3">
        <f>K38+K39</f>
        <v>52000</v>
      </c>
      <c r="L40" s="20"/>
      <c r="M40" s="19"/>
      <c r="N40" s="25"/>
      <c r="P40" s="25"/>
    </row>
    <row r="41" spans="1:16" x14ac:dyDescent="0.3">
      <c r="A41" t="s">
        <v>35</v>
      </c>
      <c r="B41" s="1">
        <v>0.22</v>
      </c>
      <c r="C41" s="1"/>
      <c r="D41" s="1">
        <v>0.22</v>
      </c>
      <c r="E41" s="1"/>
      <c r="F41" s="1"/>
      <c r="G41" s="1"/>
      <c r="L41" s="20"/>
      <c r="M41" s="19" t="s">
        <v>91</v>
      </c>
      <c r="N41" s="25"/>
      <c r="P41" s="25"/>
    </row>
    <row r="42" spans="1:16" x14ac:dyDescent="0.3">
      <c r="A42" t="s">
        <v>36</v>
      </c>
      <c r="B42" s="1">
        <v>40000</v>
      </c>
      <c r="C42" s="1"/>
      <c r="D42" s="1">
        <v>40000</v>
      </c>
      <c r="E42" s="1"/>
      <c r="F42" s="1"/>
      <c r="G42" s="1"/>
      <c r="L42" s="20"/>
      <c r="M42" s="19"/>
      <c r="N42" s="25"/>
      <c r="P42" s="25"/>
    </row>
    <row r="43" spans="1:16" x14ac:dyDescent="0.3">
      <c r="A43" t="s">
        <v>126</v>
      </c>
      <c r="B43" s="1">
        <f>B18/100000</f>
        <v>4.5999999999999996</v>
      </c>
      <c r="C43" s="1"/>
      <c r="D43" s="1">
        <f t="shared" ref="D43" si="15">D18/100000</f>
        <v>4.5999999999999996</v>
      </c>
      <c r="E43" s="1"/>
      <c r="L43" s="20" t="s">
        <v>99</v>
      </c>
      <c r="M43" s="21" t="s">
        <v>100</v>
      </c>
      <c r="N43" s="25">
        <f>B31/B32</f>
        <v>1.9697368421052632</v>
      </c>
      <c r="O43" s="24"/>
      <c r="P43" s="25">
        <f>D31/D32</f>
        <v>3.3456000000000001</v>
      </c>
    </row>
    <row r="44" spans="1:16" x14ac:dyDescent="0.3">
      <c r="L44" s="20" t="s">
        <v>101</v>
      </c>
      <c r="M44" s="19" t="s">
        <v>102</v>
      </c>
      <c r="N44" s="25"/>
      <c r="P44" s="25"/>
    </row>
    <row r="45" spans="1:16" x14ac:dyDescent="0.3">
      <c r="A45" t="s">
        <v>47</v>
      </c>
      <c r="B45" s="3">
        <f>B35</f>
        <v>44220</v>
      </c>
      <c r="C45" s="3"/>
      <c r="L45" s="20"/>
      <c r="M45" s="19"/>
      <c r="N45" s="25"/>
      <c r="P45" s="25"/>
    </row>
    <row r="46" spans="1:16" x14ac:dyDescent="0.3">
      <c r="A46" t="s">
        <v>48</v>
      </c>
      <c r="B46" s="3">
        <f>G19</f>
        <v>22220</v>
      </c>
      <c r="C46" s="3"/>
      <c r="L46" s="20"/>
      <c r="M46" s="19"/>
      <c r="N46" s="25"/>
      <c r="P46" s="25"/>
    </row>
    <row r="47" spans="1:16" x14ac:dyDescent="0.3">
      <c r="A47" t="s">
        <v>49</v>
      </c>
      <c r="B47" s="3">
        <f>B45-B46</f>
        <v>22000</v>
      </c>
      <c r="C47" s="3"/>
      <c r="L47" s="18" t="s">
        <v>103</v>
      </c>
      <c r="M47" s="19"/>
      <c r="N47" s="25"/>
      <c r="P47" s="25"/>
    </row>
    <row r="48" spans="1:16" x14ac:dyDescent="0.3">
      <c r="L48" s="20" t="s">
        <v>104</v>
      </c>
      <c r="M48" s="21" t="s">
        <v>122</v>
      </c>
      <c r="N48" s="16">
        <f>B35/B26</f>
        <v>1.1485714285714285E-2</v>
      </c>
      <c r="O48" s="24"/>
      <c r="P48" s="16">
        <f>D35/D26</f>
        <v>2.5629370629370631E-2</v>
      </c>
    </row>
    <row r="49" spans="12:16" x14ac:dyDescent="0.3">
      <c r="L49" s="20"/>
      <c r="M49" s="19" t="s">
        <v>22</v>
      </c>
      <c r="N49" s="25"/>
      <c r="P49" s="25"/>
    </row>
    <row r="50" spans="12:16" x14ac:dyDescent="0.3">
      <c r="L50" s="20"/>
      <c r="M50" s="19"/>
      <c r="N50" s="25"/>
      <c r="P50" s="25"/>
    </row>
    <row r="51" spans="12:16" x14ac:dyDescent="0.3">
      <c r="L51" s="20" t="s">
        <v>127</v>
      </c>
      <c r="M51" s="21" t="s">
        <v>129</v>
      </c>
      <c r="N51" s="16">
        <f>(B26-B27)/B26</f>
        <v>0.15584415584415584</v>
      </c>
      <c r="O51" s="16"/>
      <c r="P51" s="16">
        <f t="shared" ref="P51" si="16">(D26-D27)/D26</f>
        <v>0.1655011655011655</v>
      </c>
    </row>
    <row r="52" spans="12:16" x14ac:dyDescent="0.3">
      <c r="L52" s="20"/>
      <c r="M52" s="19" t="s">
        <v>128</v>
      </c>
      <c r="N52" s="25"/>
      <c r="P52" s="25"/>
    </row>
    <row r="53" spans="12:16" x14ac:dyDescent="0.3">
      <c r="L53" s="20"/>
      <c r="M53" s="19"/>
      <c r="N53" s="25"/>
      <c r="P53" s="25"/>
    </row>
    <row r="54" spans="12:16" x14ac:dyDescent="0.3">
      <c r="L54" s="20" t="s">
        <v>130</v>
      </c>
      <c r="M54" s="21" t="s">
        <v>131</v>
      </c>
      <c r="N54" s="16">
        <f>B31/B26</f>
        <v>3.8883116883116881E-2</v>
      </c>
      <c r="O54" s="16"/>
      <c r="P54" s="16">
        <f t="shared" ref="P54" si="17">D31/D26</f>
        <v>6.0926573426573427E-2</v>
      </c>
    </row>
    <row r="55" spans="12:16" x14ac:dyDescent="0.3">
      <c r="L55" s="20"/>
      <c r="M55" s="19" t="s">
        <v>128</v>
      </c>
      <c r="N55" s="25"/>
      <c r="P55" s="25"/>
    </row>
    <row r="56" spans="12:16" x14ac:dyDescent="0.3">
      <c r="L56" s="20"/>
      <c r="M56" s="19"/>
      <c r="N56" s="25"/>
      <c r="P56" s="25"/>
    </row>
    <row r="57" spans="12:16" x14ac:dyDescent="0.3">
      <c r="L57" s="20" t="s">
        <v>132</v>
      </c>
      <c r="M57" s="21" t="s">
        <v>133</v>
      </c>
      <c r="N57" s="16">
        <f>B35/B26</f>
        <v>1.1485714285714285E-2</v>
      </c>
      <c r="O57" s="16"/>
      <c r="P57" s="16">
        <f t="shared" ref="P57" si="18">D35/D26</f>
        <v>2.5629370629370631E-2</v>
      </c>
    </row>
    <row r="58" spans="12:16" x14ac:dyDescent="0.3">
      <c r="L58" s="20"/>
      <c r="M58" s="19" t="s">
        <v>128</v>
      </c>
      <c r="N58" s="25"/>
      <c r="P58" s="25"/>
    </row>
    <row r="59" spans="12:16" x14ac:dyDescent="0.3">
      <c r="L59" s="20"/>
      <c r="M59" s="19"/>
      <c r="N59" s="25"/>
      <c r="P59" s="25"/>
    </row>
    <row r="60" spans="12:16" x14ac:dyDescent="0.3">
      <c r="L60" s="20"/>
      <c r="M60" s="19"/>
      <c r="N60" s="25"/>
      <c r="P60" s="25"/>
    </row>
    <row r="61" spans="12:16" x14ac:dyDescent="0.3">
      <c r="L61" s="20"/>
      <c r="M61" s="19"/>
      <c r="N61" s="25"/>
      <c r="P61" s="25"/>
    </row>
    <row r="62" spans="12:16" x14ac:dyDescent="0.3">
      <c r="L62" s="20" t="s">
        <v>106</v>
      </c>
      <c r="M62" s="21" t="s">
        <v>100</v>
      </c>
      <c r="N62" s="25">
        <f>B31/B11</f>
        <v>9.0683305064211295E-2</v>
      </c>
      <c r="O62" s="24"/>
      <c r="P62" s="25">
        <f>D31/D11</f>
        <v>0.1423611111111111</v>
      </c>
    </row>
    <row r="63" spans="12:16" x14ac:dyDescent="0.3">
      <c r="L63" s="20"/>
      <c r="M63" s="19" t="s">
        <v>91</v>
      </c>
      <c r="N63" s="25"/>
      <c r="P63" s="25"/>
    </row>
    <row r="64" spans="12:16" x14ac:dyDescent="0.3">
      <c r="L64" s="20"/>
      <c r="M64" s="19"/>
      <c r="N64" s="25"/>
      <c r="P64" s="25"/>
    </row>
    <row r="65" spans="9:16" x14ac:dyDescent="0.3">
      <c r="L65" s="20" t="s">
        <v>107</v>
      </c>
      <c r="M65" s="21" t="s">
        <v>105</v>
      </c>
      <c r="N65" s="16">
        <f>B35/B11</f>
        <v>2.6787012357644777E-2</v>
      </c>
      <c r="O65" s="24"/>
      <c r="P65" s="16">
        <f>D35/D11</f>
        <v>5.9885620915032682E-2</v>
      </c>
    </row>
    <row r="66" spans="9:16" x14ac:dyDescent="0.3">
      <c r="L66" s="20"/>
      <c r="M66" s="19" t="s">
        <v>91</v>
      </c>
      <c r="N66" s="25"/>
      <c r="P66" s="25"/>
    </row>
    <row r="67" spans="9:16" x14ac:dyDescent="0.3">
      <c r="L67" s="20"/>
      <c r="M67" s="19"/>
      <c r="N67" s="25"/>
      <c r="P67" s="25"/>
    </row>
    <row r="68" spans="9:16" x14ac:dyDescent="0.3">
      <c r="I68" s="31" t="s">
        <v>134</v>
      </c>
      <c r="L68" s="20" t="s">
        <v>108</v>
      </c>
      <c r="M68" s="21" t="s">
        <v>105</v>
      </c>
      <c r="N68" s="16">
        <f>B35/B20</f>
        <v>6.4461769010536629E-2</v>
      </c>
      <c r="O68" s="16"/>
      <c r="P68" s="16">
        <f>D35/D20</f>
        <v>0.13251618035217125</v>
      </c>
    </row>
    <row r="69" spans="9:16" x14ac:dyDescent="0.3">
      <c r="L69" s="20" t="s">
        <v>109</v>
      </c>
      <c r="M69" s="19" t="s">
        <v>110</v>
      </c>
      <c r="N69" s="25"/>
      <c r="P69" s="25"/>
    </row>
    <row r="70" spans="9:16" x14ac:dyDescent="0.3">
      <c r="L70" s="20"/>
      <c r="M70" s="19"/>
      <c r="N70" s="25"/>
      <c r="P70" s="25"/>
    </row>
    <row r="71" spans="9:16" x14ac:dyDescent="0.3">
      <c r="L71" s="20"/>
      <c r="M71" s="19"/>
      <c r="N71" s="25"/>
      <c r="P71" s="25"/>
    </row>
    <row r="72" spans="9:16" x14ac:dyDescent="0.3">
      <c r="L72" s="18" t="s">
        <v>111</v>
      </c>
      <c r="M72" s="19"/>
      <c r="N72" s="25"/>
      <c r="P72" s="25"/>
    </row>
    <row r="73" spans="9:16" x14ac:dyDescent="0.3">
      <c r="L73" s="20" t="s">
        <v>112</v>
      </c>
      <c r="M73" s="21" t="s">
        <v>113</v>
      </c>
      <c r="N73" s="25">
        <f>B39/B38</f>
        <v>13.568521031207599</v>
      </c>
      <c r="O73" s="25"/>
      <c r="P73" s="25">
        <f>D39/D38</f>
        <v>9.6634834015461575</v>
      </c>
    </row>
    <row r="74" spans="9:16" x14ac:dyDescent="0.3">
      <c r="L74" s="20"/>
      <c r="M74" s="19" t="s">
        <v>114</v>
      </c>
      <c r="N74" s="25"/>
      <c r="P74" s="25"/>
    </row>
    <row r="75" spans="9:16" x14ac:dyDescent="0.3">
      <c r="L75" s="20"/>
      <c r="M75" s="19"/>
      <c r="N75" s="25"/>
      <c r="P75" s="25"/>
    </row>
    <row r="76" spans="9:16" x14ac:dyDescent="0.3">
      <c r="L76" s="20" t="s">
        <v>115</v>
      </c>
      <c r="M76" s="21" t="s">
        <v>116</v>
      </c>
      <c r="N76" s="25">
        <f>B39/B43</f>
        <v>1.3043478260869565</v>
      </c>
      <c r="O76" s="25"/>
      <c r="P76" s="25">
        <f>D39/D43</f>
        <v>1.847826086956522</v>
      </c>
    </row>
    <row r="77" spans="9:16" x14ac:dyDescent="0.3">
      <c r="L77" s="20" t="s">
        <v>117</v>
      </c>
      <c r="M77" s="19" t="s">
        <v>118</v>
      </c>
      <c r="N77" s="25"/>
      <c r="P77" s="25"/>
    </row>
    <row r="78" spans="9:16" x14ac:dyDescent="0.3">
      <c r="N78" s="25"/>
    </row>
  </sheetData>
  <mergeCells count="3">
    <mergeCell ref="I38:J38"/>
    <mergeCell ref="I39:J39"/>
    <mergeCell ref="I40:J4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2023-02-08T12:02:08Z</dcterms:created>
  <dcterms:modified xsi:type="dcterms:W3CDTF">2023-02-17T01:31:33Z</dcterms:modified>
</cp:coreProperties>
</file>