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5\"/>
    </mc:Choice>
  </mc:AlternateContent>
  <xr:revisionPtr revIDLastSave="0" documentId="13_ncr:1_{A731EDCD-51A1-452E-8843-990830B11152}" xr6:coauthVersionLast="47" xr6:coauthVersionMax="47" xr10:uidLastSave="{00000000-0000-0000-0000-000000000000}"/>
  <bookViews>
    <workbookView xWindow="-108" yWindow="-108" windowWidth="23256" windowHeight="12456" xr2:uid="{CC923109-335E-4D97-BBDC-1F3D1A7EB866}"/>
  </bookViews>
  <sheets>
    <sheet name="CASO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2" i="1" l="1"/>
  <c r="C62" i="1" s="1"/>
  <c r="D31" i="1"/>
  <c r="D30" i="1"/>
  <c r="D28" i="1"/>
  <c r="D24" i="1"/>
  <c r="D23" i="1"/>
  <c r="D14" i="1"/>
  <c r="D13" i="1"/>
  <c r="D12" i="1"/>
  <c r="D27" i="1"/>
  <c r="D26" i="1"/>
  <c r="D16" i="1"/>
  <c r="C55" i="1"/>
  <c r="C52" i="1"/>
  <c r="D52" i="1"/>
  <c r="D55" i="1" s="1"/>
  <c r="E55" i="1" s="1"/>
  <c r="B56" i="1"/>
  <c r="B58" i="1"/>
  <c r="C58" i="1" s="1"/>
  <c r="B53" i="1"/>
  <c r="B54" i="1" s="1"/>
  <c r="C54" i="1" s="1"/>
  <c r="H48" i="1"/>
  <c r="B33" i="1"/>
  <c r="B28" i="1"/>
  <c r="B25" i="1"/>
  <c r="B18" i="1"/>
  <c r="B15" i="1"/>
  <c r="E52" i="1" l="1"/>
  <c r="D62" i="1"/>
  <c r="E62" i="1" s="1"/>
  <c r="D25" i="1"/>
  <c r="D15" i="1"/>
  <c r="D56" i="1"/>
  <c r="B57" i="1"/>
  <c r="C57" i="1" s="1"/>
  <c r="D58" i="1"/>
  <c r="E58" i="1" s="1"/>
  <c r="C53" i="1"/>
  <c r="C56" i="1"/>
  <c r="D53" i="1"/>
  <c r="B19" i="1"/>
  <c r="C33" i="1" s="1"/>
  <c r="B34" i="1"/>
  <c r="C34" i="1" l="1"/>
  <c r="C28" i="1"/>
  <c r="C18" i="1"/>
  <c r="B59" i="1"/>
  <c r="C59" i="1" s="1"/>
  <c r="D54" i="1"/>
  <c r="E53" i="1"/>
  <c r="C25" i="1"/>
  <c r="C15" i="1"/>
  <c r="D17" i="1"/>
  <c r="E56" i="1"/>
  <c r="C26" i="1"/>
  <c r="C27" i="1"/>
  <c r="C13" i="1"/>
  <c r="C30" i="1"/>
  <c r="C14" i="1"/>
  <c r="C31" i="1"/>
  <c r="C32" i="1"/>
  <c r="C16" i="1"/>
  <c r="C17" i="1"/>
  <c r="C19" i="1"/>
  <c r="C24" i="1"/>
  <c r="C23" i="1"/>
  <c r="C12" i="1"/>
  <c r="D57" i="1" l="1"/>
  <c r="E54" i="1"/>
  <c r="B60" i="1"/>
  <c r="C60" i="1" s="1"/>
  <c r="D18" i="1"/>
  <c r="D19" i="1" l="1"/>
  <c r="B61" i="1"/>
  <c r="E57" i="1"/>
  <c r="D59" i="1"/>
  <c r="D60" i="1" l="1"/>
  <c r="E59" i="1"/>
  <c r="C61" i="1"/>
  <c r="B63" i="1"/>
  <c r="C63" i="1" l="1"/>
  <c r="B64" i="1"/>
  <c r="C64" i="1" s="1"/>
  <c r="E60" i="1"/>
  <c r="D61" i="1"/>
  <c r="E61" i="1" l="1"/>
  <c r="D63" i="1"/>
  <c r="B65" i="1"/>
  <c r="C65" i="1" s="1"/>
  <c r="E63" i="1" l="1"/>
  <c r="D64" i="1"/>
  <c r="E64" i="1" s="1"/>
  <c r="D65" i="1" l="1"/>
  <c r="D32" i="1" l="1"/>
  <c r="E65" i="1"/>
  <c r="D33" i="1" l="1"/>
  <c r="D34" i="1" l="1"/>
  <c r="D20" i="1" l="1"/>
  <c r="D21" i="1" l="1"/>
  <c r="E21" i="1" l="1"/>
  <c r="E13" i="1"/>
  <c r="E28" i="1"/>
  <c r="E12" i="1"/>
  <c r="E26" i="1"/>
  <c r="E30" i="1"/>
  <c r="E31" i="1"/>
  <c r="E16" i="1"/>
  <c r="E27" i="1"/>
  <c r="E14" i="1"/>
  <c r="E23" i="1"/>
  <c r="E24" i="1"/>
  <c r="E15" i="1"/>
  <c r="E25" i="1"/>
  <c r="E17" i="1"/>
  <c r="E18" i="1"/>
  <c r="E19" i="1"/>
  <c r="E32" i="1"/>
  <c r="E33" i="1"/>
  <c r="E34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D12" authorId="0" shapeId="0" xr:uid="{34E5F401-14C3-4774-BD25-9C5ADCCF8F64}">
      <text>
        <r>
          <rPr>
            <b/>
            <sz val="9"/>
            <color indexed="81"/>
            <rFont val="Tahoma"/>
            <family val="2"/>
          </rPr>
          <t>Asumo que lo que tenía era lo necesario porque lo que sobre se invierte ;)</t>
        </r>
      </text>
    </comment>
    <comment ref="D13" authorId="0" shapeId="0" xr:uid="{3652A7E4-6505-4CE0-B8A0-2867034D7662}">
      <text>
        <r>
          <rPr>
            <b/>
            <sz val="9"/>
            <color indexed="81"/>
            <rFont val="Tahoma"/>
            <family val="2"/>
          </rPr>
          <t>Ctas x cobrar e inventario crecen proporcionalmente a las ventas (10%) si no nos indican un cambio en precios de proveedores.</t>
        </r>
      </text>
    </comment>
    <comment ref="D16" authorId="0" shapeId="0" xr:uid="{4C38D35D-2EFA-4E0A-8822-C2872E3477C7}">
      <text>
        <r>
          <rPr>
            <b/>
            <sz val="9"/>
            <color indexed="81"/>
            <rFont val="Tahoma"/>
            <family val="2"/>
          </rPr>
          <t>ÚLTIMO ENUNCIADO DEL PÁRRAFO DE ARRIBA</t>
        </r>
      </text>
    </comment>
    <comment ref="C20" authorId="0" shapeId="0" xr:uid="{134481A5-776E-41BA-9F53-4450AF27BBDF}">
      <text>
        <r>
          <rPr>
            <b/>
            <sz val="9"/>
            <color indexed="81"/>
            <rFont val="Tahoma"/>
            <family val="2"/>
          </rPr>
          <t>Cuenta cuadradora del activo</t>
        </r>
      </text>
    </comment>
    <comment ref="D23" authorId="0" shapeId="0" xr:uid="{F3F515D9-500A-4745-A133-A4C2E7F4E5FB}">
      <text>
        <r>
          <rPr>
            <b/>
            <sz val="9"/>
            <color indexed="81"/>
            <rFont val="Tahoma"/>
            <family val="2"/>
          </rPr>
          <t xml:space="preserve">Se aumentan proporcionalmente a las ventas porque están relacionadas.
</t>
        </r>
      </text>
    </comment>
    <comment ref="B52" authorId="0" shapeId="0" xr:uid="{BA85FC17-F1ED-4EC7-AA99-160A59B37356}">
      <text>
        <r>
          <rPr>
            <b/>
            <sz val="9"/>
            <color indexed="81"/>
            <rFont val="Tahoma"/>
            <family val="2"/>
          </rPr>
          <t>INCISO A)</t>
        </r>
      </text>
    </comment>
    <comment ref="B53" authorId="0" shapeId="0" xr:uid="{2D1CF419-DD93-463C-A78A-766FD15D1922}">
      <text>
        <r>
          <rPr>
            <b/>
            <sz val="9"/>
            <color indexed="81"/>
            <rFont val="Tahoma"/>
            <family val="2"/>
          </rPr>
          <t xml:space="preserve">INCISO B) solo lo del costo de ventas
</t>
        </r>
      </text>
    </comment>
    <comment ref="D53" authorId="0" shapeId="0" xr:uid="{00AC1596-50CD-44E9-9869-40D9CAE23CCD}">
      <text>
        <r>
          <rPr>
            <b/>
            <sz val="9"/>
            <color indexed="81"/>
            <rFont val="Tahoma"/>
            <family val="2"/>
          </rPr>
          <t>INCISO C)</t>
        </r>
      </text>
    </comment>
    <comment ref="B55" authorId="0" shapeId="0" xr:uid="{BF7FD7DF-83BE-46AD-9DA5-EFB17A73FF7D}">
      <text>
        <r>
          <rPr>
            <b/>
            <sz val="9"/>
            <color indexed="81"/>
            <rFont val="Tahoma"/>
            <family val="2"/>
          </rPr>
          <t xml:space="preserve">INCISO D)
</t>
        </r>
      </text>
    </comment>
    <comment ref="B56" authorId="0" shapeId="0" xr:uid="{0208EF41-5CF5-4109-82AB-3D20F1C50B53}">
      <text>
        <r>
          <rPr>
            <b/>
            <sz val="9"/>
            <color indexed="81"/>
            <rFont val="Tahoma"/>
            <family val="2"/>
          </rPr>
          <t>INCISO I)</t>
        </r>
      </text>
    </comment>
    <comment ref="B58" authorId="0" shapeId="0" xr:uid="{80EC2EE6-163C-4E35-8F8C-F086CD694EBE}">
      <text>
        <r>
          <rPr>
            <b/>
            <sz val="9"/>
            <color indexed="81"/>
            <rFont val="Tahoma"/>
            <family val="2"/>
          </rPr>
          <t xml:space="preserve">INCISO E) Y H)
</t>
        </r>
      </text>
    </comment>
    <comment ref="B60" authorId="0" shapeId="0" xr:uid="{884BAD85-4368-4035-B081-DAF2248D2D98}">
      <text>
        <r>
          <rPr>
            <b/>
            <sz val="9"/>
            <color indexed="81"/>
            <rFont val="Tahoma"/>
            <family val="2"/>
          </rPr>
          <t>INCISO B) tasa impositiva de Guatemala (Sacatepéquez) es el ISR (25%)</t>
        </r>
      </text>
    </comment>
    <comment ref="B62" authorId="0" shapeId="0" xr:uid="{FE36D6FE-B486-4F5D-BD24-CC04841DC11B}">
      <text>
        <r>
          <rPr>
            <b/>
            <sz val="9"/>
            <color indexed="81"/>
            <rFont val="Tahoma"/>
            <family val="2"/>
          </rPr>
          <t>INCISO F) Dividendo se paga sobre el capital preferente o el valor de la acción</t>
        </r>
      </text>
    </comment>
    <comment ref="D62" authorId="0" shapeId="0" xr:uid="{C0CF989B-969B-475F-A5EE-C67AE36F9A84}">
      <text>
        <r>
          <rPr>
            <b/>
            <sz val="9"/>
            <color indexed="81"/>
            <rFont val="Tahoma"/>
            <family val="2"/>
          </rPr>
          <t>INCISO F) Dividendo se paga sobre el capital preferente o el valor de la acción</t>
        </r>
      </text>
    </comment>
    <comment ref="B64" authorId="0" shapeId="0" xr:uid="{E9A673F2-6C38-40E2-B4EE-8663EDA9A2F6}">
      <text>
        <r>
          <rPr>
            <b/>
            <sz val="9"/>
            <color indexed="81"/>
            <rFont val="Tahoma"/>
            <family val="2"/>
          </rPr>
          <t>INCISO G)</t>
        </r>
      </text>
    </comment>
    <comment ref="D64" authorId="0" shapeId="0" xr:uid="{1DF8C148-2F82-46B5-B469-BC83378CC4C4}">
      <text>
        <r>
          <rPr>
            <b/>
            <sz val="9"/>
            <color indexed="81"/>
            <rFont val="Tahoma"/>
            <family val="2"/>
          </rPr>
          <t>INCISO G)</t>
        </r>
      </text>
    </comment>
  </commentList>
</comments>
</file>

<file path=xl/sharedStrings.xml><?xml version="1.0" encoding="utf-8"?>
<sst xmlns="http://schemas.openxmlformats.org/spreadsheetml/2006/main" count="74" uniqueCount="62">
  <si>
    <t>FLORESTA, S.A.</t>
  </si>
  <si>
    <t>EXPRESADO EN MILES DE QUETZALES</t>
  </si>
  <si>
    <t>AÑO 2022</t>
  </si>
  <si>
    <t>BALANCE GENERAL</t>
  </si>
  <si>
    <t>ACTIVOS</t>
  </si>
  <si>
    <t>Efectivo</t>
  </si>
  <si>
    <t>Cuentas por Cobrar</t>
  </si>
  <si>
    <t>Inventario</t>
  </si>
  <si>
    <t>Activo corriente</t>
  </si>
  <si>
    <t>Planta y Equipo</t>
  </si>
  <si>
    <t>(-) Depreciación Acumulada</t>
  </si>
  <si>
    <t>Activo no corriente</t>
  </si>
  <si>
    <t>TOTAL DEL ACTIVO</t>
  </si>
  <si>
    <t>PASIVOS</t>
  </si>
  <si>
    <t>Cuentas por Pagar</t>
  </si>
  <si>
    <t>Pasivo corriente</t>
  </si>
  <si>
    <t>Documentos por Pagar</t>
  </si>
  <si>
    <t>Bonos a Largo Plazo</t>
  </si>
  <si>
    <t>Pasivo no corriente</t>
  </si>
  <si>
    <t>CAPITAL</t>
  </si>
  <si>
    <t>Capital preferente</t>
  </si>
  <si>
    <t>Capital Común</t>
  </si>
  <si>
    <t>Utilidad retenida</t>
  </si>
  <si>
    <t>Total Capital</t>
  </si>
  <si>
    <t>TOTAL DEL PASIVO + CAPITAL</t>
  </si>
  <si>
    <t>Gastos devengados (Pasivos Acumulados)</t>
  </si>
  <si>
    <t>ESTADO DE RESULTADOS</t>
  </si>
  <si>
    <t>Ingreso por venta</t>
  </si>
  <si>
    <t>Unidades vendidas en el 2022</t>
  </si>
  <si>
    <t>miles de ramos</t>
  </si>
  <si>
    <t>(-) Costo de ventas</t>
  </si>
  <si>
    <t>Utilidad Bruta</t>
  </si>
  <si>
    <t>(-)Gastos de operación</t>
  </si>
  <si>
    <t>Utilidad Operativa (UAII)</t>
  </si>
  <si>
    <t>Bono: es como un préstamo¿?</t>
  </si>
  <si>
    <t>(-)Intereses</t>
  </si>
  <si>
    <t>UAI</t>
  </si>
  <si>
    <t>(-) Impuestos</t>
  </si>
  <si>
    <t>(-)Depreciación</t>
  </si>
  <si>
    <t>Utilidad Neta</t>
  </si>
  <si>
    <t>Histórico</t>
  </si>
  <si>
    <t>Proyectado</t>
  </si>
  <si>
    <t>AÑO 2023</t>
  </si>
  <si>
    <t>% Vertical</t>
  </si>
  <si>
    <t>PROYECTADO</t>
  </si>
  <si>
    <t>HISTÓRICO</t>
  </si>
  <si>
    <t>(-) Dividendos preferentes</t>
  </si>
  <si>
    <t>UDAC (Utilidad disponible para accionista común)</t>
  </si>
  <si>
    <t>(-)Dividendo común</t>
  </si>
  <si>
    <t>Utilidad Retenida del período</t>
  </si>
  <si>
    <t>IAN=</t>
  </si>
  <si>
    <t>NUEVO ACTIVO TOTAL</t>
  </si>
  <si>
    <t>Se asume que se mantiene el mínimo de efectivo que es el del período anterior</t>
  </si>
  <si>
    <t>Se asume que aumentan en el mismo porcentaje que las ventas</t>
  </si>
  <si>
    <t>Aumenta en 4.5% de acuerdo a datos proporcionados</t>
  </si>
  <si>
    <t>Aumenta por el gasto de depreciación del período</t>
  </si>
  <si>
    <t>Esta cantidad puede utilizarse para disminuir deudas</t>
  </si>
  <si>
    <t>Se mantiene porque no hay necesidad de más deuda</t>
  </si>
  <si>
    <t>Se mantiene porque no se ve necesidad de aumento</t>
  </si>
  <si>
    <t>Aumenta por la utilidad retenida del período</t>
  </si>
  <si>
    <t>Aumenta en 10% de acuerdo a dato proporcionado</t>
  </si>
  <si>
    <t>Aumento mediante el método de pago de porcentaje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</si>
</sst>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_-[$Q-100A]* #,##0.00_-;\-[$Q-100A]* #,##0.00_-;_-[$Q-100A]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4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 applyAlignment="1">
      <alignment horizontal="right"/>
    </xf>
    <xf numFmtId="164" fontId="4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44" fontId="0" fillId="0" borderId="0" xfId="1" applyFont="1"/>
    <xf numFmtId="44" fontId="0" fillId="0" borderId="0" xfId="0" applyNumberFormat="1"/>
    <xf numFmtId="44" fontId="0" fillId="0" borderId="1" xfId="0" applyNumberFormat="1" applyBorder="1"/>
    <xf numFmtId="44" fontId="0" fillId="0" borderId="1" xfId="1" applyFont="1" applyBorder="1"/>
    <xf numFmtId="44" fontId="0" fillId="0" borderId="0" xfId="1" applyFont="1" applyBorder="1"/>
    <xf numFmtId="44" fontId="0" fillId="0" borderId="2" xfId="0" applyNumberFormat="1" applyBorder="1"/>
    <xf numFmtId="44" fontId="0" fillId="0" borderId="0" xfId="0" applyNumberFormat="1" applyBorder="1"/>
    <xf numFmtId="0" fontId="7" fillId="0" borderId="0" xfId="0" applyFont="1" applyAlignment="1">
      <alignment horizontal="center"/>
    </xf>
    <xf numFmtId="10" fontId="8" fillId="0" borderId="0" xfId="2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0" fontId="10" fillId="0" borderId="3" xfId="2" applyNumberFormat="1" applyFont="1" applyBorder="1" applyAlignment="1">
      <alignment horizontal="center"/>
    </xf>
    <xf numFmtId="164" fontId="0" fillId="0" borderId="2" xfId="0" applyNumberFormat="1" applyBorder="1"/>
    <xf numFmtId="164" fontId="1" fillId="2" borderId="5" xfId="0" applyNumberFormat="1" applyFont="1" applyFill="1" applyBorder="1"/>
    <xf numFmtId="164" fontId="1" fillId="2" borderId="4" xfId="0" applyNumberFormat="1" applyFont="1" applyFill="1" applyBorder="1"/>
    <xf numFmtId="10" fontId="10" fillId="0" borderId="0" xfId="2" applyNumberFormat="1" applyFont="1" applyAlignment="1">
      <alignment horizontal="center"/>
    </xf>
    <xf numFmtId="10" fontId="8" fillId="0" borderId="0" xfId="2" applyNumberFormat="1" applyFont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27708</xdr:colOff>
      <xdr:row>0</xdr:row>
      <xdr:rowOff>0</xdr:rowOff>
    </xdr:from>
    <xdr:to>
      <xdr:col>13</xdr:col>
      <xdr:colOff>692726</xdr:colOff>
      <xdr:row>4</xdr:row>
      <xdr:rowOff>41563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7CFF62A-4CC2-53C4-3A81-3580CA572263}"/>
            </a:ext>
          </a:extLst>
        </xdr:cNvPr>
        <xdr:cNvSpPr txBox="1"/>
      </xdr:nvSpPr>
      <xdr:spPr>
        <a:xfrm>
          <a:off x="27708" y="0"/>
          <a:ext cx="10467109" cy="8451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continuación, se le presenta el Balance General al cierre del 2022 correspondiente a la empresa Floresta, S.A, la cual se dedica a la comercialización de ramos de flores.  Actualmente tiene su sede en el departamento de Sacatepéquez en donde cuenta con el suficiente espacio para expandir sus operaciones y seguir creciendo en el mercado.  Proyecciones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optimistas de la empresa indican que para el año 2023, tendrá un crecimiento en ventas del 10%.  </a:t>
          </a:r>
          <a:r>
            <a:rPr lang="es-MX" sz="110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Para cubrir ese aumento de ventas se necesitará incrementar su Planta y Equipo en un 4.5%.</a:t>
          </a:r>
          <a:endParaRPr lang="es-GT" sz="1100">
            <a:solidFill>
              <a:schemeClr val="accent6">
                <a:lumMod val="60000"/>
                <a:lumOff val="4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0</xdr:col>
      <xdr:colOff>90054</xdr:colOff>
      <xdr:row>35</xdr:row>
      <xdr:rowOff>62346</xdr:rowOff>
    </xdr:from>
    <xdr:to>
      <xdr:col>10</xdr:col>
      <xdr:colOff>277090</xdr:colOff>
      <xdr:row>46</xdr:row>
      <xdr:rowOff>96982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0E00F10-7542-D60A-B04F-5E9D9D551686}"/>
            </a:ext>
          </a:extLst>
        </xdr:cNvPr>
        <xdr:cNvSpPr txBox="1"/>
      </xdr:nvSpPr>
      <xdr:spPr>
        <a:xfrm>
          <a:off x="90054" y="6234546"/>
          <a:ext cx="7620000" cy="20158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Notas del balance del 2022: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a) Floresta, S.A. tuvo un nivel de ventas es de Q2,575 miles vendiendo cada unidad (ramo de flores) a Q25.75</a:t>
          </a:r>
          <a:endParaRPr lang="es-GT" sz="1100">
            <a:solidFill>
              <a:schemeClr val="accent4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b) La tasa impositiva es sobre utilidades.</a:t>
          </a:r>
          <a:endParaRPr lang="es-GT" sz="1100">
            <a:solidFill>
              <a:schemeClr val="accent4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c) Su costo de ventas fue el 25% de sus ventas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s-MX" sz="110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mismo que podría disminuir para el 2023 a un 22% debido a mejores prácticas operativas.</a:t>
          </a:r>
          <a:endParaRPr lang="es-GT" sz="1100">
            <a:solidFill>
              <a:schemeClr val="accent6">
                <a:lumMod val="60000"/>
                <a:lumOff val="4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d) Con el objetivo de mantener la calidad de su producción y servicios la empresa incurrió en gastos operativos de Q 1,250 miles.</a:t>
          </a:r>
          <a:endParaRPr lang="es-GT" sz="1100">
            <a:solidFill>
              <a:schemeClr val="accent4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e) Realizó en el 2022 una emisión de bonos a LP ofreciendo un interés anual de 11% y planea mantenerlo a futuro.</a:t>
          </a:r>
          <a:endParaRPr lang="es-GT" sz="1100">
            <a:solidFill>
              <a:schemeClr val="accent4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f) Las acciones preferentes pagan un dividendo del 15%</a:t>
          </a:r>
          <a:endParaRPr lang="es-GT" sz="1100">
            <a:solidFill>
              <a:schemeClr val="accent6">
                <a:lumMod val="60000"/>
                <a:lumOff val="4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g) Ha mantenido una política de pago de dividendo común del 75% de sus utilidades</a:t>
          </a:r>
          <a:endParaRPr lang="es-GT" sz="1100">
            <a:solidFill>
              <a:schemeClr val="accent6">
                <a:lumMod val="60000"/>
                <a:lumOff val="4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h) Sus deudas a largo plazo (Documentos por pagar) devengan un interés del 9% y no se prevé cambio alguno en el mismo.</a:t>
          </a:r>
          <a:endParaRPr lang="es-GT" sz="1100">
            <a:solidFill>
              <a:schemeClr val="accent4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i) Utiliza el método lineal para depreciar sus activos en 5 años</a:t>
          </a:r>
          <a:endParaRPr lang="es-GT" sz="1100">
            <a:solidFill>
              <a:schemeClr val="accent4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AD72-D09A-4A62-924C-4FCC87C4D8E7}">
  <dimension ref="A1:I66"/>
  <sheetViews>
    <sheetView tabSelected="1" topLeftCell="A40" zoomScale="110" zoomScaleNormal="110" workbookViewId="0">
      <selection activeCell="F56" sqref="F56"/>
    </sheetView>
  </sheetViews>
  <sheetFormatPr baseColWidth="10" defaultRowHeight="14.4" x14ac:dyDescent="0.3"/>
  <cols>
    <col min="1" max="1" width="48.21875" bestFit="1" customWidth="1"/>
    <col min="2" max="3" width="14.109375" customWidth="1"/>
    <col min="6" max="6" width="45.109375" bestFit="1" customWidth="1"/>
    <col min="7" max="7" width="26.44140625" bestFit="1" customWidth="1"/>
  </cols>
  <sheetData>
    <row r="1" spans="1:6" ht="15.6" x14ac:dyDescent="0.3">
      <c r="A1" s="1"/>
      <c r="B1" s="1"/>
      <c r="C1" s="1"/>
    </row>
    <row r="2" spans="1:6" ht="15.6" x14ac:dyDescent="0.3">
      <c r="A2" s="1"/>
      <c r="B2" s="1"/>
      <c r="C2" s="1"/>
    </row>
    <row r="3" spans="1:6" ht="15.6" x14ac:dyDescent="0.3">
      <c r="A3" s="1"/>
      <c r="B3" s="1"/>
      <c r="C3" s="1"/>
    </row>
    <row r="4" spans="1:6" ht="15.6" x14ac:dyDescent="0.3">
      <c r="A4" s="1"/>
      <c r="B4" s="1"/>
      <c r="C4" s="1"/>
    </row>
    <row r="5" spans="1:6" ht="15.6" x14ac:dyDescent="0.3">
      <c r="A5" s="1"/>
      <c r="B5" s="1"/>
      <c r="C5" s="1"/>
    </row>
    <row r="6" spans="1:6" ht="15.6" x14ac:dyDescent="0.3">
      <c r="A6" s="1" t="s">
        <v>0</v>
      </c>
      <c r="B6" s="1"/>
      <c r="C6" s="1"/>
    </row>
    <row r="7" spans="1:6" ht="15.6" x14ac:dyDescent="0.3">
      <c r="A7" s="1" t="s">
        <v>3</v>
      </c>
    </row>
    <row r="8" spans="1:6" ht="15.6" x14ac:dyDescent="0.3">
      <c r="A8" s="1" t="s">
        <v>1</v>
      </c>
    </row>
    <row r="9" spans="1:6" x14ac:dyDescent="0.3">
      <c r="B9" t="s">
        <v>45</v>
      </c>
      <c r="D9" t="s">
        <v>44</v>
      </c>
    </row>
    <row r="10" spans="1:6" ht="15.6" x14ac:dyDescent="0.3">
      <c r="B10" s="3" t="s">
        <v>2</v>
      </c>
      <c r="C10" s="20" t="s">
        <v>43</v>
      </c>
      <c r="D10" s="3" t="s">
        <v>42</v>
      </c>
      <c r="E10" s="20" t="s">
        <v>43</v>
      </c>
      <c r="F10" s="20"/>
    </row>
    <row r="11" spans="1:6" ht="15.6" x14ac:dyDescent="0.3">
      <c r="A11" s="2" t="s">
        <v>4</v>
      </c>
      <c r="C11" s="21"/>
      <c r="E11" s="21"/>
      <c r="F11" s="21"/>
    </row>
    <row r="12" spans="1:6" x14ac:dyDescent="0.3">
      <c r="A12" t="s">
        <v>5</v>
      </c>
      <c r="B12" s="4">
        <v>555</v>
      </c>
      <c r="C12" s="19">
        <f>B12/$B$19</f>
        <v>0.21022727272727273</v>
      </c>
      <c r="D12" s="4">
        <f>B12</f>
        <v>555</v>
      </c>
      <c r="E12" s="19">
        <f>D12/$D$21</f>
        <v>0.20315972861703821</v>
      </c>
      <c r="F12" t="s">
        <v>52</v>
      </c>
    </row>
    <row r="13" spans="1:6" x14ac:dyDescent="0.3">
      <c r="A13" t="s">
        <v>6</v>
      </c>
      <c r="B13" s="4">
        <v>745</v>
      </c>
      <c r="C13" s="19">
        <f t="shared" ref="C13:C34" si="0">B13/$B$19</f>
        <v>0.28219696969696972</v>
      </c>
      <c r="D13" s="4">
        <f>B13*1.1</f>
        <v>819.50000000000011</v>
      </c>
      <c r="E13" s="19">
        <f t="shared" ref="E13:E21" si="1">D13/$D$21</f>
        <v>0.29998089657957266</v>
      </c>
      <c r="F13" t="s">
        <v>53</v>
      </c>
    </row>
    <row r="14" spans="1:6" x14ac:dyDescent="0.3">
      <c r="A14" t="s">
        <v>7</v>
      </c>
      <c r="B14" s="5">
        <v>950</v>
      </c>
      <c r="C14" s="19">
        <f t="shared" si="0"/>
        <v>0.35984848484848486</v>
      </c>
      <c r="D14" s="5">
        <f>B14*1.1</f>
        <v>1045</v>
      </c>
      <c r="E14" s="19">
        <f t="shared" si="1"/>
        <v>0.38252597550415302</v>
      </c>
      <c r="F14" t="s">
        <v>53</v>
      </c>
    </row>
    <row r="15" spans="1:6" x14ac:dyDescent="0.3">
      <c r="A15" s="6" t="s">
        <v>8</v>
      </c>
      <c r="B15" s="7">
        <f>SUM(B12:B14)</f>
        <v>2250</v>
      </c>
      <c r="C15" s="19">
        <f t="shared" si="0"/>
        <v>0.85227272727272729</v>
      </c>
      <c r="D15" s="7">
        <f>SUM(D12:D14)</f>
        <v>2419.5</v>
      </c>
      <c r="E15" s="19">
        <f t="shared" si="1"/>
        <v>0.88566660070076386</v>
      </c>
    </row>
    <row r="16" spans="1:6" x14ac:dyDescent="0.3">
      <c r="A16" t="s">
        <v>9</v>
      </c>
      <c r="B16" s="4">
        <v>650</v>
      </c>
      <c r="C16" s="19">
        <f t="shared" si="0"/>
        <v>0.24621212121212122</v>
      </c>
      <c r="D16" s="4">
        <f>B16*1.045</f>
        <v>679.25</v>
      </c>
      <c r="E16" s="19">
        <f t="shared" si="1"/>
        <v>0.24864188407769947</v>
      </c>
      <c r="F16" t="s">
        <v>54</v>
      </c>
    </row>
    <row r="17" spans="1:6" x14ac:dyDescent="0.3">
      <c r="A17" t="s">
        <v>10</v>
      </c>
      <c r="B17" s="5">
        <v>-260</v>
      </c>
      <c r="C17" s="19">
        <f t="shared" si="0"/>
        <v>-9.8484848484848481E-2</v>
      </c>
      <c r="D17" s="5">
        <f>B17-D56</f>
        <v>-395.85</v>
      </c>
      <c r="E17" s="19">
        <f t="shared" si="1"/>
        <v>-0.14490230373523347</v>
      </c>
      <c r="F17" t="s">
        <v>55</v>
      </c>
    </row>
    <row r="18" spans="1:6" x14ac:dyDescent="0.3">
      <c r="A18" s="6" t="s">
        <v>11</v>
      </c>
      <c r="B18" s="7">
        <f>B16+B17</f>
        <v>390</v>
      </c>
      <c r="C18" s="19">
        <f t="shared" si="0"/>
        <v>0.14772727272727273</v>
      </c>
      <c r="D18" s="7">
        <f>SUM(D16:D17)</f>
        <v>283.39999999999998</v>
      </c>
      <c r="E18" s="19">
        <f t="shared" si="1"/>
        <v>0.10373958034246598</v>
      </c>
    </row>
    <row r="19" spans="1:6" ht="15" thickBot="1" x14ac:dyDescent="0.35">
      <c r="A19" s="10" t="s">
        <v>12</v>
      </c>
      <c r="B19" s="8">
        <f>B18+B15</f>
        <v>2640</v>
      </c>
      <c r="C19" s="19">
        <f t="shared" si="0"/>
        <v>1</v>
      </c>
      <c r="D19" s="25">
        <f>D15+D18</f>
        <v>2702.9</v>
      </c>
      <c r="E19" s="19">
        <f t="shared" si="1"/>
        <v>0.98940618104322986</v>
      </c>
    </row>
    <row r="20" spans="1:6" ht="15" thickTop="1" x14ac:dyDescent="0.3">
      <c r="A20" s="10"/>
      <c r="B20" s="8"/>
      <c r="C20" s="22" t="s">
        <v>50</v>
      </c>
      <c r="D20" s="24">
        <f>D34-D19</f>
        <v>28.940624999999727</v>
      </c>
      <c r="E20" s="19">
        <f t="shared" si="1"/>
        <v>1.0593818956770119E-2</v>
      </c>
      <c r="F20" t="s">
        <v>56</v>
      </c>
    </row>
    <row r="21" spans="1:6" ht="15" thickBot="1" x14ac:dyDescent="0.35">
      <c r="B21" s="26" t="s">
        <v>51</v>
      </c>
      <c r="C21" s="26"/>
      <c r="D21" s="23">
        <f>D20+D19</f>
        <v>2731.8406249999998</v>
      </c>
      <c r="E21" s="19">
        <f t="shared" si="1"/>
        <v>1</v>
      </c>
    </row>
    <row r="22" spans="1:6" ht="16.2" thickTop="1" x14ac:dyDescent="0.3">
      <c r="A22" s="2" t="s">
        <v>13</v>
      </c>
      <c r="B22" s="4"/>
      <c r="C22" s="19"/>
      <c r="E22" s="19"/>
    </row>
    <row r="23" spans="1:6" x14ac:dyDescent="0.3">
      <c r="A23" t="s">
        <v>14</v>
      </c>
      <c r="B23" s="4">
        <v>35</v>
      </c>
      <c r="C23" s="19">
        <f t="shared" si="0"/>
        <v>1.3257575757575758E-2</v>
      </c>
      <c r="D23" s="4">
        <f>B23*1.1</f>
        <v>38.5</v>
      </c>
      <c r="E23" s="19">
        <f>D23/$D$21</f>
        <v>1.4093062255416164E-2</v>
      </c>
      <c r="F23" t="s">
        <v>53</v>
      </c>
    </row>
    <row r="24" spans="1:6" x14ac:dyDescent="0.3">
      <c r="A24" t="s">
        <v>25</v>
      </c>
      <c r="B24" s="5">
        <v>75</v>
      </c>
      <c r="C24" s="19">
        <f t="shared" si="0"/>
        <v>2.8409090909090908E-2</v>
      </c>
      <c r="D24" s="5">
        <f>B24*1.1</f>
        <v>82.5</v>
      </c>
      <c r="E24" s="19">
        <f t="shared" ref="E24:E34" si="2">D24/$D$21</f>
        <v>3.0199419118748922E-2</v>
      </c>
      <c r="F24" t="s">
        <v>53</v>
      </c>
    </row>
    <row r="25" spans="1:6" x14ac:dyDescent="0.3">
      <c r="A25" s="6" t="s">
        <v>15</v>
      </c>
      <c r="B25" s="7">
        <f>SUM(B23:B24)</f>
        <v>110</v>
      </c>
      <c r="C25" s="19">
        <f t="shared" si="0"/>
        <v>4.1666666666666664E-2</v>
      </c>
      <c r="D25" s="4">
        <f>SUM(D23:D24)</f>
        <v>121</v>
      </c>
      <c r="E25" s="19">
        <f t="shared" si="2"/>
        <v>4.4292481374165089E-2</v>
      </c>
    </row>
    <row r="26" spans="1:6" x14ac:dyDescent="0.3">
      <c r="A26" t="s">
        <v>16</v>
      </c>
      <c r="B26" s="4">
        <v>725</v>
      </c>
      <c r="C26" s="19">
        <f t="shared" si="0"/>
        <v>0.2746212121212121</v>
      </c>
      <c r="D26" s="4">
        <f>B26</f>
        <v>725</v>
      </c>
      <c r="E26" s="19">
        <f t="shared" si="2"/>
        <v>0.26538883467991475</v>
      </c>
      <c r="F26" t="s">
        <v>57</v>
      </c>
    </row>
    <row r="27" spans="1:6" x14ac:dyDescent="0.3">
      <c r="A27" t="s">
        <v>17</v>
      </c>
      <c r="B27" s="5">
        <v>910</v>
      </c>
      <c r="C27" s="19">
        <f t="shared" si="0"/>
        <v>0.34469696969696972</v>
      </c>
      <c r="D27" s="4">
        <f>B27</f>
        <v>910</v>
      </c>
      <c r="E27" s="19">
        <f t="shared" si="2"/>
        <v>0.3331087442189275</v>
      </c>
      <c r="F27" t="s">
        <v>57</v>
      </c>
    </row>
    <row r="28" spans="1:6" x14ac:dyDescent="0.3">
      <c r="A28" s="6" t="s">
        <v>18</v>
      </c>
      <c r="B28" s="7">
        <f>B26+B27</f>
        <v>1635</v>
      </c>
      <c r="C28" s="19">
        <f t="shared" si="0"/>
        <v>0.61931818181818177</v>
      </c>
      <c r="D28" s="4">
        <f>SUM(D26:D27)</f>
        <v>1635</v>
      </c>
      <c r="E28" s="19">
        <f t="shared" si="2"/>
        <v>0.59849757889884225</v>
      </c>
    </row>
    <row r="29" spans="1:6" ht="15.6" x14ac:dyDescent="0.3">
      <c r="A29" s="2" t="s">
        <v>19</v>
      </c>
      <c r="B29" s="4"/>
      <c r="C29" s="19"/>
      <c r="E29" s="19"/>
    </row>
    <row r="30" spans="1:6" x14ac:dyDescent="0.3">
      <c r="A30" t="s">
        <v>20</v>
      </c>
      <c r="B30" s="4">
        <v>510</v>
      </c>
      <c r="C30" s="19">
        <f t="shared" si="0"/>
        <v>0.19318181818181818</v>
      </c>
      <c r="D30" s="4">
        <f>B30</f>
        <v>510</v>
      </c>
      <c r="E30" s="19">
        <f t="shared" si="2"/>
        <v>0.18668731818862971</v>
      </c>
      <c r="F30" t="s">
        <v>58</v>
      </c>
    </row>
    <row r="31" spans="1:6" x14ac:dyDescent="0.3">
      <c r="A31" t="s">
        <v>21</v>
      </c>
      <c r="B31" s="4">
        <v>125</v>
      </c>
      <c r="C31" s="19">
        <f t="shared" si="0"/>
        <v>4.7348484848484848E-2</v>
      </c>
      <c r="D31" s="4">
        <f>B31</f>
        <v>125</v>
      </c>
      <c r="E31" s="19">
        <f t="shared" si="2"/>
        <v>4.5756695634468061E-2</v>
      </c>
      <c r="F31" t="s">
        <v>58</v>
      </c>
    </row>
    <row r="32" spans="1:6" x14ac:dyDescent="0.3">
      <c r="A32" t="s">
        <v>22</v>
      </c>
      <c r="B32" s="5">
        <v>260</v>
      </c>
      <c r="C32" s="19">
        <f t="shared" si="0"/>
        <v>9.8484848484848481E-2</v>
      </c>
      <c r="D32" s="5">
        <f>B32+D65</f>
        <v>340.84062500000005</v>
      </c>
      <c r="E32" s="19">
        <f t="shared" si="2"/>
        <v>0.12476592590389494</v>
      </c>
      <c r="F32" t="s">
        <v>59</v>
      </c>
    </row>
    <row r="33" spans="1:9" x14ac:dyDescent="0.3">
      <c r="A33" s="6" t="s">
        <v>23</v>
      </c>
      <c r="B33" s="7">
        <f>SUM(B30:B32)</f>
        <v>895</v>
      </c>
      <c r="C33" s="19">
        <f t="shared" si="0"/>
        <v>0.33901515151515149</v>
      </c>
      <c r="D33" s="4">
        <f>SUM(D30:D32)</f>
        <v>975.84062500000005</v>
      </c>
      <c r="E33" s="19">
        <f t="shared" si="2"/>
        <v>0.35720993972699272</v>
      </c>
      <c r="F33" s="19"/>
    </row>
    <row r="34" spans="1:9" x14ac:dyDescent="0.3">
      <c r="A34" s="9" t="s">
        <v>24</v>
      </c>
      <c r="B34" s="8">
        <f>B25+B28+B33</f>
        <v>2640</v>
      </c>
      <c r="C34" s="19">
        <f t="shared" si="0"/>
        <v>1</v>
      </c>
      <c r="D34" s="4">
        <f>D33+D28+D25</f>
        <v>2731.8406249999998</v>
      </c>
      <c r="E34" s="19">
        <f t="shared" si="2"/>
        <v>1</v>
      </c>
      <c r="F34" s="19"/>
    </row>
    <row r="48" spans="1:9" ht="15.6" x14ac:dyDescent="0.3">
      <c r="A48" s="1" t="s">
        <v>0</v>
      </c>
      <c r="G48" t="s">
        <v>28</v>
      </c>
      <c r="H48">
        <f>B52/25.75</f>
        <v>100</v>
      </c>
      <c r="I48" t="s">
        <v>29</v>
      </c>
    </row>
    <row r="49" spans="1:7" ht="15.6" x14ac:dyDescent="0.3">
      <c r="A49" s="1" t="s">
        <v>26</v>
      </c>
    </row>
    <row r="50" spans="1:7" ht="15.6" x14ac:dyDescent="0.3">
      <c r="A50" s="1" t="s">
        <v>1</v>
      </c>
      <c r="B50" s="18" t="s">
        <v>40</v>
      </c>
      <c r="C50" s="18"/>
      <c r="D50" s="18" t="s">
        <v>41</v>
      </c>
      <c r="E50" s="18"/>
      <c r="F50" s="18"/>
    </row>
    <row r="51" spans="1:7" x14ac:dyDescent="0.3">
      <c r="B51" s="18" t="s">
        <v>2</v>
      </c>
      <c r="C51" s="18" t="s">
        <v>43</v>
      </c>
      <c r="D51" s="18" t="s">
        <v>42</v>
      </c>
      <c r="E51" s="18" t="s">
        <v>43</v>
      </c>
      <c r="F51" s="18" t="s">
        <v>60</v>
      </c>
      <c r="G51" t="s">
        <v>34</v>
      </c>
    </row>
    <row r="52" spans="1:7" ht="15.6" x14ac:dyDescent="0.3">
      <c r="A52" s="1" t="s">
        <v>27</v>
      </c>
      <c r="B52" s="11">
        <v>2575</v>
      </c>
      <c r="C52" s="19">
        <f>B52/$B$52</f>
        <v>1</v>
      </c>
      <c r="D52" s="12">
        <f>B52*1.1</f>
        <v>2832.5000000000005</v>
      </c>
      <c r="E52" s="19">
        <f>D52/$D$52</f>
        <v>1</v>
      </c>
      <c r="F52" s="19"/>
    </row>
    <row r="53" spans="1:7" ht="15.6" x14ac:dyDescent="0.3">
      <c r="A53" s="1" t="s">
        <v>30</v>
      </c>
      <c r="B53" s="13">
        <f>B52*0.25</f>
        <v>643.75</v>
      </c>
      <c r="C53" s="19">
        <f t="shared" ref="C53:C65" si="3">B53/$B$52</f>
        <v>0.25</v>
      </c>
      <c r="D53" s="13">
        <f>D52*0.22</f>
        <v>623.15000000000009</v>
      </c>
      <c r="E53" s="19">
        <f t="shared" ref="E53:E65" si="4">D53/$D$52</f>
        <v>0.22</v>
      </c>
      <c r="F53" s="19"/>
    </row>
    <row r="54" spans="1:7" ht="15.6" x14ac:dyDescent="0.3">
      <c r="A54" s="1" t="s">
        <v>31</v>
      </c>
      <c r="B54" s="12">
        <f>B52-B53</f>
        <v>1931.25</v>
      </c>
      <c r="C54" s="19">
        <f t="shared" si="3"/>
        <v>0.75</v>
      </c>
      <c r="D54" s="12">
        <f>D52-D53</f>
        <v>2209.3500000000004</v>
      </c>
      <c r="E54" s="19">
        <f t="shared" si="4"/>
        <v>0.78</v>
      </c>
      <c r="F54" s="19"/>
    </row>
    <row r="55" spans="1:7" ht="15.6" x14ac:dyDescent="0.3">
      <c r="A55" s="1" t="s">
        <v>32</v>
      </c>
      <c r="B55" s="15">
        <v>1250</v>
      </c>
      <c r="C55" s="19">
        <f>B55/$B$52</f>
        <v>0.4854368932038835</v>
      </c>
      <c r="D55" s="12">
        <f>D52*C55</f>
        <v>1375.0000000000002</v>
      </c>
      <c r="E55" s="19">
        <f t="shared" si="4"/>
        <v>0.4854368932038835</v>
      </c>
      <c r="F55" s="27" t="s">
        <v>61</v>
      </c>
    </row>
    <row r="56" spans="1:7" ht="15.6" x14ac:dyDescent="0.3">
      <c r="A56" s="1" t="s">
        <v>38</v>
      </c>
      <c r="B56" s="14">
        <f>B16/5</f>
        <v>130</v>
      </c>
      <c r="C56" s="19">
        <f t="shared" si="3"/>
        <v>5.0485436893203881E-2</v>
      </c>
      <c r="D56" s="5">
        <f>D16/5</f>
        <v>135.85</v>
      </c>
      <c r="E56" s="19">
        <f t="shared" si="4"/>
        <v>4.7961165048543683E-2</v>
      </c>
      <c r="F56" s="19"/>
    </row>
    <row r="57" spans="1:7" ht="15.6" x14ac:dyDescent="0.3">
      <c r="A57" s="1" t="s">
        <v>33</v>
      </c>
      <c r="B57" s="12">
        <f>B54-B55-B56</f>
        <v>551.25</v>
      </c>
      <c r="C57" s="19">
        <f t="shared" si="3"/>
        <v>0.21407766990291263</v>
      </c>
      <c r="D57" s="12">
        <f>D54-D55-D56</f>
        <v>698.50000000000011</v>
      </c>
      <c r="E57" s="19">
        <f t="shared" si="4"/>
        <v>0.24660194174757283</v>
      </c>
      <c r="F57" s="19"/>
    </row>
    <row r="58" spans="1:7" ht="15.6" x14ac:dyDescent="0.3">
      <c r="A58" s="1" t="s">
        <v>35</v>
      </c>
      <c r="B58" s="13">
        <f>B27*0.11+B26*0.09</f>
        <v>165.35</v>
      </c>
      <c r="C58" s="19">
        <f t="shared" si="3"/>
        <v>6.4213592233009709E-2</v>
      </c>
      <c r="D58" s="13">
        <f>D27*0.11+D26*0.09</f>
        <v>165.35</v>
      </c>
      <c r="E58" s="19">
        <f t="shared" si="4"/>
        <v>5.8375992939099723E-2</v>
      </c>
      <c r="F58" s="19"/>
    </row>
    <row r="59" spans="1:7" ht="15.6" x14ac:dyDescent="0.3">
      <c r="A59" s="1" t="s">
        <v>36</v>
      </c>
      <c r="B59" s="12">
        <f>B57-B58</f>
        <v>385.9</v>
      </c>
      <c r="C59" s="19">
        <f t="shared" si="3"/>
        <v>0.1498640776699029</v>
      </c>
      <c r="D59" s="12">
        <f>D57-D58</f>
        <v>533.15000000000009</v>
      </c>
      <c r="E59" s="19">
        <f t="shared" si="4"/>
        <v>0.18822594880847307</v>
      </c>
      <c r="F59" s="19"/>
    </row>
    <row r="60" spans="1:7" ht="15.6" x14ac:dyDescent="0.3">
      <c r="A60" s="1" t="s">
        <v>37</v>
      </c>
      <c r="B60" s="13">
        <f>B59*0.25</f>
        <v>96.474999999999994</v>
      </c>
      <c r="C60" s="19">
        <f t="shared" si="3"/>
        <v>3.7466019417475724E-2</v>
      </c>
      <c r="D60" s="13">
        <f>D59*0.25</f>
        <v>133.28750000000002</v>
      </c>
      <c r="E60" s="19">
        <f t="shared" si="4"/>
        <v>4.7056487202118268E-2</v>
      </c>
      <c r="F60" s="19"/>
    </row>
    <row r="61" spans="1:7" ht="16.2" thickBot="1" x14ac:dyDescent="0.35">
      <c r="A61" s="1" t="s">
        <v>39</v>
      </c>
      <c r="B61" s="17">
        <f>B59-B60</f>
        <v>289.42499999999995</v>
      </c>
      <c r="C61" s="19">
        <f t="shared" si="3"/>
        <v>0.11239805825242717</v>
      </c>
      <c r="D61" s="16">
        <f>D59-D60</f>
        <v>399.86250000000007</v>
      </c>
      <c r="E61" s="19">
        <f t="shared" si="4"/>
        <v>0.14116946160635482</v>
      </c>
      <c r="F61" s="19"/>
    </row>
    <row r="62" spans="1:7" ht="16.2" thickTop="1" x14ac:dyDescent="0.3">
      <c r="A62" s="1" t="s">
        <v>46</v>
      </c>
      <c r="B62" s="4">
        <f>B30*0.15</f>
        <v>76.5</v>
      </c>
      <c r="C62" s="19">
        <f t="shared" si="3"/>
        <v>2.9708737864077669E-2</v>
      </c>
      <c r="D62" s="4">
        <f>D30*0.15</f>
        <v>76.5</v>
      </c>
      <c r="E62" s="19">
        <f t="shared" si="4"/>
        <v>2.7007943512797877E-2</v>
      </c>
      <c r="F62" s="19"/>
    </row>
    <row r="63" spans="1:7" ht="15.6" x14ac:dyDescent="0.3">
      <c r="A63" s="1" t="s">
        <v>47</v>
      </c>
      <c r="B63" s="12">
        <f>B61-B62</f>
        <v>212.92499999999995</v>
      </c>
      <c r="C63" s="19">
        <f t="shared" si="3"/>
        <v>8.2689320388349502E-2</v>
      </c>
      <c r="D63" s="12">
        <f>D61-D62</f>
        <v>323.36250000000007</v>
      </c>
      <c r="E63" s="19">
        <f t="shared" si="4"/>
        <v>0.11416151809355693</v>
      </c>
      <c r="F63" s="19"/>
    </row>
    <row r="64" spans="1:7" ht="15.6" x14ac:dyDescent="0.3">
      <c r="A64" s="1" t="s">
        <v>48</v>
      </c>
      <c r="B64" s="13">
        <f>B63*0.75</f>
        <v>159.69374999999997</v>
      </c>
      <c r="C64" s="19">
        <f t="shared" si="3"/>
        <v>6.201699029126212E-2</v>
      </c>
      <c r="D64" s="13">
        <f>D63*0.75</f>
        <v>242.52187500000005</v>
      </c>
      <c r="E64" s="19">
        <f t="shared" si="4"/>
        <v>8.5621138570167704E-2</v>
      </c>
      <c r="F64" s="19"/>
    </row>
    <row r="65" spans="1:6" ht="16.2" thickBot="1" x14ac:dyDescent="0.35">
      <c r="A65" s="1" t="s">
        <v>49</v>
      </c>
      <c r="B65" s="16">
        <f>B63-B64</f>
        <v>53.231249999999989</v>
      </c>
      <c r="C65" s="19">
        <f t="shared" si="3"/>
        <v>2.0672330097087376E-2</v>
      </c>
      <c r="D65" s="16">
        <f>D63-D64</f>
        <v>80.840625000000017</v>
      </c>
      <c r="E65" s="19">
        <f t="shared" si="4"/>
        <v>2.8540379523389232E-2</v>
      </c>
      <c r="F65" s="19"/>
    </row>
    <row r="66" spans="1:6" ht="15" thickTop="1" x14ac:dyDescent="0.3"/>
  </sheetData>
  <mergeCells count="1">
    <mergeCell ref="B21:C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Brazil Batres</cp:lastModifiedBy>
  <dcterms:created xsi:type="dcterms:W3CDTF">2022-02-14T23:54:54Z</dcterms:created>
  <dcterms:modified xsi:type="dcterms:W3CDTF">2023-02-17T00:40:21Z</dcterms:modified>
</cp:coreProperties>
</file>