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Universidad\5to año 2023\Fundamentos de Administración y Análisis Financiero\"/>
    </mc:Choice>
  </mc:AlternateContent>
  <xr:revisionPtr revIDLastSave="0" documentId="13_ncr:1_{89AAB548-0AE6-458E-9E37-0EF7D902A483}" xr6:coauthVersionLast="47" xr6:coauthVersionMax="47" xr10:uidLastSave="{00000000-0000-0000-0000-000000000000}"/>
  <bookViews>
    <workbookView xWindow="0" yWindow="0" windowWidth="11520" windowHeight="12360" xr2:uid="{CC923109-335E-4D97-BBDC-1F3D1A7EB866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5" i="2"/>
  <c r="D33" i="2" l="1"/>
  <c r="D31" i="2"/>
  <c r="D30" i="2"/>
  <c r="D34" i="2" l="1"/>
  <c r="D44" i="2" l="1"/>
  <c r="B8" i="2"/>
  <c r="B9" i="2" s="1"/>
  <c r="B47" i="2"/>
  <c r="B16" i="2"/>
  <c r="D29" i="2"/>
  <c r="D32" i="2" s="1"/>
  <c r="D45" i="2"/>
  <c r="D40" i="2"/>
  <c r="D36" i="2"/>
  <c r="B43" i="2"/>
  <c r="B36" i="2"/>
  <c r="B32" i="2"/>
  <c r="B10" i="2" l="1"/>
  <c r="D37" i="2"/>
  <c r="B48" i="2"/>
  <c r="B37" i="2"/>
  <c r="B14" i="2" l="1"/>
  <c r="B17" i="2" l="1"/>
  <c r="D42" i="2" l="1"/>
  <c r="D43" i="2" s="1"/>
  <c r="B19" i="2" l="1"/>
  <c r="B21" i="2" s="1"/>
  <c r="D46" i="2" l="1"/>
  <c r="D47" i="2" s="1"/>
  <c r="D48" i="2" s="1"/>
  <c r="F51" i="2" s="1"/>
</calcChain>
</file>

<file path=xl/sharedStrings.xml><?xml version="1.0" encoding="utf-8"?>
<sst xmlns="http://schemas.openxmlformats.org/spreadsheetml/2006/main" count="68" uniqueCount="65">
  <si>
    <t>Capital Común</t>
  </si>
  <si>
    <t>Utilidad bruta</t>
  </si>
  <si>
    <t>(-) Gastos de Operación</t>
  </si>
  <si>
    <t>(-) Intereses</t>
  </si>
  <si>
    <t>Utilidad antes de impuestos</t>
  </si>
  <si>
    <t>Utilidad Neta</t>
  </si>
  <si>
    <t>Utilidad retenida del período</t>
  </si>
  <si>
    <t>Julio</t>
  </si>
  <si>
    <t>Agosto</t>
  </si>
  <si>
    <t>Septiembre</t>
  </si>
  <si>
    <t>Ventas</t>
  </si>
  <si>
    <t>Deuda a largo plazo</t>
  </si>
  <si>
    <t>Empresa ABC</t>
  </si>
  <si>
    <t>Estado de Resultados Proyectados</t>
  </si>
  <si>
    <t>Tercer Trimestre del año 2023</t>
  </si>
  <si>
    <t>Expresado en quetzales</t>
  </si>
  <si>
    <t>(-) Costo de ventas</t>
  </si>
  <si>
    <t>Gastos de Ventas</t>
  </si>
  <si>
    <t>Gastos generales y de administración fijos</t>
  </si>
  <si>
    <t>Gastos generales y de administración variables</t>
  </si>
  <si>
    <t>Utilidad Operativa</t>
  </si>
  <si>
    <t>(-) ISR 25%</t>
  </si>
  <si>
    <t>Balance General Proyectado</t>
  </si>
  <si>
    <t>Activo</t>
  </si>
  <si>
    <t>2do Trim</t>
  </si>
  <si>
    <t>3ro Trim</t>
  </si>
  <si>
    <t>Histórico</t>
  </si>
  <si>
    <t>Proyectado</t>
  </si>
  <si>
    <t>Caja y Bancos</t>
  </si>
  <si>
    <t>Cuentas por cobrar</t>
  </si>
  <si>
    <t>Inventarios</t>
  </si>
  <si>
    <t>Total de activos corrientes</t>
  </si>
  <si>
    <t>Propiedad, Planta y Equipo</t>
  </si>
  <si>
    <t>(-) Depreciación Acum.</t>
  </si>
  <si>
    <t>Otros activos</t>
  </si>
  <si>
    <t>Total de activos No corrientes</t>
  </si>
  <si>
    <t>Pasivo + Patrimonio</t>
  </si>
  <si>
    <t>Cuentas por pagar</t>
  </si>
  <si>
    <t>Documentos por pagar</t>
  </si>
  <si>
    <t>Pasivo acum.</t>
  </si>
  <si>
    <t>Total del Pasivo corriente</t>
  </si>
  <si>
    <t>Utilidades Retenidas</t>
  </si>
  <si>
    <t>Total del Patrimonio</t>
  </si>
  <si>
    <t>SUMA DEL PASIVO + PATRIMONIO</t>
  </si>
  <si>
    <t>Total de activos</t>
  </si>
  <si>
    <t>Pago de dividendos comunes</t>
  </si>
  <si>
    <t>Se sabe que requiere FAN entonces el activo es más grande que el pasivo y capital</t>
  </si>
  <si>
    <t>40% de las ventas, la mano de obra a un 20% de las ventas +Q32,500.00</t>
  </si>
  <si>
    <t>gastos de ventas ascenderán a Q16,000.00.</t>
  </si>
  <si>
    <t>gastos generales y de administración serán:  Q6,250.00 de costo fijo</t>
  </si>
  <si>
    <t>gastos variables de 5% de las ventas</t>
  </si>
  <si>
    <t>intereses de Q500.00</t>
  </si>
  <si>
    <t>dividendos, se efectuarán en el trimestre un pago de Q2,000.00.</t>
  </si>
  <si>
    <t>mínimo de efectivo de Q 10,000.00.</t>
  </si>
  <si>
    <t>pendiente de cobrarse las ventas efectuadas en el último mes (30 días crédito).</t>
  </si>
  <si>
    <t>los inventarios se incrementarán en Q12,000.00.</t>
  </si>
  <si>
    <t>activos fijos de Q.3,500.00</t>
  </si>
  <si>
    <r>
      <t xml:space="preserve">La depreciación </t>
    </r>
    <r>
      <rPr>
        <b/>
        <sz val="8"/>
        <color rgb="FF526069"/>
        <rFont val="Open Sans"/>
        <family val="2"/>
      </rPr>
      <t>mensual</t>
    </r>
    <r>
      <rPr>
        <sz val="8"/>
        <color rgb="FF526069"/>
        <rFont val="Open Sans"/>
        <family val="2"/>
      </rPr>
      <t xml:space="preserve"> de los activos fijos (totales incluyendo compras planeadas) asciende a Q1,000.00. </t>
    </r>
  </si>
  <si>
    <t>otros activos permanecerán al mismo nivel</t>
  </si>
  <si>
    <t>compras se pagan a 40 días, por lo que el cambio neto que presentará esta cuenta es de un aumento de Q3,000.00.</t>
  </si>
  <si>
    <t>pasivos acumulados se está registrando el ISR, por lo que acumule el correspondiente al período.</t>
  </si>
  <si>
    <t>deuda de largo plazo en septiembre por un monto de Q10,000.00.</t>
  </si>
  <si>
    <t>acciones comunes aumentará en el mes de septiembre por Q5,000.00</t>
  </si>
  <si>
    <t>No dice nada ni a favor ni en contra por lo que se mantendrá igual</t>
  </si>
  <si>
    <t>Se pide el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</si>
</sst>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_-&quot;Q&quot;* #,##0.000_-;\-&quot;Q&quot;* #,##0.000_-;_-&quot;Q&quot;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8"/>
      <color rgb="FF526069"/>
      <name val="Open Sans"/>
      <family val="2"/>
    </font>
    <font>
      <b/>
      <sz val="8"/>
      <color rgb="FF52606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0" fillId="0" borderId="0" xfId="1" applyFont="1"/>
    <xf numFmtId="44" fontId="0" fillId="0" borderId="0" xfId="0" applyNumberFormat="1"/>
    <xf numFmtId="44" fontId="1" fillId="0" borderId="1" xfId="1" applyFont="1" applyBorder="1"/>
    <xf numFmtId="44" fontId="1" fillId="0" borderId="3" xfId="1" applyFont="1" applyBorder="1"/>
    <xf numFmtId="44" fontId="1" fillId="0" borderId="1" xfId="0" applyNumberFormat="1" applyFont="1" applyBorder="1"/>
    <xf numFmtId="44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44" fontId="0" fillId="0" borderId="0" xfId="1" applyFont="1" applyFill="1"/>
    <xf numFmtId="44" fontId="1" fillId="0" borderId="3" xfId="1" applyFont="1" applyFill="1" applyBorder="1"/>
    <xf numFmtId="0" fontId="5" fillId="0" borderId="0" xfId="0" applyFont="1"/>
    <xf numFmtId="0" fontId="1" fillId="0" borderId="0" xfId="0" applyFont="1" applyAlignment="1">
      <alignment horizontal="right"/>
    </xf>
    <xf numFmtId="44" fontId="0" fillId="3" borderId="0" xfId="1" applyFont="1" applyFill="1"/>
    <xf numFmtId="44" fontId="1" fillId="3" borderId="3" xfId="1" applyFont="1" applyFill="1" applyBorder="1"/>
    <xf numFmtId="44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377931</xdr:colOff>
      <xdr:row>6</xdr:row>
      <xdr:rowOff>127986</xdr:rowOff>
    </xdr:from>
    <xdr:to>
      <xdr:col>28</xdr:col>
      <xdr:colOff>313459</xdr:colOff>
      <xdr:row>29</xdr:row>
      <xdr:rowOff>177750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97E61A2-36C1-8268-7254-440E38046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2681" y="1270986"/>
          <a:ext cx="3135928" cy="4454124"/>
        </a:xfrm>
        <a:prstGeom prst="rect">
          <a:avLst/>
        </a:prstGeom>
      </xdr:spPr>
    </xdr:pic>
    <xdr:clientData/>
  </xdr:twoCellAnchor>
  <xdr:twoCellAnchor editAs="oneCell">
    <xdr:from>
      <xdr:col>9</xdr:col>
      <xdr:colOff>198569</xdr:colOff>
      <xdr:row>7</xdr:row>
      <xdr:rowOff>181087</xdr:rowOff>
    </xdr:from>
    <xdr:to>
      <xdr:col>18</xdr:col>
      <xdr:colOff>49194</xdr:colOff>
      <xdr:row>50</xdr:row>
      <xdr:rowOff>161477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16F42C-7D9D-2723-2950-BCF88A5E4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949" y="1461247"/>
          <a:ext cx="7203925" cy="788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42C0-8322-483F-B10E-82204B063B89}">
  <dimension ref="A3:G51"/>
  <sheetViews>
    <sheetView tabSelected="1" topLeftCell="A4" zoomScale="115" zoomScaleNormal="115" workbookViewId="0">
      <selection activeCell="E9" sqref="E9"/>
    </sheetView>
  </sheetViews>
  <sheetFormatPr baseColWidth="10" defaultRowHeight="14.4" x14ac:dyDescent="0.3"/>
  <cols>
    <col min="1" max="1" width="41.6640625" customWidth="1"/>
    <col min="2" max="2" width="13" bestFit="1" customWidth="1"/>
    <col min="3" max="3" width="6.88671875" customWidth="1"/>
    <col min="4" max="4" width="13" bestFit="1" customWidth="1"/>
    <col min="5" max="5" width="39.21875" bestFit="1" customWidth="1"/>
    <col min="6" max="6" width="13" bestFit="1" customWidth="1"/>
    <col min="7" max="7" width="14.109375" bestFit="1" customWidth="1"/>
    <col min="8" max="8" width="13" bestFit="1" customWidth="1"/>
    <col min="9" max="10" width="12.6640625" bestFit="1" customWidth="1"/>
    <col min="11" max="11" width="13.6640625" bestFit="1" customWidth="1"/>
  </cols>
  <sheetData>
    <row r="3" spans="1:7" x14ac:dyDescent="0.3">
      <c r="A3" s="10" t="s">
        <v>12</v>
      </c>
      <c r="D3" s="3" t="s">
        <v>7</v>
      </c>
      <c r="E3" s="3" t="s">
        <v>8</v>
      </c>
      <c r="F3" s="3" t="s">
        <v>9</v>
      </c>
    </row>
    <row r="4" spans="1:7" x14ac:dyDescent="0.3">
      <c r="A4" s="10" t="s">
        <v>13</v>
      </c>
      <c r="D4" s="4">
        <v>40000</v>
      </c>
      <c r="E4" s="4">
        <v>65000</v>
      </c>
      <c r="F4" s="4">
        <v>70000</v>
      </c>
    </row>
    <row r="5" spans="1:7" x14ac:dyDescent="0.3">
      <c r="A5" s="10" t="s">
        <v>14</v>
      </c>
      <c r="D5" s="11"/>
      <c r="E5" s="11"/>
      <c r="F5" s="11"/>
      <c r="G5" s="11"/>
    </row>
    <row r="6" spans="1:7" x14ac:dyDescent="0.3">
      <c r="A6" s="10" t="s">
        <v>15</v>
      </c>
    </row>
    <row r="8" spans="1:7" x14ac:dyDescent="0.3">
      <c r="A8" t="s">
        <v>10</v>
      </c>
      <c r="B8" s="16">
        <f>SUM(D4:F4)</f>
        <v>175000</v>
      </c>
    </row>
    <row r="9" spans="1:7" x14ac:dyDescent="0.3">
      <c r="A9" t="s">
        <v>16</v>
      </c>
      <c r="B9" s="16">
        <f>(0.4+0.2)*B8+32500</f>
        <v>137500</v>
      </c>
      <c r="C9" s="14" t="s">
        <v>47</v>
      </c>
    </row>
    <row r="10" spans="1:7" x14ac:dyDescent="0.3">
      <c r="A10" s="1" t="s">
        <v>1</v>
      </c>
      <c r="B10" s="17">
        <f>B8-B9</f>
        <v>37500</v>
      </c>
    </row>
    <row r="11" spans="1:7" x14ac:dyDescent="0.3">
      <c r="A11" t="s">
        <v>2</v>
      </c>
      <c r="B11" s="12"/>
    </row>
    <row r="12" spans="1:7" x14ac:dyDescent="0.3">
      <c r="A12" t="s">
        <v>17</v>
      </c>
      <c r="B12" s="16">
        <v>16000</v>
      </c>
      <c r="C12" s="14" t="s">
        <v>48</v>
      </c>
    </row>
    <row r="13" spans="1:7" x14ac:dyDescent="0.3">
      <c r="A13" t="s">
        <v>18</v>
      </c>
      <c r="B13" s="16">
        <v>6250</v>
      </c>
      <c r="C13" s="14" t="s">
        <v>49</v>
      </c>
    </row>
    <row r="14" spans="1:7" x14ac:dyDescent="0.3">
      <c r="A14" t="s">
        <v>19</v>
      </c>
      <c r="B14" s="16">
        <f>5%*B8</f>
        <v>8750</v>
      </c>
      <c r="C14" s="14" t="s">
        <v>50</v>
      </c>
    </row>
    <row r="15" spans="1:7" x14ac:dyDescent="0.3">
      <c r="A15" s="1" t="s">
        <v>20</v>
      </c>
      <c r="B15" s="13">
        <f>B10-SUM(B12:B14)</f>
        <v>6500</v>
      </c>
      <c r="C15" s="5"/>
    </row>
    <row r="16" spans="1:7" x14ac:dyDescent="0.3">
      <c r="A16" t="s">
        <v>3</v>
      </c>
      <c r="B16" s="16">
        <f>500</f>
        <v>500</v>
      </c>
      <c r="C16" s="14" t="s">
        <v>51</v>
      </c>
    </row>
    <row r="17" spans="1:5" x14ac:dyDescent="0.3">
      <c r="A17" s="1" t="s">
        <v>4</v>
      </c>
      <c r="B17" s="7">
        <f>B15-B16</f>
        <v>6000</v>
      </c>
    </row>
    <row r="18" spans="1:5" x14ac:dyDescent="0.3">
      <c r="A18" t="s">
        <v>21</v>
      </c>
      <c r="B18" s="4">
        <f>B17*0.25</f>
        <v>1500</v>
      </c>
      <c r="C18" s="14" t="s">
        <v>64</v>
      </c>
    </row>
    <row r="19" spans="1:5" x14ac:dyDescent="0.3">
      <c r="A19" s="1" t="s">
        <v>5</v>
      </c>
      <c r="B19" s="7">
        <f>B17-B18</f>
        <v>4500</v>
      </c>
    </row>
    <row r="20" spans="1:5" x14ac:dyDescent="0.3">
      <c r="A20" t="s">
        <v>45</v>
      </c>
      <c r="B20" s="4">
        <v>2000</v>
      </c>
      <c r="C20" s="14" t="s">
        <v>52</v>
      </c>
    </row>
    <row r="21" spans="1:5" ht="15" thickBot="1" x14ac:dyDescent="0.35">
      <c r="A21" s="1" t="s">
        <v>6</v>
      </c>
      <c r="B21" s="6">
        <f>B19-B20</f>
        <v>2500</v>
      </c>
    </row>
    <row r="22" spans="1:5" ht="15" thickTop="1" x14ac:dyDescent="0.3"/>
    <row r="23" spans="1:5" x14ac:dyDescent="0.3">
      <c r="A23" s="10" t="s">
        <v>12</v>
      </c>
    </row>
    <row r="24" spans="1:5" x14ac:dyDescent="0.3">
      <c r="A24" s="10" t="s">
        <v>22</v>
      </c>
    </row>
    <row r="25" spans="1:5" x14ac:dyDescent="0.3">
      <c r="A25" s="10" t="s">
        <v>14</v>
      </c>
    </row>
    <row r="26" spans="1:5" x14ac:dyDescent="0.3">
      <c r="A26" s="10" t="s">
        <v>15</v>
      </c>
    </row>
    <row r="27" spans="1:5" x14ac:dyDescent="0.3">
      <c r="B27" s="2" t="s">
        <v>26</v>
      </c>
      <c r="C27" s="2"/>
      <c r="D27" s="2" t="s">
        <v>27</v>
      </c>
    </row>
    <row r="28" spans="1:5" x14ac:dyDescent="0.3">
      <c r="A28" t="s">
        <v>23</v>
      </c>
      <c r="B28" s="2" t="s">
        <v>24</v>
      </c>
      <c r="C28" s="2"/>
      <c r="D28" s="2" t="s">
        <v>25</v>
      </c>
    </row>
    <row r="29" spans="1:5" x14ac:dyDescent="0.3">
      <c r="A29" t="s">
        <v>28</v>
      </c>
      <c r="B29" s="4">
        <v>10000</v>
      </c>
      <c r="D29" s="18">
        <f>B29</f>
        <v>10000</v>
      </c>
      <c r="E29" s="14" t="s">
        <v>53</v>
      </c>
    </row>
    <row r="30" spans="1:5" x14ac:dyDescent="0.3">
      <c r="A30" t="s">
        <v>29</v>
      </c>
      <c r="B30" s="4">
        <v>70000</v>
      </c>
      <c r="D30" s="18">
        <f>B30</f>
        <v>70000</v>
      </c>
      <c r="E30" s="14" t="s">
        <v>54</v>
      </c>
    </row>
    <row r="31" spans="1:5" x14ac:dyDescent="0.3">
      <c r="A31" t="s">
        <v>30</v>
      </c>
      <c r="B31" s="4">
        <v>63000</v>
      </c>
      <c r="D31" s="5">
        <f>B31+12000</f>
        <v>75000</v>
      </c>
      <c r="E31" s="14" t="s">
        <v>55</v>
      </c>
    </row>
    <row r="32" spans="1:5" x14ac:dyDescent="0.3">
      <c r="A32" s="1" t="s">
        <v>31</v>
      </c>
      <c r="B32" s="7">
        <f>SUM(B29:B31)</f>
        <v>143000</v>
      </c>
      <c r="C32" s="1"/>
      <c r="D32" s="13">
        <f>SUM(D29:D31)</f>
        <v>155000</v>
      </c>
    </row>
    <row r="33" spans="1:5" x14ac:dyDescent="0.3">
      <c r="A33" t="s">
        <v>32</v>
      </c>
      <c r="B33" s="4">
        <v>98000</v>
      </c>
      <c r="D33" s="5">
        <f>B33+3500</f>
        <v>101500</v>
      </c>
      <c r="E33" s="14" t="s">
        <v>56</v>
      </c>
    </row>
    <row r="34" spans="1:5" x14ac:dyDescent="0.3">
      <c r="A34" t="s">
        <v>33</v>
      </c>
      <c r="B34" s="4">
        <v>-41000</v>
      </c>
      <c r="D34" s="5">
        <f>B34-1000*3</f>
        <v>-44000</v>
      </c>
      <c r="E34" s="14" t="s">
        <v>57</v>
      </c>
    </row>
    <row r="35" spans="1:5" x14ac:dyDescent="0.3">
      <c r="A35" t="s">
        <v>34</v>
      </c>
      <c r="B35" s="4">
        <v>2500</v>
      </c>
      <c r="D35" s="16">
        <v>2500</v>
      </c>
      <c r="E35" s="14" t="s">
        <v>58</v>
      </c>
    </row>
    <row r="36" spans="1:5" x14ac:dyDescent="0.3">
      <c r="A36" s="1" t="s">
        <v>35</v>
      </c>
      <c r="B36" s="7">
        <f>SUM(B33:B35)</f>
        <v>59500</v>
      </c>
      <c r="C36" s="1"/>
      <c r="D36" s="13">
        <f>SUM(D33:D35)</f>
        <v>60000</v>
      </c>
    </row>
    <row r="37" spans="1:5" ht="15" thickBot="1" x14ac:dyDescent="0.35">
      <c r="A37" s="1" t="s">
        <v>44</v>
      </c>
      <c r="B37" s="8">
        <f>B32+B36</f>
        <v>202500</v>
      </c>
      <c r="C37" s="1"/>
      <c r="D37" s="8">
        <f>D32+D36</f>
        <v>215000</v>
      </c>
    </row>
    <row r="38" spans="1:5" ht="15" thickTop="1" x14ac:dyDescent="0.3"/>
    <row r="39" spans="1:5" x14ac:dyDescent="0.3">
      <c r="A39" t="s">
        <v>36</v>
      </c>
    </row>
    <row r="40" spans="1:5" x14ac:dyDescent="0.3">
      <c r="A40" t="s">
        <v>37</v>
      </c>
      <c r="B40" s="4">
        <v>39000</v>
      </c>
      <c r="D40" s="5">
        <f>B40+3000</f>
        <v>42000</v>
      </c>
      <c r="E40" s="14" t="s">
        <v>59</v>
      </c>
    </row>
    <row r="41" spans="1:5" x14ac:dyDescent="0.3">
      <c r="A41" t="s">
        <v>38</v>
      </c>
      <c r="B41" s="4">
        <v>14000</v>
      </c>
      <c r="D41" s="16">
        <v>14000</v>
      </c>
      <c r="E41" t="s">
        <v>63</v>
      </c>
    </row>
    <row r="42" spans="1:5" x14ac:dyDescent="0.3">
      <c r="A42" t="s">
        <v>39</v>
      </c>
      <c r="B42" s="4">
        <v>12625</v>
      </c>
      <c r="D42" s="5">
        <f>B42+B18</f>
        <v>14125</v>
      </c>
      <c r="E42" s="14" t="s">
        <v>60</v>
      </c>
    </row>
    <row r="43" spans="1:5" x14ac:dyDescent="0.3">
      <c r="A43" s="1" t="s">
        <v>40</v>
      </c>
      <c r="B43" s="7">
        <f>SUM(B40:B42)</f>
        <v>65625</v>
      </c>
      <c r="C43" s="1"/>
      <c r="D43" s="7">
        <f>SUM(D40:D42)</f>
        <v>70125</v>
      </c>
    </row>
    <row r="44" spans="1:5" x14ac:dyDescent="0.3">
      <c r="A44" t="s">
        <v>11</v>
      </c>
      <c r="B44" s="4">
        <v>20000</v>
      </c>
      <c r="D44" s="5">
        <f>B44+10000</f>
        <v>30000</v>
      </c>
      <c r="E44" s="14" t="s">
        <v>61</v>
      </c>
    </row>
    <row r="45" spans="1:5" x14ac:dyDescent="0.3">
      <c r="A45" t="s">
        <v>0</v>
      </c>
      <c r="B45" s="4">
        <v>55000</v>
      </c>
      <c r="D45" s="5">
        <f>B45+5000</f>
        <v>60000</v>
      </c>
      <c r="E45" s="14" t="s">
        <v>62</v>
      </c>
    </row>
    <row r="46" spans="1:5" x14ac:dyDescent="0.3">
      <c r="A46" s="1" t="s">
        <v>41</v>
      </c>
      <c r="B46" s="4">
        <v>41375</v>
      </c>
      <c r="C46" s="4"/>
      <c r="D46" s="4">
        <f>B21</f>
        <v>2500</v>
      </c>
    </row>
    <row r="47" spans="1:5" x14ac:dyDescent="0.3">
      <c r="A47" s="1" t="s">
        <v>42</v>
      </c>
      <c r="B47" s="9">
        <f>SUM(B45:B46)</f>
        <v>96375</v>
      </c>
      <c r="C47" s="1"/>
      <c r="D47" s="9">
        <f>SUM(D45:D46)</f>
        <v>62500</v>
      </c>
    </row>
    <row r="48" spans="1:5" ht="15" thickBot="1" x14ac:dyDescent="0.35">
      <c r="A48" s="1" t="s">
        <v>43</v>
      </c>
      <c r="B48" s="8">
        <f>B47+B44+B43</f>
        <v>182000</v>
      </c>
      <c r="C48" s="1"/>
      <c r="D48" s="8">
        <f>D47+D44+D43</f>
        <v>162625</v>
      </c>
    </row>
    <row r="49" spans="5:6" ht="15" thickTop="1" x14ac:dyDescent="0.3"/>
    <row r="51" spans="5:6" x14ac:dyDescent="0.3">
      <c r="E51" s="15" t="s">
        <v>46</v>
      </c>
      <c r="F51" s="5">
        <f>D37-D48</f>
        <v>52375</v>
      </c>
    </row>
  </sheetData>
  <phoneticPr fontId="4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Andrés GD</cp:lastModifiedBy>
  <dcterms:created xsi:type="dcterms:W3CDTF">2022-02-14T23:54:54Z</dcterms:created>
  <dcterms:modified xsi:type="dcterms:W3CDTF">2023-02-19T05:19:49Z</dcterms:modified>
</cp:coreProperties>
</file>