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UNIVERSIDAD\2023 CICLO 1\FUNDAMENTOS DE ADMINISTRACIÓN Y ANÁLISIS FINANCIERO\Semana 5\"/>
    </mc:Choice>
  </mc:AlternateContent>
  <xr:revisionPtr revIDLastSave="0" documentId="13_ncr:1_{DE57C053-0046-44D4-9270-9C74E6323900}" xr6:coauthVersionLast="47" xr6:coauthVersionMax="47" xr10:uidLastSave="{00000000-0000-0000-0000-000000000000}"/>
  <bookViews>
    <workbookView xWindow="11424" yWindow="0" windowWidth="11712" windowHeight="12336" xr2:uid="{A9CC9202-E1A8-4178-8F5C-014EB792C8BD}"/>
  </bookViews>
  <sheets>
    <sheet name="ESTADOS FINANCIERO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5" i="1" l="1"/>
  <c r="E44" i="1"/>
  <c r="E43" i="1"/>
  <c r="E42" i="1"/>
  <c r="E41" i="1"/>
  <c r="E40" i="1"/>
  <c r="E39" i="1"/>
  <c r="E38" i="1"/>
  <c r="E37" i="1"/>
  <c r="E36" i="1"/>
  <c r="E34" i="1"/>
  <c r="E33" i="1"/>
  <c r="C62" i="1" l="1"/>
  <c r="C63" i="1"/>
  <c r="C61" i="1"/>
  <c r="B64" i="1"/>
  <c r="B63" i="1"/>
  <c r="B62" i="1"/>
  <c r="B61" i="1"/>
  <c r="B59" i="1"/>
  <c r="B56" i="1"/>
  <c r="B57" i="1"/>
  <c r="B58" i="1"/>
  <c r="B55" i="1"/>
  <c r="A56" i="1"/>
  <c r="A57" i="1"/>
  <c r="A58" i="1"/>
  <c r="A55" i="1"/>
  <c r="B54" i="1"/>
  <c r="A54" i="1"/>
  <c r="E32" i="1"/>
  <c r="E31" i="1"/>
  <c r="E30" i="1"/>
  <c r="E28" i="1"/>
  <c r="E29" i="1"/>
  <c r="D17" i="1"/>
  <c r="D16" i="1"/>
  <c r="D15" i="1"/>
  <c r="D13" i="1"/>
  <c r="D12" i="1"/>
  <c r="D11" i="1"/>
  <c r="D10" i="1"/>
  <c r="C10" i="1"/>
  <c r="D9" i="1"/>
  <c r="C9" i="1"/>
  <c r="D7" i="1"/>
  <c r="D6" i="1"/>
  <c r="C5" i="1"/>
  <c r="C6" i="1"/>
  <c r="D46" i="1" l="1"/>
  <c r="B46" i="1"/>
  <c r="D39" i="1"/>
  <c r="D41" i="1" s="1"/>
  <c r="D47" i="1" s="1"/>
  <c r="B39" i="1"/>
  <c r="B41" i="1" s="1"/>
  <c r="B47" i="1" s="1"/>
  <c r="D33" i="1"/>
  <c r="B33" i="1"/>
  <c r="D30" i="1"/>
  <c r="B30" i="1"/>
  <c r="B12" i="1"/>
  <c r="B7" i="1"/>
  <c r="B34" i="1" l="1"/>
  <c r="D34" i="1"/>
  <c r="B13" i="1"/>
  <c r="B15" i="1" s="1"/>
  <c r="B1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Brazil Batres</author>
  </authors>
  <commentList>
    <comment ref="A16" authorId="0" shapeId="0" xr:uid="{07179AC9-1845-4185-9DF0-0207A6970949}">
      <text>
        <r>
          <rPr>
            <b/>
            <sz val="9"/>
            <color indexed="81"/>
            <rFont val="Tahoma"/>
            <family val="2"/>
          </rPr>
          <t>Brazil Batres:</t>
        </r>
        <r>
          <rPr>
            <sz val="9"/>
            <color indexed="81"/>
            <rFont val="Tahoma"/>
            <family val="2"/>
          </rPr>
          <t xml:space="preserve">
No me habían dado el porcentaje sobre UAI, se debe calcular para sacar el proyectado</t>
        </r>
      </text>
    </comment>
  </commentList>
</comments>
</file>

<file path=xl/sharedStrings.xml><?xml version="1.0" encoding="utf-8"?>
<sst xmlns="http://schemas.openxmlformats.org/spreadsheetml/2006/main" count="95" uniqueCount="86">
  <si>
    <t>Estado de Pérdidas y Ganancias</t>
  </si>
  <si>
    <t>Ingresos por Ventas</t>
  </si>
  <si>
    <t>(-) Costo de los bienes vendidos</t>
  </si>
  <si>
    <t>Utilidad Bruta</t>
  </si>
  <si>
    <t>(-) Gastos Operativos</t>
  </si>
  <si>
    <t>Gastos de ventas</t>
  </si>
  <si>
    <t>Gastos generales y administrativos</t>
  </si>
  <si>
    <t>Gastos de depreciación</t>
  </si>
  <si>
    <t>Total de gastos operativos</t>
  </si>
  <si>
    <t>Utilidad Operativa</t>
  </si>
  <si>
    <t>(-) Gastos por Intereses</t>
  </si>
  <si>
    <t>Utilidad neta antes de impuestos</t>
  </si>
  <si>
    <t>Utilidad neta después de Impuestos</t>
  </si>
  <si>
    <t>Balance General</t>
  </si>
  <si>
    <t>ACTIVOS</t>
  </si>
  <si>
    <t>Caja</t>
  </si>
  <si>
    <t>Cuentas por Cobrar</t>
  </si>
  <si>
    <t>Inventarios</t>
  </si>
  <si>
    <t>Total de Activos Corrientes</t>
  </si>
  <si>
    <t>Activos Fijos Brutos</t>
  </si>
  <si>
    <t>(-) Depreciación Acumulada</t>
  </si>
  <si>
    <t>Total de Activos Fijos Netos</t>
  </si>
  <si>
    <t>Total del Activo</t>
  </si>
  <si>
    <t>PASIVOS Y CAPITAL</t>
  </si>
  <si>
    <t>Cuentas por Pagar</t>
  </si>
  <si>
    <t>Documentos por Pagar</t>
  </si>
  <si>
    <t>Pasivos Acumulados</t>
  </si>
  <si>
    <t>Total de Pasivos Corrientes</t>
  </si>
  <si>
    <t>Deuda a Largo Plazo</t>
  </si>
  <si>
    <t>Total de Pasivos</t>
  </si>
  <si>
    <t>Acciones Preferentes</t>
  </si>
  <si>
    <t>Acciones Comunes</t>
  </si>
  <si>
    <t>Capital Pagado Adicional</t>
  </si>
  <si>
    <t>Ganancias Retenidas</t>
  </si>
  <si>
    <t>Total de Patrimonio</t>
  </si>
  <si>
    <t>Total de Pasivo y Capital</t>
  </si>
  <si>
    <t>Se encuentran 2,500 acciones preferentes en circulación con un dividendo de $.1.20</t>
  </si>
  <si>
    <t>DATOS PROYECTADOS PARA AÑO 2023</t>
  </si>
  <si>
    <t>FÁBRICA DE CONCENTRADOS, S.A.</t>
  </si>
  <si>
    <t>Del 01 de enero al 31 de diciembre del 2022</t>
  </si>
  <si>
    <t>Al 31 de diciembre del 2021-2022</t>
  </si>
  <si>
    <t>Se encuentran 100,000 acciones comunes en circulación en el año 2022 a un precio de $11.38 por acción.</t>
  </si>
  <si>
    <t>Nota al Balance:</t>
  </si>
  <si>
    <t>Se pagaron dividendos a los accionistas preferentes de $ 3,000</t>
  </si>
  <si>
    <t>Nota al Estado de Resultados del 2022:</t>
  </si>
  <si>
    <t>Rubros de datos</t>
  </si>
  <si>
    <t>Valor</t>
  </si>
  <si>
    <t>Ingresos por ventas</t>
  </si>
  <si>
    <t>$ 6,500,000</t>
  </si>
  <si>
    <t>Saldo de efectivo mínimo</t>
  </si>
  <si>
    <t>$ 25,000</t>
  </si>
  <si>
    <t>Rotación de inventarios (veces)</t>
  </si>
  <si>
    <t>Período promedio de cobro</t>
  </si>
  <si>
    <t>50 días</t>
  </si>
  <si>
    <t>Compras de activos fijos</t>
  </si>
  <si>
    <t>$400,000</t>
  </si>
  <si>
    <t>Pago total de dividendos (comunes y preferentes)</t>
  </si>
  <si>
    <t>$ 20,000</t>
  </si>
  <si>
    <t>Gastos por depreciación</t>
  </si>
  <si>
    <t>$ 185,000</t>
  </si>
  <si>
    <t>Gastos por intereses</t>
  </si>
  <si>
    <t>$ 97,000</t>
  </si>
  <si>
    <t>Aumento de las cuentas por pagar</t>
  </si>
  <si>
    <t>Deudas acumuladas y deuda a largo plazo</t>
  </si>
  <si>
    <t>Sin cambios</t>
  </si>
  <si>
    <t>Documentos por pagar, acciones comunes y preferentes</t>
  </si>
  <si>
    <t>AÑO 2021</t>
  </si>
  <si>
    <t>AÑO 2022</t>
  </si>
  <si>
    <t>AÑO 2023</t>
  </si>
  <si>
    <t>HISTÓRICO</t>
  </si>
  <si>
    <t>PROYECTADO</t>
  </si>
  <si>
    <t>% Vertical</t>
  </si>
  <si>
    <t>(-) Impuestos (40%)</t>
  </si>
  <si>
    <t>40%/UAI</t>
  </si>
  <si>
    <t>PROYECTADO AÑO 2023</t>
  </si>
  <si>
    <t>Costo de Ventas</t>
  </si>
  <si>
    <t>Rotación de inventario =</t>
  </si>
  <si>
    <t>Días de venta pendientes de cobro =</t>
  </si>
  <si>
    <t>Ctas x cobrar</t>
  </si>
  <si>
    <t>Ventas Anuales /365</t>
  </si>
  <si>
    <t>IAN=Inversión adicional necesaria</t>
  </si>
  <si>
    <t>Estructura de Capital 2022</t>
  </si>
  <si>
    <t>Capital Externo</t>
  </si>
  <si>
    <t>Capital Propio Preferente</t>
  </si>
  <si>
    <t>Capital Propio Común</t>
  </si>
  <si>
    <t>FAN=Fondos adicionales necesarios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</si>
</sst>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540A]* #,##0.00_);_([$$-540A]* \(#,##0.00\);_([$$-540A]* &quot;-&quot;??_);_(@_)"/>
    <numFmt numFmtId="165" formatCode="_(&quot;Q&quot;* #,##0.00_);_(&quot;Q&quot;* \(#,##0.00\);_(&quot;Q&quot;* &quot;-&quot;??_);_(@_)"/>
    <numFmt numFmtId="166" formatCode="_-[$$-409]* #,##0.00_ ;_-[$$-409]* \-#,##0.00\ ;_-[$$-409]* &quot;-&quot;??_ ;_-@_ "/>
    <numFmt numFmtId="167" formatCode="0.0%"/>
  </numFmts>
  <fonts count="9" x14ac:knownFonts="1">
    <font>
      <sz val="11"/>
      <color theme="1"/>
      <name val="Calibri"/>
      <family val="2"/>
      <scheme val="minor"/>
    </font>
    <font>
      <b/>
      <sz val="11"/>
      <color theme="1"/>
      <name val="Century Gothic"/>
      <family val="2"/>
    </font>
    <font>
      <sz val="11"/>
      <color theme="1"/>
      <name val="Century Gothic"/>
      <family val="2"/>
    </font>
    <font>
      <i/>
      <sz val="11"/>
      <color theme="1"/>
      <name val="Century Gothic"/>
      <family val="2"/>
    </font>
    <font>
      <u/>
      <sz val="11"/>
      <color theme="1"/>
      <name val="Century Gothic"/>
      <family val="2"/>
    </font>
    <font>
      <b/>
      <sz val="12"/>
      <color rgb="FF000000"/>
      <name val="Garamond"/>
      <family val="1"/>
    </font>
    <font>
      <sz val="11"/>
      <color theme="1"/>
      <name val="Calibri"/>
      <family val="2"/>
      <scheme val="minor"/>
    </font>
    <font>
      <sz val="9"/>
      <color indexed="81"/>
      <name val="Tahoma"/>
      <family val="2"/>
    </font>
    <font>
      <b/>
      <sz val="9"/>
      <color indexed="81"/>
      <name val="Tahoma"/>
      <family val="2"/>
    </font>
  </fonts>
  <fills count="5">
    <fill>
      <patternFill patternType="none"/>
    </fill>
    <fill>
      <patternFill patternType="gray125"/>
    </fill>
    <fill>
      <patternFill patternType="solid">
        <fgColor rgb="FFD9D9D9"/>
        <bgColor indexed="64"/>
      </patternFill>
    </fill>
    <fill>
      <patternFill patternType="solid">
        <fgColor theme="9" tint="0.79998168889431442"/>
        <bgColor indexed="64"/>
      </patternFill>
    </fill>
    <fill>
      <patternFill patternType="solid">
        <fgColor theme="5" tint="0.79998168889431442"/>
        <bgColor indexed="64"/>
      </patternFill>
    </fill>
  </fills>
  <borders count="4">
    <border>
      <left/>
      <right/>
      <top/>
      <bottom/>
      <diagonal/>
    </border>
    <border>
      <left/>
      <right/>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6" fillId="0" borderId="0" applyFont="0" applyFill="0" applyBorder="0" applyAlignment="0" applyProtection="0"/>
  </cellStyleXfs>
  <cellXfs count="31">
    <xf numFmtId="0" fontId="0" fillId="0" borderId="0" xfId="0"/>
    <xf numFmtId="0" fontId="1" fillId="0" borderId="0" xfId="0" applyFont="1"/>
    <xf numFmtId="0" fontId="2" fillId="0" borderId="0" xfId="0" applyFont="1"/>
    <xf numFmtId="164" fontId="2" fillId="0" borderId="0" xfId="0" applyNumberFormat="1" applyFont="1"/>
    <xf numFmtId="164" fontId="2" fillId="0" borderId="1" xfId="0" applyNumberFormat="1" applyFont="1" applyBorder="1"/>
    <xf numFmtId="164" fontId="1" fillId="0" borderId="0" xfId="0" applyNumberFormat="1" applyFont="1"/>
    <xf numFmtId="164" fontId="2" fillId="0" borderId="2" xfId="0" applyNumberFormat="1" applyFont="1" applyBorder="1"/>
    <xf numFmtId="0" fontId="3" fillId="0" borderId="0" xfId="0" applyFont="1"/>
    <xf numFmtId="165" fontId="2" fillId="0" borderId="0" xfId="0" applyNumberFormat="1" applyFont="1"/>
    <xf numFmtId="0" fontId="1" fillId="0" borderId="0" xfId="0" applyFont="1" applyAlignment="1">
      <alignment horizontal="center"/>
    </xf>
    <xf numFmtId="164" fontId="3" fillId="0" borderId="0" xfId="0" applyNumberFormat="1" applyFont="1"/>
    <xf numFmtId="164" fontId="3" fillId="0" borderId="1" xfId="0" applyNumberFormat="1" applyFont="1" applyBorder="1"/>
    <xf numFmtId="0" fontId="1" fillId="0" borderId="0" xfId="0" applyFont="1" applyAlignment="1">
      <alignment horizontal="right"/>
    </xf>
    <xf numFmtId="164" fontId="1" fillId="0" borderId="2" xfId="0" applyNumberFormat="1" applyFont="1" applyBorder="1"/>
    <xf numFmtId="0" fontId="4" fillId="0" borderId="0" xfId="0" applyFont="1"/>
    <xf numFmtId="0" fontId="5" fillId="2" borderId="3" xfId="0" applyFont="1" applyFill="1" applyBorder="1" applyAlignment="1">
      <alignment horizontal="center" vertical="center" wrapText="1"/>
    </xf>
    <xf numFmtId="0" fontId="2" fillId="0" borderId="3" xfId="0" applyFont="1" applyBorder="1"/>
    <xf numFmtId="0" fontId="2" fillId="0" borderId="3" xfId="0" applyFont="1" applyBorder="1" applyAlignment="1">
      <alignment horizontal="center"/>
    </xf>
    <xf numFmtId="0" fontId="1" fillId="0" borderId="1" xfId="0" applyFont="1" applyBorder="1" applyAlignment="1">
      <alignment horizontal="center"/>
    </xf>
    <xf numFmtId="166" fontId="2" fillId="0" borderId="0" xfId="0" applyNumberFormat="1" applyFont="1"/>
    <xf numFmtId="167" fontId="0" fillId="0" borderId="0" xfId="1" applyNumberFormat="1" applyFont="1"/>
    <xf numFmtId="9" fontId="2" fillId="0" borderId="0" xfId="1" applyFont="1" applyBorder="1"/>
    <xf numFmtId="167" fontId="2" fillId="0" borderId="0" xfId="1" applyNumberFormat="1" applyFont="1" applyBorder="1"/>
    <xf numFmtId="166" fontId="2" fillId="0" borderId="1" xfId="0" applyNumberFormat="1" applyFont="1" applyBorder="1"/>
    <xf numFmtId="0" fontId="2" fillId="3" borderId="0" xfId="0" applyFont="1" applyFill="1"/>
    <xf numFmtId="164" fontId="2" fillId="3" borderId="1" xfId="0" applyNumberFormat="1" applyFont="1" applyFill="1" applyBorder="1"/>
    <xf numFmtId="166" fontId="2" fillId="4" borderId="0" xfId="0" applyNumberFormat="1" applyFont="1" applyFill="1"/>
    <xf numFmtId="0" fontId="0" fillId="0" borderId="1" xfId="0" applyBorder="1"/>
    <xf numFmtId="0" fontId="0" fillId="0" borderId="0" xfId="0" applyAlignment="1">
      <alignment horizontal="right"/>
    </xf>
    <xf numFmtId="0" fontId="2" fillId="4" borderId="3" xfId="0" applyFont="1" applyFill="1" applyBorder="1" applyAlignment="1">
      <alignment horizontal="center"/>
    </xf>
    <xf numFmtId="167" fontId="2" fillId="0" borderId="0" xfId="1" applyNumberFormat="1" applyFont="1"/>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GT"/>
              <a:t>FUENTES DE FINANCIAMIENTO</a:t>
            </a:r>
            <a:r>
              <a:rPr lang="es-GT" baseline="0"/>
              <a:t> DE LARGO PLAZO DE LA EMPRESA</a:t>
            </a:r>
            <a:endParaRPr lang="es-G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GT"/>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60B-4A84-88F8-ACD4545616C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60B-4A84-88F8-ACD4545616C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60B-4A84-88F8-ACD4545616C3}"/>
              </c:ext>
            </c:extLst>
          </c:dPt>
          <c:cat>
            <c:strRef>
              <c:f>'ESTADOS FINANCIEROS'!$A$61:$A$63</c:f>
              <c:strCache>
                <c:ptCount val="3"/>
                <c:pt idx="0">
                  <c:v>Capital Externo</c:v>
                </c:pt>
                <c:pt idx="1">
                  <c:v>Capital Propio Preferente</c:v>
                </c:pt>
                <c:pt idx="2">
                  <c:v>Capital Propio Común</c:v>
                </c:pt>
              </c:strCache>
            </c:strRef>
          </c:cat>
          <c:val>
            <c:numRef>
              <c:f>'ESTADOS FINANCIEROS'!$B$61:$B$63</c:f>
              <c:numCache>
                <c:formatCode>_([$$-540A]* #,##0.00_);_([$$-540A]* \(#,##0.00\);_([$$-540A]* "-"??_);_(@_)</c:formatCode>
                <c:ptCount val="3"/>
                <c:pt idx="0">
                  <c:v>1165250</c:v>
                </c:pt>
                <c:pt idx="1">
                  <c:v>50000</c:v>
                </c:pt>
                <c:pt idx="2">
                  <c:v>1293750</c:v>
                </c:pt>
              </c:numCache>
            </c:numRef>
          </c:val>
          <c:extLst>
            <c:ext xmlns:c16="http://schemas.microsoft.com/office/drawing/2014/chart" uri="{C3380CC4-5D6E-409C-BE32-E72D297353CC}">
              <c16:uniqueId val="{00000000-BEBE-49F0-B795-13601AE9522A}"/>
            </c:ext>
          </c:extLst>
        </c:ser>
        <c:dLbls>
          <c:showLegendKey val="0"/>
          <c:showVal val="0"/>
          <c:showCatName val="0"/>
          <c:showSerName val="0"/>
          <c:showPercent val="0"/>
          <c:showBubbleSize val="0"/>
          <c:showLeaderLines val="1"/>
        </c:dLbls>
        <c:firstSliceAng val="0"/>
        <c:holeSize val="75"/>
        <c:extLst>
          <c:ext xmlns:c15="http://schemas.microsoft.com/office/drawing/2012/chart" uri="{02D57815-91ED-43cb-92C2-25804820EDAC}">
            <c15:filteredPieSeries>
              <c15:ser>
                <c:idx val="1"/>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7-F60B-4A84-88F8-ACD4545616C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F60B-4A84-88F8-ACD4545616C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F60B-4A84-88F8-ACD4545616C3}"/>
                    </c:ext>
                  </c:extLst>
                </c:dPt>
                <c:cat>
                  <c:strRef>
                    <c:extLst>
                      <c:ext uri="{02D57815-91ED-43cb-92C2-25804820EDAC}">
                        <c15:formulaRef>
                          <c15:sqref>'ESTADOS FINANCIEROS'!$A$61:$A$63</c15:sqref>
                        </c15:formulaRef>
                      </c:ext>
                    </c:extLst>
                    <c:strCache>
                      <c:ptCount val="3"/>
                      <c:pt idx="0">
                        <c:v>Capital Externo</c:v>
                      </c:pt>
                      <c:pt idx="1">
                        <c:v>Capital Propio Preferente</c:v>
                      </c:pt>
                      <c:pt idx="2">
                        <c:v>Capital Propio Común</c:v>
                      </c:pt>
                    </c:strCache>
                  </c:strRef>
                </c:cat>
                <c:val>
                  <c:numRef>
                    <c:extLst>
                      <c:ext uri="{02D57815-91ED-43cb-92C2-25804820EDAC}">
                        <c15:formulaRef>
                          <c15:sqref>'ESTADOS FINANCIEROS'!$C$61:$C$63</c15:sqref>
                        </c15:formulaRef>
                      </c:ext>
                    </c:extLst>
                    <c:numCache>
                      <c:formatCode>0.0%</c:formatCode>
                      <c:ptCount val="3"/>
                      <c:pt idx="0">
                        <c:v>0.4644280589876445</c:v>
                      </c:pt>
                      <c:pt idx="1">
                        <c:v>1.9928258270227182E-2</c:v>
                      </c:pt>
                      <c:pt idx="2">
                        <c:v>0.51564368274212835</c:v>
                      </c:pt>
                    </c:numCache>
                  </c:numRef>
                </c:val>
                <c:extLst>
                  <c:ext xmlns:c16="http://schemas.microsoft.com/office/drawing/2014/chart" uri="{C3380CC4-5D6E-409C-BE32-E72D297353CC}">
                    <c16:uniqueId val="{00000001-BEBE-49F0-B795-13601AE9522A}"/>
                  </c:ext>
                </c:extLst>
              </c15:ser>
            </c15:filteredPieSeries>
          </c:ext>
        </c:extLst>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G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182880</xdr:colOff>
      <xdr:row>13</xdr:row>
      <xdr:rowOff>121920</xdr:rowOff>
    </xdr:from>
    <xdr:to>
      <xdr:col>9</xdr:col>
      <xdr:colOff>160020</xdr:colOff>
      <xdr:row>24</xdr:row>
      <xdr:rowOff>121920</xdr:rowOff>
    </xdr:to>
    <xdr:sp macro="" textlink="">
      <xdr:nvSpPr>
        <xdr:cNvPr id="5" name="CuadroTexto 4">
          <a:extLst>
            <a:ext uri="{FF2B5EF4-FFF2-40B4-BE49-F238E27FC236}">
              <a16:creationId xmlns:a16="http://schemas.microsoft.com/office/drawing/2014/main" id="{85E036A6-062C-F416-586F-1E1D67953EA9}"/>
            </a:ext>
          </a:extLst>
        </xdr:cNvPr>
        <xdr:cNvSpPr txBox="1"/>
      </xdr:nvSpPr>
      <xdr:spPr>
        <a:xfrm>
          <a:off x="6835140" y="2720340"/>
          <a:ext cx="6225540" cy="2026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b="1">
              <a:solidFill>
                <a:schemeClr val="dk1"/>
              </a:solidFill>
              <a:effectLst/>
              <a:latin typeface="Century Gothic" panose="020B0502020202020204" pitchFamily="34" charset="0"/>
              <a:ea typeface="+mn-ea"/>
              <a:cs typeface="+mn-cs"/>
            </a:rPr>
            <a:t>RESOLVER:</a:t>
          </a:r>
        </a:p>
        <a:p>
          <a:r>
            <a:rPr lang="es-GT" sz="1100">
              <a:solidFill>
                <a:schemeClr val="dk1"/>
              </a:solidFill>
              <a:effectLst/>
              <a:latin typeface="Century Gothic" panose="020B0502020202020204" pitchFamily="34" charset="0"/>
              <a:ea typeface="+mn-ea"/>
              <a:cs typeface="+mn-cs"/>
            </a:rPr>
            <a:t> Usando los datos financieros proporcionados, tanto históricos como proyectados, elaborar un estado de resultados proforma para el año 2023, que finaliza el 31 de diciembre.  Utilice el método del porcentaje de ventas para los datos no proporcionados directamente en la tabla.</a:t>
          </a:r>
        </a:p>
        <a:p>
          <a:pPr lvl="0"/>
          <a:r>
            <a:rPr lang="es-GT" sz="1100">
              <a:solidFill>
                <a:schemeClr val="dk1"/>
              </a:solidFill>
              <a:effectLst/>
              <a:latin typeface="Century Gothic" panose="020B0502020202020204" pitchFamily="34" charset="0"/>
              <a:ea typeface="+mn-ea"/>
              <a:cs typeface="+mn-cs"/>
            </a:rPr>
            <a:t>Utilizando los datos relevantes del estado de resultados proforma para el año 2023, que se elaboró en el inciso anterior, junto con los datos financieros proyectados, prepare el balance general proforma al 31 de diciembre del 2023, utilizando el método crítico.</a:t>
          </a:r>
        </a:p>
        <a:p>
          <a:pPr lvl="0"/>
          <a:r>
            <a:rPr lang="es-GT" sz="1100">
              <a:solidFill>
                <a:schemeClr val="dk1"/>
              </a:solidFill>
              <a:effectLst/>
              <a:latin typeface="Century Gothic" panose="020B0502020202020204" pitchFamily="34" charset="0"/>
              <a:ea typeface="+mn-ea"/>
              <a:cs typeface="+mn-cs"/>
            </a:rPr>
            <a:t>¿Necesitará la empresa obtener financiamiento externo de acuerdo con sus proyecciones para el 2023?  Explique y detalle.</a:t>
          </a:r>
        </a:p>
        <a:p>
          <a:endParaRPr lang="es-GT" sz="1100"/>
        </a:p>
      </xdr:txBody>
    </xdr:sp>
    <xdr:clientData/>
  </xdr:twoCellAnchor>
  <xdr:oneCellAnchor>
    <xdr:from>
      <xdr:col>4</xdr:col>
      <xdr:colOff>106680</xdr:colOff>
      <xdr:row>52</xdr:row>
      <xdr:rowOff>83820</xdr:rowOff>
    </xdr:from>
    <xdr:ext cx="5412111" cy="1129925"/>
    <xdr:sp macro="" textlink="">
      <xdr:nvSpPr>
        <xdr:cNvPr id="2" name="CuadroTexto 1">
          <a:extLst>
            <a:ext uri="{FF2B5EF4-FFF2-40B4-BE49-F238E27FC236}">
              <a16:creationId xmlns:a16="http://schemas.microsoft.com/office/drawing/2014/main" id="{F60A1CDA-2579-96E3-9D7C-BCCCCCAD2A3E}"/>
            </a:ext>
          </a:extLst>
        </xdr:cNvPr>
        <xdr:cNvSpPr txBox="1"/>
      </xdr:nvSpPr>
      <xdr:spPr>
        <a:xfrm>
          <a:off x="7307580" y="9677400"/>
          <a:ext cx="5412111" cy="1129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s-GT" sz="1100" b="1">
              <a:latin typeface="Century Gothic" panose="020B0502020202020204" pitchFamily="34" charset="0"/>
            </a:rPr>
            <a:t>La</a:t>
          </a:r>
          <a:r>
            <a:rPr lang="es-GT" sz="1100" b="1" baseline="0">
              <a:latin typeface="Century Gothic" panose="020B0502020202020204" pitchFamily="34" charset="0"/>
            </a:rPr>
            <a:t> empresa necesita consguir fondos asicionales para poder cubrir los activos que está proyectando para el 2023. La cantidad que necesita es de $185,765.64. Si se quiere mantener la misma estructura de capital que se poseía en el año 2022, el 46% debería de ser a través de una fuente externa de financiamiento, el 2% con nuevas acciones preferentes y el 52% con nuevas acciones comunes.</a:t>
          </a:r>
          <a:endParaRPr lang="es-GT" sz="1100" b="1">
            <a:latin typeface="Century Gothic" panose="020B0502020202020204" pitchFamily="34" charset="0"/>
          </a:endParaRPr>
        </a:p>
      </xdr:txBody>
    </xdr:sp>
    <xdr:clientData/>
  </xdr:oneCellAnchor>
  <xdr:twoCellAnchor>
    <xdr:from>
      <xdr:col>3</xdr:col>
      <xdr:colOff>220980</xdr:colOff>
      <xdr:row>60</xdr:row>
      <xdr:rowOff>49530</xdr:rowOff>
    </xdr:from>
    <xdr:to>
      <xdr:col>6</xdr:col>
      <xdr:colOff>777240</xdr:colOff>
      <xdr:row>75</xdr:row>
      <xdr:rowOff>49530</xdr:rowOff>
    </xdr:to>
    <xdr:graphicFrame macro="">
      <xdr:nvGraphicFramePr>
        <xdr:cNvPr id="3" name="Gráfico 2">
          <a:extLst>
            <a:ext uri="{FF2B5EF4-FFF2-40B4-BE49-F238E27FC236}">
              <a16:creationId xmlns:a16="http://schemas.microsoft.com/office/drawing/2014/main" id="{12753503-378B-8C4B-3CDE-A83A785157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16DF0-2F5E-451B-A071-03F8342F0C15}">
  <dimension ref="A1:H64"/>
  <sheetViews>
    <sheetView tabSelected="1" topLeftCell="A35" workbookViewId="0">
      <selection activeCell="E46" sqref="E46"/>
    </sheetView>
  </sheetViews>
  <sheetFormatPr baseColWidth="10" defaultRowHeight="14.4" x14ac:dyDescent="0.3"/>
  <cols>
    <col min="1" max="1" width="43.33203125" style="2" customWidth="1"/>
    <col min="2" max="3" width="19.5546875" style="2" customWidth="1"/>
    <col min="4" max="4" width="22.5546875" style="2" customWidth="1"/>
    <col min="5" max="5" width="24.44140625" bestFit="1" customWidth="1"/>
    <col min="7" max="7" width="51.44140625" customWidth="1"/>
    <col min="8" max="8" width="16.5546875" customWidth="1"/>
  </cols>
  <sheetData>
    <row r="1" spans="1:8" x14ac:dyDescent="0.3">
      <c r="A1" s="1" t="s">
        <v>38</v>
      </c>
      <c r="G1" s="1" t="s">
        <v>37</v>
      </c>
    </row>
    <row r="2" spans="1:8" ht="17.399999999999999" customHeight="1" x14ac:dyDescent="0.3">
      <c r="A2" s="1" t="s">
        <v>0</v>
      </c>
      <c r="G2" s="15" t="s">
        <v>45</v>
      </c>
      <c r="H2" s="15" t="s">
        <v>46</v>
      </c>
    </row>
    <row r="3" spans="1:8" x14ac:dyDescent="0.3">
      <c r="A3" s="1" t="s">
        <v>39</v>
      </c>
      <c r="B3" s="9" t="s">
        <v>69</v>
      </c>
      <c r="C3" s="9"/>
      <c r="D3" s="9" t="s">
        <v>70</v>
      </c>
      <c r="G3" s="16" t="s">
        <v>47</v>
      </c>
      <c r="H3" s="29" t="s">
        <v>48</v>
      </c>
    </row>
    <row r="4" spans="1:8" x14ac:dyDescent="0.3">
      <c r="B4" s="18" t="s">
        <v>67</v>
      </c>
      <c r="C4" s="18" t="s">
        <v>71</v>
      </c>
      <c r="D4" s="18" t="s">
        <v>68</v>
      </c>
      <c r="G4" s="16" t="s">
        <v>49</v>
      </c>
      <c r="H4" s="17" t="s">
        <v>50</v>
      </c>
    </row>
    <row r="5" spans="1:8" x14ac:dyDescent="0.3">
      <c r="A5" s="2" t="s">
        <v>1</v>
      </c>
      <c r="B5" s="3">
        <v>5075000</v>
      </c>
      <c r="C5" s="22">
        <f>B5/$B$5</f>
        <v>1</v>
      </c>
      <c r="D5" s="26">
        <v>6500000</v>
      </c>
      <c r="E5" s="20"/>
      <c r="G5" s="16" t="s">
        <v>51</v>
      </c>
      <c r="H5" s="17">
        <v>7</v>
      </c>
    </row>
    <row r="6" spans="1:8" x14ac:dyDescent="0.3">
      <c r="A6" s="2" t="s">
        <v>2</v>
      </c>
      <c r="B6" s="4">
        <v>3704000</v>
      </c>
      <c r="C6" s="22">
        <f>B6/$B$5</f>
        <v>0.72985221674876843</v>
      </c>
      <c r="D6" s="19">
        <f>D5*C6</f>
        <v>4744039.408866995</v>
      </c>
      <c r="G6" s="16" t="s">
        <v>52</v>
      </c>
      <c r="H6" s="17" t="s">
        <v>53</v>
      </c>
    </row>
    <row r="7" spans="1:8" x14ac:dyDescent="0.3">
      <c r="A7" s="2" t="s">
        <v>3</v>
      </c>
      <c r="B7" s="3">
        <f>B5-B6</f>
        <v>1371000</v>
      </c>
      <c r="C7" s="3"/>
      <c r="D7" s="19">
        <f>D5-D6</f>
        <v>1755960.591133005</v>
      </c>
      <c r="G7" s="16" t="s">
        <v>54</v>
      </c>
      <c r="H7" s="17" t="s">
        <v>55</v>
      </c>
    </row>
    <row r="8" spans="1:8" x14ac:dyDescent="0.3">
      <c r="A8" s="14" t="s">
        <v>4</v>
      </c>
      <c r="B8" s="3"/>
      <c r="C8" s="3"/>
      <c r="G8" s="16" t="s">
        <v>56</v>
      </c>
      <c r="H8" s="17" t="s">
        <v>57</v>
      </c>
    </row>
    <row r="9" spans="1:8" x14ac:dyDescent="0.3">
      <c r="A9" s="7" t="s">
        <v>5</v>
      </c>
      <c r="B9" s="10">
        <v>650000</v>
      </c>
      <c r="C9" s="22">
        <f>B9/$B$5</f>
        <v>0.12807881773399016</v>
      </c>
      <c r="D9" s="19">
        <f>D5*C9</f>
        <v>832512.315270936</v>
      </c>
      <c r="G9" s="16" t="s">
        <v>58</v>
      </c>
      <c r="H9" s="17" t="s">
        <v>59</v>
      </c>
    </row>
    <row r="10" spans="1:8" x14ac:dyDescent="0.3">
      <c r="A10" s="7" t="s">
        <v>6</v>
      </c>
      <c r="B10" s="10">
        <v>416000</v>
      </c>
      <c r="C10" s="22">
        <f>B10/$B$5</f>
        <v>8.1970443349753688E-2</v>
      </c>
      <c r="D10" s="19">
        <f>D5*C10</f>
        <v>532807.88177339896</v>
      </c>
      <c r="G10" s="16" t="s">
        <v>60</v>
      </c>
      <c r="H10" s="17" t="s">
        <v>61</v>
      </c>
    </row>
    <row r="11" spans="1:8" x14ac:dyDescent="0.3">
      <c r="A11" s="7" t="s">
        <v>7</v>
      </c>
      <c r="B11" s="10">
        <v>152000</v>
      </c>
      <c r="C11" s="10"/>
      <c r="D11" s="19">
        <f>185000</f>
        <v>185000</v>
      </c>
      <c r="G11" s="16" t="s">
        <v>62</v>
      </c>
      <c r="H11" s="17">
        <v>0.2</v>
      </c>
    </row>
    <row r="12" spans="1:8" x14ac:dyDescent="0.3">
      <c r="A12" s="7" t="s">
        <v>8</v>
      </c>
      <c r="B12" s="11">
        <f>SUM(B9:B11)</f>
        <v>1218000</v>
      </c>
      <c r="C12" s="10"/>
      <c r="D12" s="23">
        <f>SUM(D9:D11)</f>
        <v>1550320.1970443348</v>
      </c>
      <c r="G12" s="16" t="s">
        <v>63</v>
      </c>
      <c r="H12" s="17" t="s">
        <v>64</v>
      </c>
    </row>
    <row r="13" spans="1:8" x14ac:dyDescent="0.3">
      <c r="A13" s="2" t="s">
        <v>9</v>
      </c>
      <c r="B13" s="3">
        <f>B7-B12</f>
        <v>153000</v>
      </c>
      <c r="C13" s="3"/>
      <c r="D13" s="19">
        <f>D7-D12</f>
        <v>205640.39408867015</v>
      </c>
      <c r="G13" s="16" t="s">
        <v>65</v>
      </c>
      <c r="H13" s="17" t="s">
        <v>64</v>
      </c>
    </row>
    <row r="14" spans="1:8" x14ac:dyDescent="0.3">
      <c r="A14" s="2" t="s">
        <v>10</v>
      </c>
      <c r="B14" s="3">
        <v>93000</v>
      </c>
      <c r="C14" s="3"/>
      <c r="D14" s="2">
        <v>97000</v>
      </c>
    </row>
    <row r="15" spans="1:8" x14ac:dyDescent="0.3">
      <c r="A15" s="2" t="s">
        <v>11</v>
      </c>
      <c r="B15" s="3">
        <f>B13-B14</f>
        <v>60000</v>
      </c>
      <c r="C15" s="3"/>
      <c r="D15" s="19">
        <f>D13-D14</f>
        <v>108640.39408867015</v>
      </c>
    </row>
    <row r="16" spans="1:8" x14ac:dyDescent="0.3">
      <c r="A16" s="24" t="s">
        <v>72</v>
      </c>
      <c r="B16" s="25">
        <v>24000</v>
      </c>
      <c r="C16" s="21" t="s">
        <v>73</v>
      </c>
      <c r="D16" s="19">
        <f>D15*0.4</f>
        <v>43456.157635468058</v>
      </c>
    </row>
    <row r="17" spans="1:8" ht="15" thickBot="1" x14ac:dyDescent="0.35">
      <c r="A17" s="2" t="s">
        <v>12</v>
      </c>
      <c r="B17" s="6">
        <f>B15-B16</f>
        <v>36000</v>
      </c>
      <c r="C17" s="3"/>
      <c r="D17" s="19">
        <f>D15-D16</f>
        <v>65184.236453202087</v>
      </c>
    </row>
    <row r="18" spans="1:8" ht="15" thickTop="1" x14ac:dyDescent="0.3">
      <c r="B18" s="5"/>
      <c r="C18" s="5"/>
    </row>
    <row r="19" spans="1:8" x14ac:dyDescent="0.3">
      <c r="A19" s="7" t="s">
        <v>44</v>
      </c>
      <c r="B19" s="3"/>
      <c r="C19" s="3"/>
      <c r="D19" s="3"/>
    </row>
    <row r="20" spans="1:8" x14ac:dyDescent="0.3">
      <c r="A20" s="7" t="s">
        <v>43</v>
      </c>
      <c r="B20" s="3"/>
      <c r="C20" s="3"/>
      <c r="D20" s="3"/>
    </row>
    <row r="21" spans="1:8" x14ac:dyDescent="0.3">
      <c r="B21" s="8"/>
      <c r="C21" s="8"/>
      <c r="D21" s="8"/>
    </row>
    <row r="22" spans="1:8" x14ac:dyDescent="0.3">
      <c r="A22" s="1" t="s">
        <v>38</v>
      </c>
    </row>
    <row r="23" spans="1:8" x14ac:dyDescent="0.3">
      <c r="A23" s="1" t="s">
        <v>13</v>
      </c>
    </row>
    <row r="24" spans="1:8" x14ac:dyDescent="0.3">
      <c r="A24" s="1" t="s">
        <v>40</v>
      </c>
    </row>
    <row r="26" spans="1:8" x14ac:dyDescent="0.3">
      <c r="A26" s="1" t="s">
        <v>14</v>
      </c>
      <c r="B26" s="9" t="s">
        <v>66</v>
      </c>
      <c r="C26" s="9"/>
      <c r="D26" s="9" t="s">
        <v>67</v>
      </c>
      <c r="E26" s="9" t="s">
        <v>74</v>
      </c>
    </row>
    <row r="27" spans="1:8" x14ac:dyDescent="0.3">
      <c r="A27" s="2" t="s">
        <v>15</v>
      </c>
      <c r="B27" s="3">
        <v>24100</v>
      </c>
      <c r="C27" s="3"/>
      <c r="D27" s="3">
        <v>25000</v>
      </c>
      <c r="E27" s="3">
        <v>25000</v>
      </c>
    </row>
    <row r="28" spans="1:8" x14ac:dyDescent="0.3">
      <c r="A28" s="2" t="s">
        <v>16</v>
      </c>
      <c r="B28" s="3">
        <v>763900</v>
      </c>
      <c r="C28" s="3"/>
      <c r="D28" s="3">
        <v>805556</v>
      </c>
      <c r="E28" s="3">
        <f>50*D5/365</f>
        <v>890410.95890410955</v>
      </c>
    </row>
    <row r="29" spans="1:8" x14ac:dyDescent="0.3">
      <c r="A29" s="2" t="s">
        <v>17</v>
      </c>
      <c r="B29" s="4">
        <v>763445</v>
      </c>
      <c r="C29" s="4"/>
      <c r="D29" s="4">
        <v>700625</v>
      </c>
      <c r="E29" s="4">
        <f>D6/7</f>
        <v>677719.91555242788</v>
      </c>
      <c r="G29" s="28" t="s">
        <v>76</v>
      </c>
      <c r="H29" s="27" t="s">
        <v>75</v>
      </c>
    </row>
    <row r="30" spans="1:8" x14ac:dyDescent="0.3">
      <c r="A30" s="7" t="s">
        <v>18</v>
      </c>
      <c r="B30" s="10">
        <f>SUM(B27:B29)</f>
        <v>1551445</v>
      </c>
      <c r="C30" s="10"/>
      <c r="D30" s="10">
        <f>SUM(D27:D29)</f>
        <v>1531181</v>
      </c>
      <c r="E30" s="10">
        <f>SUM(E27:E29)</f>
        <v>1593130.8744565374</v>
      </c>
      <c r="H30" t="s">
        <v>17</v>
      </c>
    </row>
    <row r="31" spans="1:8" x14ac:dyDescent="0.3">
      <c r="A31" s="2" t="s">
        <v>19</v>
      </c>
      <c r="B31" s="3">
        <v>1691707</v>
      </c>
      <c r="C31" s="3"/>
      <c r="D31" s="3">
        <v>2093819</v>
      </c>
      <c r="E31" s="3">
        <f>D31+400000</f>
        <v>2493819</v>
      </c>
    </row>
    <row r="32" spans="1:8" x14ac:dyDescent="0.3">
      <c r="A32" s="2" t="s">
        <v>20</v>
      </c>
      <c r="B32" s="3">
        <v>-348000</v>
      </c>
      <c r="C32" s="3"/>
      <c r="D32" s="3">
        <v>-500000</v>
      </c>
      <c r="E32" s="3">
        <f>D32-185000</f>
        <v>-685000</v>
      </c>
      <c r="G32" s="28" t="s">
        <v>77</v>
      </c>
      <c r="H32" s="27" t="s">
        <v>78</v>
      </c>
    </row>
    <row r="33" spans="1:8" x14ac:dyDescent="0.3">
      <c r="A33" s="2" t="s">
        <v>21</v>
      </c>
      <c r="B33" s="11">
        <f>B31+B32</f>
        <v>1343707</v>
      </c>
      <c r="C33" s="11"/>
      <c r="D33" s="11">
        <f>D31+D32</f>
        <v>1593819</v>
      </c>
      <c r="E33" s="11">
        <f>E31+E32</f>
        <v>1808819</v>
      </c>
      <c r="H33" t="s">
        <v>79</v>
      </c>
    </row>
    <row r="34" spans="1:8" ht="15" thickBot="1" x14ac:dyDescent="0.35">
      <c r="A34" s="12" t="s">
        <v>22</v>
      </c>
      <c r="B34" s="13">
        <f>B33+B30</f>
        <v>2895152</v>
      </c>
      <c r="C34" s="13"/>
      <c r="D34" s="13">
        <f>D33+D30</f>
        <v>3125000</v>
      </c>
      <c r="E34" s="13">
        <f>E33+E30</f>
        <v>3401949.8744565374</v>
      </c>
    </row>
    <row r="35" spans="1:8" ht="15" thickTop="1" x14ac:dyDescent="0.3">
      <c r="A35" s="1" t="s">
        <v>23</v>
      </c>
      <c r="B35" s="3"/>
      <c r="C35" s="3"/>
      <c r="D35" s="3"/>
      <c r="E35" s="3"/>
    </row>
    <row r="36" spans="1:8" x14ac:dyDescent="0.3">
      <c r="A36" s="2" t="s">
        <v>24</v>
      </c>
      <c r="B36" s="3">
        <v>400500</v>
      </c>
      <c r="C36" s="3"/>
      <c r="D36" s="3">
        <v>230000</v>
      </c>
      <c r="E36" s="3">
        <f>D36*1.2</f>
        <v>276000</v>
      </c>
    </row>
    <row r="37" spans="1:8" x14ac:dyDescent="0.3">
      <c r="A37" s="2" t="s">
        <v>25</v>
      </c>
      <c r="B37" s="3">
        <v>370000</v>
      </c>
      <c r="C37" s="3"/>
      <c r="D37" s="3">
        <v>311000</v>
      </c>
      <c r="E37" s="3">
        <f>D37</f>
        <v>311000</v>
      </c>
    </row>
    <row r="38" spans="1:8" x14ac:dyDescent="0.3">
      <c r="A38" s="2" t="s">
        <v>26</v>
      </c>
      <c r="B38" s="4">
        <v>100902</v>
      </c>
      <c r="C38" s="4"/>
      <c r="D38" s="4">
        <v>75000</v>
      </c>
      <c r="E38" s="4">
        <f>D38</f>
        <v>75000</v>
      </c>
    </row>
    <row r="39" spans="1:8" x14ac:dyDescent="0.3">
      <c r="A39" s="2" t="s">
        <v>27</v>
      </c>
      <c r="B39" s="3">
        <f>SUM(B36:B38)</f>
        <v>871402</v>
      </c>
      <c r="C39" s="3"/>
      <c r="D39" s="3">
        <f>SUM(D36:D38)</f>
        <v>616000</v>
      </c>
      <c r="E39" s="3">
        <f>SUM(E36:E38)</f>
        <v>662000</v>
      </c>
    </row>
    <row r="40" spans="1:8" x14ac:dyDescent="0.3">
      <c r="A40" s="2" t="s">
        <v>28</v>
      </c>
      <c r="B40" s="4">
        <v>700000</v>
      </c>
      <c r="C40" s="4"/>
      <c r="D40" s="4">
        <v>1165250</v>
      </c>
      <c r="E40" s="4">
        <f>D40</f>
        <v>1165250</v>
      </c>
    </row>
    <row r="41" spans="1:8" x14ac:dyDescent="0.3">
      <c r="A41" s="7" t="s">
        <v>29</v>
      </c>
      <c r="B41" s="10">
        <f>B39+B40</f>
        <v>1571402</v>
      </c>
      <c r="C41" s="10"/>
      <c r="D41" s="10">
        <f>D39+D40</f>
        <v>1781250</v>
      </c>
      <c r="E41" s="10">
        <f>E40+E39</f>
        <v>1827250</v>
      </c>
    </row>
    <row r="42" spans="1:8" x14ac:dyDescent="0.3">
      <c r="A42" s="2" t="s">
        <v>30</v>
      </c>
      <c r="B42" s="3">
        <v>50000</v>
      </c>
      <c r="C42" s="3"/>
      <c r="D42" s="3">
        <v>50000</v>
      </c>
      <c r="E42" s="3">
        <f>D42</f>
        <v>50000</v>
      </c>
    </row>
    <row r="43" spans="1:8" x14ac:dyDescent="0.3">
      <c r="A43" s="2" t="s">
        <v>31</v>
      </c>
      <c r="B43" s="3">
        <v>400000</v>
      </c>
      <c r="C43" s="3"/>
      <c r="D43" s="3">
        <v>400000</v>
      </c>
      <c r="E43" s="3">
        <f>D43</f>
        <v>400000</v>
      </c>
    </row>
    <row r="44" spans="1:8" x14ac:dyDescent="0.3">
      <c r="A44" s="2" t="s">
        <v>32</v>
      </c>
      <c r="B44" s="3">
        <v>593750</v>
      </c>
      <c r="C44" s="3"/>
      <c r="D44" s="3">
        <v>593750</v>
      </c>
      <c r="E44" s="3">
        <f>D44</f>
        <v>593750</v>
      </c>
    </row>
    <row r="45" spans="1:8" x14ac:dyDescent="0.3">
      <c r="A45" s="2" t="s">
        <v>33</v>
      </c>
      <c r="B45" s="4">
        <v>280000</v>
      </c>
      <c r="C45" s="4"/>
      <c r="D45" s="4">
        <v>300000</v>
      </c>
      <c r="E45" s="4">
        <f>D45+D17-20000</f>
        <v>345184.23645320209</v>
      </c>
    </row>
    <row r="46" spans="1:8" x14ac:dyDescent="0.3">
      <c r="A46" s="7" t="s">
        <v>34</v>
      </c>
      <c r="B46" s="10">
        <f>SUM(B42:B45)</f>
        <v>1323750</v>
      </c>
      <c r="C46" s="10"/>
      <c r="D46" s="10">
        <f>SUM(D42:D45)</f>
        <v>1343750</v>
      </c>
      <c r="E46" s="10"/>
    </row>
    <row r="47" spans="1:8" ht="15" thickBot="1" x14ac:dyDescent="0.35">
      <c r="A47" s="12" t="s">
        <v>35</v>
      </c>
      <c r="B47" s="13">
        <f>B41+B46</f>
        <v>2895152</v>
      </c>
      <c r="C47" s="13"/>
      <c r="D47" s="13">
        <f>D41+D46</f>
        <v>3125000</v>
      </c>
      <c r="E47" s="13"/>
    </row>
    <row r="48" spans="1:8" ht="15" thickTop="1" x14ac:dyDescent="0.3">
      <c r="B48" s="3"/>
      <c r="C48" s="3" t="s">
        <v>80</v>
      </c>
      <c r="D48" s="3"/>
    </row>
    <row r="49" spans="1:4" x14ac:dyDescent="0.3">
      <c r="A49" s="7" t="s">
        <v>42</v>
      </c>
      <c r="B49" s="3"/>
      <c r="C49" s="3" t="s">
        <v>85</v>
      </c>
      <c r="D49" s="3"/>
    </row>
    <row r="50" spans="1:4" x14ac:dyDescent="0.3">
      <c r="A50" s="7" t="s">
        <v>41</v>
      </c>
      <c r="B50" s="3"/>
      <c r="C50" s="3"/>
      <c r="D50" s="3"/>
    </row>
    <row r="51" spans="1:4" x14ac:dyDescent="0.3">
      <c r="A51" s="7" t="s">
        <v>36</v>
      </c>
      <c r="B51" s="3"/>
      <c r="C51" s="3"/>
      <c r="D51" s="3"/>
    </row>
    <row r="52" spans="1:4" x14ac:dyDescent="0.3">
      <c r="B52" s="3"/>
      <c r="C52" s="3"/>
      <c r="D52" s="3"/>
    </row>
    <row r="53" spans="1:4" x14ac:dyDescent="0.3">
      <c r="A53" s="2" t="s">
        <v>81</v>
      </c>
    </row>
    <row r="54" spans="1:4" x14ac:dyDescent="0.3">
      <c r="A54" s="2" t="str">
        <f>A40</f>
        <v>Deuda a Largo Plazo</v>
      </c>
      <c r="B54" s="3">
        <f>D40</f>
        <v>1165250</v>
      </c>
      <c r="C54" s="2" t="s">
        <v>82</v>
      </c>
    </row>
    <row r="55" spans="1:4" x14ac:dyDescent="0.3">
      <c r="A55" s="2" t="str">
        <f>A42</f>
        <v>Acciones Preferentes</v>
      </c>
      <c r="B55" s="3">
        <f>D42</f>
        <v>50000</v>
      </c>
      <c r="C55" s="2" t="s">
        <v>83</v>
      </c>
    </row>
    <row r="56" spans="1:4" x14ac:dyDescent="0.3">
      <c r="A56" s="2" t="str">
        <f t="shared" ref="A56:A58" si="0">A43</f>
        <v>Acciones Comunes</v>
      </c>
      <c r="B56" s="3">
        <f t="shared" ref="B56:B58" si="1">D43</f>
        <v>400000</v>
      </c>
      <c r="C56" s="2" t="s">
        <v>84</v>
      </c>
    </row>
    <row r="57" spans="1:4" x14ac:dyDescent="0.3">
      <c r="A57" s="2" t="str">
        <f t="shared" si="0"/>
        <v>Capital Pagado Adicional</v>
      </c>
      <c r="B57" s="3">
        <f t="shared" si="1"/>
        <v>593750</v>
      </c>
      <c r="C57" s="2" t="s">
        <v>84</v>
      </c>
    </row>
    <row r="58" spans="1:4" x14ac:dyDescent="0.3">
      <c r="A58" s="2" t="str">
        <f t="shared" si="0"/>
        <v>Ganancias Retenidas</v>
      </c>
      <c r="B58" s="4">
        <f t="shared" si="1"/>
        <v>300000</v>
      </c>
      <c r="C58" s="2" t="s">
        <v>84</v>
      </c>
    </row>
    <row r="59" spans="1:4" x14ac:dyDescent="0.3">
      <c r="B59" s="3">
        <f>SUM(B54:B58)</f>
        <v>2509000</v>
      </c>
    </row>
    <row r="61" spans="1:4" x14ac:dyDescent="0.3">
      <c r="A61" s="2" t="s">
        <v>82</v>
      </c>
      <c r="B61" s="3">
        <f>B54</f>
        <v>1165250</v>
      </c>
      <c r="C61" s="30">
        <f>B61/$B$64</f>
        <v>0.4644280589876445</v>
      </c>
    </row>
    <row r="62" spans="1:4" x14ac:dyDescent="0.3">
      <c r="A62" s="2" t="s">
        <v>83</v>
      </c>
      <c r="B62" s="3">
        <f>B55</f>
        <v>50000</v>
      </c>
      <c r="C62" s="30">
        <f t="shared" ref="C62:C63" si="2">B62/$B$64</f>
        <v>1.9928258270227182E-2</v>
      </c>
    </row>
    <row r="63" spans="1:4" x14ac:dyDescent="0.3">
      <c r="A63" s="2" t="s">
        <v>84</v>
      </c>
      <c r="B63" s="4">
        <f>SUM(B56:B58)</f>
        <v>1293750</v>
      </c>
      <c r="C63" s="30">
        <f t="shared" si="2"/>
        <v>0.51564368274212835</v>
      </c>
    </row>
    <row r="64" spans="1:4" x14ac:dyDescent="0.3">
      <c r="B64" s="3">
        <f>SUM(B61:B63)</f>
        <v>2509000</v>
      </c>
    </row>
  </sheetData>
  <pageMargins left="0.7" right="0.7" top="0.75" bottom="0.75" header="0.3" footer="0.3"/>
  <ignoredErrors>
    <ignoredError sqref="B30" formulaRange="1"/>
  </ignoredErrors>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ESTADOS FINANCIEROS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Vanessa Paz</dc:creator>
  <cp:lastModifiedBy>Brazil Batres</cp:lastModifiedBy>
  <dcterms:created xsi:type="dcterms:W3CDTF">2022-09-08T20:13:22Z</dcterms:created>
  <dcterms:modified xsi:type="dcterms:W3CDTF">2023-02-21T23:30:07Z</dcterms:modified>
</cp:coreProperties>
</file>