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6\"/>
    </mc:Choice>
  </mc:AlternateContent>
  <xr:revisionPtr revIDLastSave="0" documentId="8_{2EFCD922-25A6-453B-96EA-0C35181E1680}" xr6:coauthVersionLast="47" xr6:coauthVersionMax="47" xr10:uidLastSave="{00000000-0000-0000-0000-000000000000}"/>
  <bookViews>
    <workbookView xWindow="-108" yWindow="-108" windowWidth="23256" windowHeight="12456" xr2:uid="{86683CEA-6274-47E9-8408-FE5F7867410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67" i="1"/>
  <c r="B52" i="1"/>
  <c r="B51" i="1"/>
  <c r="B53" i="1" s="1"/>
  <c r="B54" i="1" s="1"/>
  <c r="B68" i="1"/>
  <c r="A65" i="1"/>
  <c r="B65" i="1"/>
  <c r="A66" i="1"/>
  <c r="B66" i="1"/>
  <c r="B64" i="1"/>
  <c r="A64" i="1"/>
  <c r="B62" i="1"/>
  <c r="A60" i="1"/>
  <c r="B60" i="1"/>
  <c r="A61" i="1"/>
  <c r="B61" i="1"/>
  <c r="B59" i="1"/>
  <c r="A59" i="1"/>
  <c r="B58" i="1"/>
  <c r="B57" i="1"/>
  <c r="A57" i="1"/>
  <c r="A52" i="1"/>
  <c r="A51" i="1"/>
  <c r="A50" i="1"/>
  <c r="B50" i="1"/>
  <c r="B47" i="1"/>
  <c r="B48" i="1"/>
  <c r="A49" i="1"/>
  <c r="A46" i="1"/>
  <c r="A48" i="1"/>
  <c r="A45" i="1"/>
  <c r="A44" i="1"/>
  <c r="C17" i="2" l="1"/>
  <c r="C16" i="2"/>
  <c r="C15" i="2"/>
  <c r="C14" i="2"/>
  <c r="C10" i="2"/>
  <c r="B13" i="2"/>
  <c r="B12" i="2"/>
  <c r="B11" i="2"/>
  <c r="C9" i="2"/>
  <c r="C5" i="2"/>
  <c r="B8" i="2"/>
  <c r="B7" i="2"/>
  <c r="C4" i="2"/>
  <c r="F1" i="2"/>
  <c r="B6" i="2" s="1"/>
  <c r="C38" i="1"/>
  <c r="A35" i="1"/>
  <c r="B36" i="1"/>
  <c r="B35" i="1"/>
  <c r="C34" i="1" s="1"/>
  <c r="A36" i="1"/>
  <c r="A31" i="1"/>
  <c r="A33" i="1"/>
  <c r="A30" i="1"/>
  <c r="D12" i="1"/>
  <c r="D21" i="1" l="1"/>
  <c r="D14" i="1"/>
  <c r="C7" i="1"/>
  <c r="D11" i="1"/>
  <c r="D8" i="1"/>
  <c r="C5" i="1"/>
  <c r="C6" i="1"/>
  <c r="B49" i="1" s="1"/>
  <c r="C4" i="1"/>
  <c r="B46" i="1" s="1"/>
  <c r="C22" i="1"/>
  <c r="C20" i="1"/>
  <c r="C33" i="1" s="1"/>
  <c r="D10" i="1"/>
  <c r="D16" i="1"/>
  <c r="C19" i="1"/>
  <c r="C17" i="1"/>
  <c r="C31" i="1" s="1"/>
  <c r="C3" i="1"/>
  <c r="B45" i="1" s="1"/>
  <c r="D13" i="1"/>
  <c r="C2" i="1"/>
  <c r="B44" i="1" s="1"/>
  <c r="D9" i="1"/>
  <c r="D15" i="1"/>
  <c r="C18" i="1"/>
  <c r="D24" i="1" l="1"/>
  <c r="C30" i="1"/>
  <c r="C32" i="1" s="1"/>
  <c r="C37" i="1" s="1"/>
  <c r="C39" i="1" s="1"/>
  <c r="C40" i="1" s="1"/>
  <c r="B23" i="1" l="1"/>
  <c r="C23" i="1" s="1"/>
  <c r="C41" i="1" l="1"/>
  <c r="C24" i="1"/>
</calcChain>
</file>

<file path=xl/sharedStrings.xml><?xml version="1.0" encoding="utf-8"?>
<sst xmlns="http://schemas.openxmlformats.org/spreadsheetml/2006/main" count="111" uniqueCount="75">
  <si>
    <t>DEBE</t>
  </si>
  <si>
    <t>HABER</t>
  </si>
  <si>
    <t>ESTADO FINANCIERO</t>
  </si>
  <si>
    <t>TIPO DE CUENTA</t>
  </si>
  <si>
    <t>CUENTAS</t>
  </si>
  <si>
    <t>SALDO</t>
  </si>
  <si>
    <t>Amortización mejoras a edificio</t>
  </si>
  <si>
    <t>Amortización Acumulada Mejoras a Edificio</t>
  </si>
  <si>
    <t>Bonos a Largo Plazo</t>
  </si>
  <si>
    <t>Caja</t>
  </si>
  <si>
    <t>Capital Pagado Común</t>
  </si>
  <si>
    <t>Capital Preferente</t>
  </si>
  <si>
    <t>Clientes</t>
  </si>
  <si>
    <t>Costo de Ventas</t>
  </si>
  <si>
    <t>Depreciación Propiedad, Planta y Equipo</t>
  </si>
  <si>
    <t>Depreciación Acumulada</t>
  </si>
  <si>
    <t>Deuda Largo Plazo</t>
  </si>
  <si>
    <t>Gastos Operativos</t>
  </si>
  <si>
    <t>Intereses pagados</t>
  </si>
  <si>
    <t>Inventario</t>
  </si>
  <si>
    <t>Mejoras a Edificio</t>
  </si>
  <si>
    <t>Propiedad Planta y Equipo</t>
  </si>
  <si>
    <t>Proveedores</t>
  </si>
  <si>
    <t>Reserva Laboral (Indemnización)</t>
  </si>
  <si>
    <t>Terrenos</t>
  </si>
  <si>
    <t>Utilidad Retenida*</t>
  </si>
  <si>
    <t>Ventas</t>
  </si>
  <si>
    <t>Estado de Resultados</t>
  </si>
  <si>
    <t>Balance General</t>
  </si>
  <si>
    <t>Regulador del activo</t>
  </si>
  <si>
    <t>Pasivo No Corriente</t>
  </si>
  <si>
    <t>Activo Corriente</t>
  </si>
  <si>
    <t>Patrimonio</t>
  </si>
  <si>
    <t>Gasto Administrativo</t>
  </si>
  <si>
    <t>Gasto Operativo</t>
  </si>
  <si>
    <t>Otros gastos</t>
  </si>
  <si>
    <t>Activo No Corriente</t>
  </si>
  <si>
    <t>Pasivo Corriente</t>
  </si>
  <si>
    <t>Ingreso</t>
  </si>
  <si>
    <t>ESTADO DE RESULTADOS</t>
  </si>
  <si>
    <t>Utilidad bruta</t>
  </si>
  <si>
    <t>(-)Otros Gastos</t>
  </si>
  <si>
    <t>Utilidad Operativa (UAII)</t>
  </si>
  <si>
    <t>UAI</t>
  </si>
  <si>
    <t>(-) Intereses Pagados</t>
  </si>
  <si>
    <t>Impuestos</t>
  </si>
  <si>
    <t>Utilidad Neta</t>
  </si>
  <si>
    <t>Precio x litro</t>
  </si>
  <si>
    <t>Costo x litro</t>
  </si>
  <si>
    <t>Litros vendidos</t>
  </si>
  <si>
    <t>Litros comprados</t>
  </si>
  <si>
    <t>Inventario inicial</t>
  </si>
  <si>
    <t>Compras</t>
  </si>
  <si>
    <t>Inventario final</t>
  </si>
  <si>
    <t>(-)Inventario final</t>
  </si>
  <si>
    <t>Utilidad Bruta</t>
  </si>
  <si>
    <t>(-)Gastos Operativos</t>
  </si>
  <si>
    <t>(-) Costo de Ventas</t>
  </si>
  <si>
    <t>Sueldos adm</t>
  </si>
  <si>
    <t>Servicios y renta</t>
  </si>
  <si>
    <t>Pago a vendedor</t>
  </si>
  <si>
    <t>UAII</t>
  </si>
  <si>
    <t>(-) Intereses</t>
  </si>
  <si>
    <t>Impuestos pagados (ISR)</t>
  </si>
  <si>
    <t>Utilidad del período 2022</t>
  </si>
  <si>
    <t>ACTIVOS</t>
  </si>
  <si>
    <t>Total del activo corriente</t>
  </si>
  <si>
    <t>Total del activo no corriente</t>
  </si>
  <si>
    <t>TOTAL DEL ACTIVO</t>
  </si>
  <si>
    <t>PASIVO</t>
  </si>
  <si>
    <t>Total del pasivo corriente</t>
  </si>
  <si>
    <t>Total del pasivo no corriente</t>
  </si>
  <si>
    <t>PATRIMONIO</t>
  </si>
  <si>
    <t>Total del Patrimonio</t>
  </si>
  <si>
    <t>TOTAL PASIVO +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</si>
</sst>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4" fillId="0" borderId="2" xfId="0" applyFont="1" applyBorder="1" applyAlignment="1">
      <alignment vertical="center" wrapText="1"/>
    </xf>
    <xf numFmtId="44" fontId="4" fillId="0" borderId="3" xfId="1" applyFont="1" applyBorder="1" applyAlignment="1">
      <alignment horizontal="right" vertical="center" wrapText="1"/>
    </xf>
    <xf numFmtId="44" fontId="0" fillId="0" borderId="0" xfId="0" applyNumberFormat="1"/>
    <xf numFmtId="44" fontId="0" fillId="0" borderId="4" xfId="0" applyNumberFormat="1" applyBorder="1"/>
    <xf numFmtId="0" fontId="4" fillId="2" borderId="2" xfId="0" applyFont="1" applyFill="1" applyBorder="1" applyAlignment="1">
      <alignment vertical="center" wrapText="1"/>
    </xf>
    <xf numFmtId="0" fontId="0" fillId="0" borderId="4" xfId="0" applyBorder="1"/>
    <xf numFmtId="44" fontId="0" fillId="0" borderId="5" xfId="0" applyNumberFormat="1" applyBorder="1"/>
    <xf numFmtId="44" fontId="0" fillId="0" borderId="6" xfId="0" applyNumberFormat="1" applyBorder="1"/>
    <xf numFmtId="0" fontId="5" fillId="0" borderId="0" xfId="0" applyFont="1"/>
    <xf numFmtId="44" fontId="5" fillId="0" borderId="0" xfId="0" applyNumberFormat="1" applyFont="1"/>
    <xf numFmtId="0" fontId="2" fillId="0" borderId="0" xfId="0" applyFont="1"/>
    <xf numFmtId="44" fontId="2" fillId="0" borderId="0" xfId="0" applyNumberFormat="1" applyFont="1"/>
    <xf numFmtId="0" fontId="0" fillId="0" borderId="0" xfId="0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0AE2-8ABB-4C14-87CF-A1683C1856A9}">
  <dimension ref="A1:F68"/>
  <sheetViews>
    <sheetView tabSelected="1" topLeftCell="A38" workbookViewId="0">
      <selection activeCell="B27" sqref="B27"/>
    </sheetView>
  </sheetViews>
  <sheetFormatPr baseColWidth="10" defaultRowHeight="14.4" x14ac:dyDescent="0.3"/>
  <cols>
    <col min="1" max="1" width="38.6640625" customWidth="1"/>
    <col min="2" max="2" width="14.88671875" customWidth="1"/>
    <col min="5" max="5" width="18.44140625" bestFit="1" customWidth="1"/>
    <col min="6" max="6" width="17.6640625" bestFit="1" customWidth="1"/>
  </cols>
  <sheetData>
    <row r="1" spans="1:6" ht="15" thickBot="1" x14ac:dyDescent="0.35">
      <c r="A1" s="1" t="s">
        <v>4</v>
      </c>
      <c r="B1" s="2" t="s">
        <v>5</v>
      </c>
      <c r="C1" t="s">
        <v>0</v>
      </c>
      <c r="D1" t="s">
        <v>1</v>
      </c>
      <c r="E1" t="s">
        <v>2</v>
      </c>
      <c r="F1" t="s">
        <v>3</v>
      </c>
    </row>
    <row r="2" spans="1:6" ht="15" thickBot="1" x14ac:dyDescent="0.35">
      <c r="A2" s="3" t="s">
        <v>9</v>
      </c>
      <c r="B2" s="4">
        <v>371.64</v>
      </c>
      <c r="C2" s="5">
        <f t="shared" ref="C2:C7" si="0">B2</f>
        <v>371.64</v>
      </c>
      <c r="E2" t="s">
        <v>28</v>
      </c>
      <c r="F2" t="s">
        <v>31</v>
      </c>
    </row>
    <row r="3" spans="1:6" ht="15" thickBot="1" x14ac:dyDescent="0.35">
      <c r="A3" s="3" t="s">
        <v>12</v>
      </c>
      <c r="B3" s="4">
        <v>2642.4</v>
      </c>
      <c r="C3" s="5">
        <f t="shared" si="0"/>
        <v>2642.4</v>
      </c>
      <c r="E3" t="s">
        <v>28</v>
      </c>
      <c r="F3" t="s">
        <v>31</v>
      </c>
    </row>
    <row r="4" spans="1:6" ht="15" thickBot="1" x14ac:dyDescent="0.35">
      <c r="A4" s="3" t="s">
        <v>19</v>
      </c>
      <c r="B4" s="4">
        <v>4154</v>
      </c>
      <c r="C4" s="5">
        <f t="shared" si="0"/>
        <v>4154</v>
      </c>
      <c r="E4" t="s">
        <v>28</v>
      </c>
      <c r="F4" t="s">
        <v>31</v>
      </c>
    </row>
    <row r="5" spans="1:6" ht="15" thickBot="1" x14ac:dyDescent="0.35">
      <c r="A5" s="3" t="s">
        <v>20</v>
      </c>
      <c r="B5" s="4">
        <v>600</v>
      </c>
      <c r="C5" s="5">
        <f t="shared" si="0"/>
        <v>600</v>
      </c>
      <c r="E5" t="s">
        <v>28</v>
      </c>
      <c r="F5" t="s">
        <v>36</v>
      </c>
    </row>
    <row r="6" spans="1:6" ht="15" thickBot="1" x14ac:dyDescent="0.35">
      <c r="A6" s="3" t="s">
        <v>21</v>
      </c>
      <c r="B6" s="4">
        <v>200</v>
      </c>
      <c r="C6" s="5">
        <f t="shared" si="0"/>
        <v>200</v>
      </c>
      <c r="E6" t="s">
        <v>28</v>
      </c>
      <c r="F6" t="s">
        <v>36</v>
      </c>
    </row>
    <row r="7" spans="1:6" ht="15" thickBot="1" x14ac:dyDescent="0.35">
      <c r="A7" s="3" t="s">
        <v>24</v>
      </c>
      <c r="B7" s="4">
        <v>2500</v>
      </c>
      <c r="C7" s="5">
        <f t="shared" si="0"/>
        <v>2500</v>
      </c>
      <c r="E7" t="s">
        <v>28</v>
      </c>
      <c r="F7" t="s">
        <v>36</v>
      </c>
    </row>
    <row r="8" spans="1:6" ht="15" thickBot="1" x14ac:dyDescent="0.35">
      <c r="A8" s="3" t="s">
        <v>22</v>
      </c>
      <c r="B8" s="4">
        <v>1341</v>
      </c>
      <c r="D8" s="5">
        <f t="shared" ref="D8:D16" si="1">B8</f>
        <v>1341</v>
      </c>
      <c r="E8" t="s">
        <v>28</v>
      </c>
      <c r="F8" t="s">
        <v>37</v>
      </c>
    </row>
    <row r="9" spans="1:6" ht="15" thickBot="1" x14ac:dyDescent="0.35">
      <c r="A9" s="3" t="s">
        <v>8</v>
      </c>
      <c r="B9" s="4">
        <v>1500</v>
      </c>
      <c r="D9" s="5">
        <f t="shared" si="1"/>
        <v>1500</v>
      </c>
      <c r="E9" t="s">
        <v>28</v>
      </c>
      <c r="F9" t="s">
        <v>30</v>
      </c>
    </row>
    <row r="10" spans="1:6" ht="15" thickBot="1" x14ac:dyDescent="0.35">
      <c r="A10" s="3" t="s">
        <v>16</v>
      </c>
      <c r="B10" s="4">
        <v>2850</v>
      </c>
      <c r="D10" s="5">
        <f t="shared" si="1"/>
        <v>2850</v>
      </c>
      <c r="E10" t="s">
        <v>28</v>
      </c>
      <c r="F10" t="s">
        <v>30</v>
      </c>
    </row>
    <row r="11" spans="1:6" ht="15" thickBot="1" x14ac:dyDescent="0.35">
      <c r="A11" s="3" t="s">
        <v>23</v>
      </c>
      <c r="B11" s="4">
        <v>530</v>
      </c>
      <c r="D11" s="5">
        <f t="shared" si="1"/>
        <v>530</v>
      </c>
      <c r="E11" t="s">
        <v>28</v>
      </c>
      <c r="F11" t="s">
        <v>30</v>
      </c>
    </row>
    <row r="12" spans="1:6" ht="15" thickBot="1" x14ac:dyDescent="0.35">
      <c r="A12" s="3" t="s">
        <v>10</v>
      </c>
      <c r="B12" s="4">
        <v>2000</v>
      </c>
      <c r="C12" s="5"/>
      <c r="D12" s="5">
        <f t="shared" si="1"/>
        <v>2000</v>
      </c>
      <c r="E12" t="s">
        <v>28</v>
      </c>
      <c r="F12" t="s">
        <v>32</v>
      </c>
    </row>
    <row r="13" spans="1:6" ht="15" thickBot="1" x14ac:dyDescent="0.35">
      <c r="A13" s="3" t="s">
        <v>11</v>
      </c>
      <c r="B13" s="4">
        <v>250</v>
      </c>
      <c r="D13" s="5">
        <f t="shared" si="1"/>
        <v>250</v>
      </c>
      <c r="E13" t="s">
        <v>28</v>
      </c>
      <c r="F13" t="s">
        <v>32</v>
      </c>
    </row>
    <row r="14" spans="1:6" ht="15" thickBot="1" x14ac:dyDescent="0.35">
      <c r="A14" s="3" t="s">
        <v>25</v>
      </c>
      <c r="B14" s="4">
        <v>1497.04</v>
      </c>
      <c r="D14" s="5">
        <f t="shared" si="1"/>
        <v>1497.04</v>
      </c>
      <c r="E14" t="s">
        <v>28</v>
      </c>
      <c r="F14" t="s">
        <v>32</v>
      </c>
    </row>
    <row r="15" spans="1:6" ht="15" thickBot="1" x14ac:dyDescent="0.35">
      <c r="A15" s="3" t="s">
        <v>7</v>
      </c>
      <c r="B15" s="4">
        <v>400</v>
      </c>
      <c r="C15" s="5"/>
      <c r="D15" s="5">
        <f t="shared" si="1"/>
        <v>400</v>
      </c>
      <c r="E15" t="s">
        <v>28</v>
      </c>
      <c r="F15" t="s">
        <v>29</v>
      </c>
    </row>
    <row r="16" spans="1:6" ht="15" thickBot="1" x14ac:dyDescent="0.35">
      <c r="A16" s="3" t="s">
        <v>15</v>
      </c>
      <c r="B16" s="4">
        <v>100</v>
      </c>
      <c r="D16" s="5">
        <f t="shared" si="1"/>
        <v>100</v>
      </c>
      <c r="E16" t="s">
        <v>28</v>
      </c>
      <c r="F16" t="s">
        <v>29</v>
      </c>
    </row>
    <row r="17" spans="1:6" ht="15" thickBot="1" x14ac:dyDescent="0.35">
      <c r="A17" s="7" t="s">
        <v>13</v>
      </c>
      <c r="B17" s="4">
        <v>10965.5</v>
      </c>
      <c r="C17" s="5">
        <f>B17</f>
        <v>10965.5</v>
      </c>
      <c r="E17" t="s">
        <v>27</v>
      </c>
      <c r="F17" t="s">
        <v>13</v>
      </c>
    </row>
    <row r="18" spans="1:6" ht="15" thickBot="1" x14ac:dyDescent="0.35">
      <c r="A18" s="3" t="s">
        <v>6</v>
      </c>
      <c r="B18" s="4">
        <v>200</v>
      </c>
      <c r="C18" s="5">
        <f>B18</f>
        <v>200</v>
      </c>
      <c r="E18" t="s">
        <v>27</v>
      </c>
      <c r="F18" t="s">
        <v>33</v>
      </c>
    </row>
    <row r="19" spans="1:6" ht="15" thickBot="1" x14ac:dyDescent="0.35">
      <c r="A19" s="3" t="s">
        <v>14</v>
      </c>
      <c r="B19" s="4">
        <v>50</v>
      </c>
      <c r="C19" s="5">
        <f>B19</f>
        <v>50</v>
      </c>
      <c r="E19" t="s">
        <v>27</v>
      </c>
      <c r="F19" t="s">
        <v>33</v>
      </c>
    </row>
    <row r="20" spans="1:6" ht="15" thickBot="1" x14ac:dyDescent="0.35">
      <c r="A20" s="7" t="s">
        <v>17</v>
      </c>
      <c r="B20" s="4">
        <v>2024.4</v>
      </c>
      <c r="C20" s="5">
        <f>B20</f>
        <v>2024.4</v>
      </c>
      <c r="E20" t="s">
        <v>27</v>
      </c>
      <c r="F20" t="s">
        <v>34</v>
      </c>
    </row>
    <row r="21" spans="1:6" ht="15" thickBot="1" x14ac:dyDescent="0.35">
      <c r="A21" s="7" t="s">
        <v>26</v>
      </c>
      <c r="B21" s="4">
        <v>16870</v>
      </c>
      <c r="D21" s="5">
        <f>B21</f>
        <v>16870</v>
      </c>
      <c r="E21" t="s">
        <v>27</v>
      </c>
      <c r="F21" t="s">
        <v>38</v>
      </c>
    </row>
    <row r="22" spans="1:6" ht="15" thickBot="1" x14ac:dyDescent="0.35">
      <c r="A22" s="3" t="s">
        <v>18</v>
      </c>
      <c r="B22" s="4">
        <v>477</v>
      </c>
      <c r="C22" s="5">
        <f>B22</f>
        <v>477</v>
      </c>
      <c r="E22" t="s">
        <v>27</v>
      </c>
      <c r="F22" t="s">
        <v>35</v>
      </c>
    </row>
    <row r="23" spans="1:6" ht="15" thickBot="1" x14ac:dyDescent="0.35">
      <c r="A23" s="3" t="s">
        <v>63</v>
      </c>
      <c r="B23" s="4">
        <f>C40</f>
        <v>788.27499999999998</v>
      </c>
      <c r="C23" s="9">
        <f>B23</f>
        <v>788.27499999999998</v>
      </c>
      <c r="D23" s="8"/>
      <c r="E23" t="s">
        <v>27</v>
      </c>
      <c r="F23" t="s">
        <v>35</v>
      </c>
    </row>
    <row r="24" spans="1:6" ht="15" thickBot="1" x14ac:dyDescent="0.35">
      <c r="C24" s="10">
        <f>SUM(C2:C23)</f>
        <v>24973.215000000004</v>
      </c>
      <c r="D24" s="10">
        <f>SUM(D2:D22)</f>
        <v>27338.04</v>
      </c>
    </row>
    <row r="25" spans="1:6" ht="15" thickTop="1" x14ac:dyDescent="0.3">
      <c r="A25" s="15" t="s">
        <v>64</v>
      </c>
      <c r="B25" s="15"/>
      <c r="C25" s="5">
        <f>D24-C24</f>
        <v>2364.8249999999971</v>
      </c>
    </row>
    <row r="26" spans="1:6" x14ac:dyDescent="0.3">
      <c r="B26" s="5"/>
      <c r="C26" s="5"/>
    </row>
    <row r="27" spans="1:6" x14ac:dyDescent="0.3">
      <c r="C27" s="5"/>
    </row>
    <row r="28" spans="1:6" x14ac:dyDescent="0.3">
      <c r="C28" s="5"/>
    </row>
    <row r="29" spans="1:6" x14ac:dyDescent="0.3">
      <c r="A29" t="s">
        <v>39</v>
      </c>
    </row>
    <row r="30" spans="1:6" x14ac:dyDescent="0.3">
      <c r="A30" t="str">
        <f>A21</f>
        <v>Ventas</v>
      </c>
      <c r="C30" s="5">
        <f>D21</f>
        <v>16870</v>
      </c>
    </row>
    <row r="31" spans="1:6" x14ac:dyDescent="0.3">
      <c r="A31" t="str">
        <f>_xlfn.CONCAT("(-)",A17)</f>
        <v>(-)Costo de Ventas</v>
      </c>
      <c r="C31" s="6">
        <f>C17</f>
        <v>10965.5</v>
      </c>
    </row>
    <row r="32" spans="1:6" x14ac:dyDescent="0.3">
      <c r="A32" t="s">
        <v>40</v>
      </c>
      <c r="C32" s="5">
        <f>C30-C31</f>
        <v>5904.5</v>
      </c>
    </row>
    <row r="33" spans="1:3" x14ac:dyDescent="0.3">
      <c r="A33" t="str">
        <f>_xlfn.CONCAT("(-)",A20)</f>
        <v>(-)Gastos Operativos</v>
      </c>
      <c r="C33" s="5">
        <f>C20</f>
        <v>2024.4</v>
      </c>
    </row>
    <row r="34" spans="1:3" x14ac:dyDescent="0.3">
      <c r="A34" t="s">
        <v>41</v>
      </c>
      <c r="C34" s="5">
        <f>SUM(B35:B36)</f>
        <v>250</v>
      </c>
    </row>
    <row r="35" spans="1:3" x14ac:dyDescent="0.3">
      <c r="A35" t="str">
        <f>A18</f>
        <v>Amortización mejoras a edificio</v>
      </c>
      <c r="B35" s="5">
        <f>B18</f>
        <v>200</v>
      </c>
      <c r="C35" s="5"/>
    </row>
    <row r="36" spans="1:3" x14ac:dyDescent="0.3">
      <c r="A36" t="str">
        <f>A19</f>
        <v>Depreciación Propiedad, Planta y Equipo</v>
      </c>
      <c r="B36" s="6">
        <f>B19</f>
        <v>50</v>
      </c>
      <c r="C36" s="8"/>
    </row>
    <row r="37" spans="1:3" x14ac:dyDescent="0.3">
      <c r="A37" t="s">
        <v>42</v>
      </c>
      <c r="C37" s="5">
        <f>C32-C33-C34</f>
        <v>3630.1</v>
      </c>
    </row>
    <row r="38" spans="1:3" x14ac:dyDescent="0.3">
      <c r="A38" t="s">
        <v>44</v>
      </c>
      <c r="C38" s="6">
        <f>B22</f>
        <v>477</v>
      </c>
    </row>
    <row r="39" spans="1:3" x14ac:dyDescent="0.3">
      <c r="A39" t="s">
        <v>43</v>
      </c>
      <c r="C39" s="5">
        <f>C37-C38</f>
        <v>3153.1</v>
      </c>
    </row>
    <row r="40" spans="1:3" x14ac:dyDescent="0.3">
      <c r="A40" t="s">
        <v>45</v>
      </c>
      <c r="C40" s="6">
        <f>C39*0.25</f>
        <v>788.27499999999998</v>
      </c>
    </row>
    <row r="41" spans="1:3" x14ac:dyDescent="0.3">
      <c r="A41" t="s">
        <v>46</v>
      </c>
      <c r="C41" s="5">
        <f>C39-C40</f>
        <v>2364.8249999999998</v>
      </c>
    </row>
    <row r="43" spans="1:3" x14ac:dyDescent="0.3">
      <c r="A43" t="s">
        <v>65</v>
      </c>
    </row>
    <row r="44" spans="1:3" x14ac:dyDescent="0.3">
      <c r="A44" t="str">
        <f>A2</f>
        <v>Caja</v>
      </c>
      <c r="B44" s="5">
        <f>C2</f>
        <v>371.64</v>
      </c>
    </row>
    <row r="45" spans="1:3" x14ac:dyDescent="0.3">
      <c r="A45" t="str">
        <f>A3</f>
        <v>Clientes</v>
      </c>
      <c r="B45" s="5">
        <f>C3</f>
        <v>2642.4</v>
      </c>
    </row>
    <row r="46" spans="1:3" x14ac:dyDescent="0.3">
      <c r="A46" t="str">
        <f>A4</f>
        <v>Inventario</v>
      </c>
      <c r="B46" s="5">
        <f>C4</f>
        <v>4154</v>
      </c>
    </row>
    <row r="47" spans="1:3" x14ac:dyDescent="0.3">
      <c r="A47" s="11" t="s">
        <v>66</v>
      </c>
      <c r="B47" s="12">
        <f>SUM(B44:B46)</f>
        <v>7168.04</v>
      </c>
    </row>
    <row r="48" spans="1:3" x14ac:dyDescent="0.3">
      <c r="A48" t="str">
        <f>A5</f>
        <v>Mejoras a Edificio</v>
      </c>
      <c r="B48" s="5">
        <f>C5</f>
        <v>600</v>
      </c>
    </row>
    <row r="49" spans="1:2" x14ac:dyDescent="0.3">
      <c r="A49" t="str">
        <f>A6</f>
        <v>Propiedad Planta y Equipo</v>
      </c>
      <c r="B49" s="5">
        <f>C6</f>
        <v>200</v>
      </c>
    </row>
    <row r="50" spans="1:2" x14ac:dyDescent="0.3">
      <c r="A50" t="str">
        <f>A7</f>
        <v>Terrenos</v>
      </c>
      <c r="B50" s="5">
        <f>C7</f>
        <v>2500</v>
      </c>
    </row>
    <row r="51" spans="1:2" x14ac:dyDescent="0.3">
      <c r="A51" t="str">
        <f>_xlfn.CONCAT("(-)",A15)</f>
        <v>(-)Amortización Acumulada Mejoras a Edificio</v>
      </c>
      <c r="B51" s="5">
        <f>-D15</f>
        <v>-400</v>
      </c>
    </row>
    <row r="52" spans="1:2" x14ac:dyDescent="0.3">
      <c r="A52" t="str">
        <f>_xlfn.CONCAT("(-)",A16)</f>
        <v>(-)Depreciación Acumulada</v>
      </c>
      <c r="B52" s="5">
        <f>-D16</f>
        <v>-100</v>
      </c>
    </row>
    <row r="53" spans="1:2" x14ac:dyDescent="0.3">
      <c r="A53" s="11" t="s">
        <v>67</v>
      </c>
      <c r="B53" s="12">
        <f>SUM(B48:B52)</f>
        <v>2800</v>
      </c>
    </row>
    <row r="54" spans="1:2" x14ac:dyDescent="0.3">
      <c r="A54" s="13" t="s">
        <v>68</v>
      </c>
      <c r="B54" s="14">
        <f>B47+B53</f>
        <v>9968.0400000000009</v>
      </c>
    </row>
    <row r="56" spans="1:2" x14ac:dyDescent="0.3">
      <c r="A56" t="s">
        <v>69</v>
      </c>
    </row>
    <row r="57" spans="1:2" x14ac:dyDescent="0.3">
      <c r="A57" t="str">
        <f>A8</f>
        <v>Proveedores</v>
      </c>
      <c r="B57" s="5">
        <f>D8</f>
        <v>1341</v>
      </c>
    </row>
    <row r="58" spans="1:2" x14ac:dyDescent="0.3">
      <c r="A58" s="11" t="s">
        <v>70</v>
      </c>
      <c r="B58" s="12">
        <f>B57</f>
        <v>1341</v>
      </c>
    </row>
    <row r="59" spans="1:2" x14ac:dyDescent="0.3">
      <c r="A59" t="str">
        <f>A9</f>
        <v>Bonos a Largo Plazo</v>
      </c>
      <c r="B59" s="5">
        <f>D9</f>
        <v>1500</v>
      </c>
    </row>
    <row r="60" spans="1:2" x14ac:dyDescent="0.3">
      <c r="A60" t="str">
        <f t="shared" ref="A60:A61" si="2">A10</f>
        <v>Deuda Largo Plazo</v>
      </c>
      <c r="B60" s="5">
        <f t="shared" ref="B60:B61" si="3">D10</f>
        <v>2850</v>
      </c>
    </row>
    <row r="61" spans="1:2" x14ac:dyDescent="0.3">
      <c r="A61" t="str">
        <f t="shared" si="2"/>
        <v>Reserva Laboral (Indemnización)</v>
      </c>
      <c r="B61" s="5">
        <f t="shared" si="3"/>
        <v>530</v>
      </c>
    </row>
    <row r="62" spans="1:2" x14ac:dyDescent="0.3">
      <c r="A62" s="11" t="s">
        <v>71</v>
      </c>
      <c r="B62" s="12">
        <f>SUM(B59:B61)</f>
        <v>4880</v>
      </c>
    </row>
    <row r="63" spans="1:2" x14ac:dyDescent="0.3">
      <c r="A63" t="s">
        <v>72</v>
      </c>
    </row>
    <row r="64" spans="1:2" x14ac:dyDescent="0.3">
      <c r="A64" t="str">
        <f>A12</f>
        <v>Capital Pagado Común</v>
      </c>
      <c r="B64" s="5">
        <f>D12</f>
        <v>2000</v>
      </c>
    </row>
    <row r="65" spans="1:2" x14ac:dyDescent="0.3">
      <c r="A65" t="str">
        <f t="shared" ref="A65:A66" si="4">A13</f>
        <v>Capital Preferente</v>
      </c>
      <c r="B65" s="5">
        <f t="shared" ref="B65:B66" si="5">D13</f>
        <v>250</v>
      </c>
    </row>
    <row r="66" spans="1:2" x14ac:dyDescent="0.3">
      <c r="A66" t="str">
        <f t="shared" si="4"/>
        <v>Utilidad Retenida*</v>
      </c>
      <c r="B66" s="5">
        <f t="shared" si="5"/>
        <v>1497.04</v>
      </c>
    </row>
    <row r="67" spans="1:2" x14ac:dyDescent="0.3">
      <c r="A67" s="11" t="s">
        <v>73</v>
      </c>
      <c r="B67" s="12">
        <f>SUM(B64:B65)+B66</f>
        <v>3747.04</v>
      </c>
    </row>
    <row r="68" spans="1:2" x14ac:dyDescent="0.3">
      <c r="A68" s="13" t="s">
        <v>74</v>
      </c>
      <c r="B68" s="14">
        <f>B58+B62+B67</f>
        <v>9968.0400000000009</v>
      </c>
    </row>
  </sheetData>
  <sortState xmlns:xlrd2="http://schemas.microsoft.com/office/spreadsheetml/2017/richdata2" ref="A2:F22">
    <sortCondition ref="E2:E22"/>
    <sortCondition ref="F2:F22"/>
  </sortState>
  <mergeCells count="1">
    <mergeCell ref="A25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10C2-05B8-459E-9393-E14C75AF6A25}">
  <dimension ref="A1:F17"/>
  <sheetViews>
    <sheetView workbookViewId="0">
      <selection activeCell="C18" sqref="C18"/>
    </sheetView>
  </sheetViews>
  <sheetFormatPr baseColWidth="10" defaultRowHeight="14.4" x14ac:dyDescent="0.3"/>
  <sheetData>
    <row r="1" spans="1:6" x14ac:dyDescent="0.3">
      <c r="A1" t="s">
        <v>47</v>
      </c>
      <c r="B1">
        <v>14</v>
      </c>
      <c r="C1" t="s">
        <v>49</v>
      </c>
      <c r="D1">
        <v>15000</v>
      </c>
      <c r="E1" t="s">
        <v>51</v>
      </c>
      <c r="F1">
        <f>F2-D2+D1</f>
        <v>4500</v>
      </c>
    </row>
    <row r="2" spans="1:6" x14ac:dyDescent="0.3">
      <c r="A2" t="s">
        <v>48</v>
      </c>
      <c r="B2">
        <v>8</v>
      </c>
      <c r="C2" t="s">
        <v>50</v>
      </c>
      <c r="D2">
        <v>12000</v>
      </c>
      <c r="E2" t="s">
        <v>53</v>
      </c>
      <c r="F2">
        <v>1500</v>
      </c>
    </row>
    <row r="4" spans="1:6" x14ac:dyDescent="0.3">
      <c r="A4" t="s">
        <v>26</v>
      </c>
      <c r="C4">
        <f>D1*B1</f>
        <v>210000</v>
      </c>
    </row>
    <row r="5" spans="1:6" x14ac:dyDescent="0.3">
      <c r="A5" t="s">
        <v>57</v>
      </c>
      <c r="C5">
        <f>B6+B7-B8</f>
        <v>120000</v>
      </c>
    </row>
    <row r="6" spans="1:6" x14ac:dyDescent="0.3">
      <c r="A6" t="s">
        <v>51</v>
      </c>
      <c r="B6">
        <f>F1*B2</f>
        <v>36000</v>
      </c>
    </row>
    <row r="7" spans="1:6" x14ac:dyDescent="0.3">
      <c r="A7" t="s">
        <v>52</v>
      </c>
      <c r="B7">
        <f>D2*B2</f>
        <v>96000</v>
      </c>
    </row>
    <row r="8" spans="1:6" x14ac:dyDescent="0.3">
      <c r="A8" t="s">
        <v>54</v>
      </c>
      <c r="B8">
        <f>F2*B2</f>
        <v>12000</v>
      </c>
    </row>
    <row r="9" spans="1:6" x14ac:dyDescent="0.3">
      <c r="A9" t="s">
        <v>55</v>
      </c>
      <c r="C9">
        <f>C4-C5</f>
        <v>90000</v>
      </c>
    </row>
    <row r="10" spans="1:6" x14ac:dyDescent="0.3">
      <c r="A10" t="s">
        <v>56</v>
      </c>
      <c r="C10">
        <f>SUM(B11:B13)</f>
        <v>45000</v>
      </c>
    </row>
    <row r="11" spans="1:6" x14ac:dyDescent="0.3">
      <c r="A11" t="s">
        <v>58</v>
      </c>
      <c r="B11">
        <f>34000</f>
        <v>34000</v>
      </c>
    </row>
    <row r="12" spans="1:6" x14ac:dyDescent="0.3">
      <c r="A12" t="s">
        <v>59</v>
      </c>
      <c r="B12">
        <f>5000</f>
        <v>5000</v>
      </c>
    </row>
    <row r="13" spans="1:6" x14ac:dyDescent="0.3">
      <c r="A13" t="s">
        <v>60</v>
      </c>
      <c r="B13">
        <f>6000</f>
        <v>6000</v>
      </c>
    </row>
    <row r="14" spans="1:6" x14ac:dyDescent="0.3">
      <c r="A14" t="s">
        <v>61</v>
      </c>
      <c r="C14">
        <f>C9-C10</f>
        <v>45000</v>
      </c>
    </row>
    <row r="15" spans="1:6" x14ac:dyDescent="0.3">
      <c r="A15" t="s">
        <v>62</v>
      </c>
      <c r="C15">
        <f>1000</f>
        <v>1000</v>
      </c>
    </row>
    <row r="16" spans="1:6" x14ac:dyDescent="0.3">
      <c r="A16" t="s">
        <v>43</v>
      </c>
      <c r="C16">
        <f>C14-C15</f>
        <v>44000</v>
      </c>
    </row>
    <row r="17" spans="1:3" x14ac:dyDescent="0.3">
      <c r="A17" t="s">
        <v>46</v>
      </c>
      <c r="C17">
        <f>C16-C16*0.25</f>
        <v>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2023-02-26T15:22:40Z</dcterms:created>
  <dcterms:modified xsi:type="dcterms:W3CDTF">2023-02-26T18:21:14Z</dcterms:modified>
</cp:coreProperties>
</file>