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UNIVERSIDAD\2023 CICLO 1\FUNDAMENTOS DE ADMINISTRACIÓN Y ANÁLISIS FINANCIERO\Semana 7\"/>
    </mc:Choice>
  </mc:AlternateContent>
  <xr:revisionPtr revIDLastSave="0" documentId="13_ncr:1_{754CEB45-DB6E-48E6-8045-68C73AE6D15F}" xr6:coauthVersionLast="47" xr6:coauthVersionMax="47" xr10:uidLastSave="{00000000-0000-0000-0000-000000000000}"/>
  <bookViews>
    <workbookView xWindow="-108" yWindow="-108" windowWidth="23256" windowHeight="12456" activeTab="1" xr2:uid="{85862A09-C988-4680-B780-873CF6DF4019}"/>
  </bookViews>
  <sheets>
    <sheet name="EJ 1" sheetId="1" r:id="rId1"/>
    <sheet name="EJ 2" sheetId="2" r:id="rId2"/>
    <sheet name="EJ 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3" l="1"/>
  <c r="F22" i="3"/>
  <c r="E39" i="1"/>
  <c r="C15" i="3"/>
  <c r="E35" i="1" l="1"/>
  <c r="E37" i="1"/>
  <c r="E36" i="1"/>
  <c r="C35" i="1"/>
  <c r="E33" i="1"/>
  <c r="E25" i="1"/>
  <c r="F15" i="1"/>
  <c r="E23" i="1"/>
  <c r="K17" i="3"/>
  <c r="J11" i="3"/>
  <c r="J12" i="3" s="1"/>
  <c r="C37" i="1"/>
  <c r="C36" i="1"/>
  <c r="E27" i="1"/>
  <c r="C12" i="2"/>
  <c r="C17" i="2"/>
  <c r="F23" i="3" l="1"/>
  <c r="K19" i="3"/>
  <c r="K18" i="3"/>
  <c r="F24" i="3"/>
  <c r="C7" i="1" l="1"/>
  <c r="D12" i="1" l="1"/>
  <c r="F13" i="1" s="1"/>
  <c r="C11" i="2"/>
  <c r="C14" i="2" s="1"/>
  <c r="C18" i="2" s="1"/>
  <c r="C13" i="2"/>
  <c r="E24" i="1"/>
  <c r="F16" i="1"/>
  <c r="F17" i="1"/>
  <c r="F18" i="1"/>
</calcChain>
</file>

<file path=xl/sharedStrings.xml><?xml version="1.0" encoding="utf-8"?>
<sst xmlns="http://schemas.openxmlformats.org/spreadsheetml/2006/main" count="84" uniqueCount="42">
  <si>
    <t> Una empresa rota su inventario 8 veces al año, tiene un período promedio de pago de 35 días y un período promedio de cobro de 60 días.  Las ventas anuales de la empresa son de 3.5 millones de dólares.  Suponga que no existe ninguna diferencia en la inversión por dólar de las ventas en inventario, las cuentas por cobrar y las cuentas por pagar, y que el año tiene 365 días.</t>
  </si>
  <si>
    <t>Calcule el ciclo operativo y el ciclo de conversión del efectivo de la empresa. Determine los gastos operativos en efectivo diarios de la empresa. ¿Cuánto debe invertir en recursos para apoyar su ciclo de conversión del efectivo?  Si la empresa paga el 14% por estos recursos, ¿Cuánto aumentarían sus utilidades anuales al cambiar favorablemente su ciclo de conversión del efectivo en 20 días?</t>
  </si>
  <si>
    <t>Considere la siguiente información de los estados financieros de la empresa:</t>
  </si>
  <si>
    <t>Inventario</t>
  </si>
  <si>
    <t>Cuentas por cobrar</t>
  </si>
  <si>
    <t>Cuentas por Pagar</t>
  </si>
  <si>
    <t>Ventas netas</t>
  </si>
  <si>
    <t>Costo de ventas</t>
  </si>
  <si>
    <t> Calcule el CO y el CCE así como el total de los recursos invertidos.</t>
  </si>
  <si>
    <t>Cierta empresa posee ventas anuales de 10 millones de dólares, a un costo de ventas del 75% de las ventas y compras equivalentes al 65% del costo de ventas.  La edad promedio de su inventario (EPI) es de 60 días, con un período de cobro  (PPC) de 40 días, y un período promedio de pago (PPP) de 35 días. </t>
  </si>
  <si>
    <t>a)¿A cuánto asciende el ciclo de conversión del efectivo de esta empresa (CCE)?</t>
  </si>
  <si>
    <t>b)¿A cuánto ascienden los recursos invertidos?</t>
  </si>
  <si>
    <t>c)¿A cuánto se reducirían los recursos invertidos si se hace una reducción de 5 días del período promedio de cobro?</t>
  </si>
  <si>
    <t>EPI</t>
  </si>
  <si>
    <t>PPC</t>
  </si>
  <si>
    <t>PPP</t>
  </si>
  <si>
    <t>DÍAS</t>
  </si>
  <si>
    <t>CICLO DE CONVERSIÓN DEL EFECTIVO = CO - PPC =</t>
  </si>
  <si>
    <t>CICLO OPERATIVO = EPI + PPC =</t>
  </si>
  <si>
    <t>GASTOS OPERATIVOS EN EFECTIVO DIARIOS</t>
  </si>
  <si>
    <t>¿Cuánto debe invertir en recursos para apoyar su ciclo de conversión del efectivo?</t>
  </si>
  <si>
    <t>¿Cuánto aumentarían sus utilidades anuales al cambiar favorablemente su ciclo de conversióndle efectivo en 20 días?</t>
  </si>
  <si>
    <t>Recursos asociados al PPI</t>
  </si>
  <si>
    <t>Recursos asociados al PPC</t>
  </si>
  <si>
    <t>(-) RECURSOS ASOCIADOS AL PP</t>
  </si>
  <si>
    <t>Ventas anuales</t>
  </si>
  <si>
    <t>inventario</t>
  </si>
  <si>
    <t>cuentas por cobrar</t>
  </si>
  <si>
    <t>cuentas por pagar</t>
  </si>
  <si>
    <t>diario</t>
  </si>
  <si>
    <t xml:space="preserve">CICLO DE CONVERSION DEL EFECTIVO </t>
  </si>
  <si>
    <t xml:space="preserve">CO = </t>
  </si>
  <si>
    <t xml:space="preserve">CCE = </t>
  </si>
  <si>
    <t>PPI</t>
  </si>
  <si>
    <t>Rotación de CXP</t>
  </si>
  <si>
    <t>días</t>
  </si>
  <si>
    <t>A)  ciclo de conversión del efectivo de esta empresa (CCE)</t>
  </si>
  <si>
    <t>B) los recursos invertidos</t>
  </si>
  <si>
    <t>C) recursos invertidos si se hace una reducción de 5 días del período promedio de cobro</t>
  </si>
  <si>
    <t>CCE</t>
  </si>
  <si>
    <t>Costo de Ventas</t>
  </si>
  <si>
    <t>Compras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</si>
</sst>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100A]* #,##0.00_-;\-[$Q-100A]* #,##0.00_-;_-[$Q-100A]* &quot;-&quot;??_-;_-@_-"/>
    <numFmt numFmtId="166"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rgb="FF526069"/>
      <name val="Open Sans"/>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0" fontId="3" fillId="0" borderId="0" xfId="0" applyFont="1" applyAlignment="1">
      <alignment horizontal="left" vertical="center"/>
    </xf>
    <xf numFmtId="0" fontId="3" fillId="0" borderId="0" xfId="0" applyFont="1"/>
    <xf numFmtId="0" fontId="0" fillId="0" borderId="0" xfId="0" applyAlignment="1">
      <alignment horizontal="center"/>
    </xf>
    <xf numFmtId="0" fontId="0" fillId="3" borderId="0" xfId="0" applyFill="1" applyAlignment="1">
      <alignment horizontal="center"/>
    </xf>
    <xf numFmtId="164" fontId="0" fillId="0" borderId="0" xfId="1" applyFont="1"/>
    <xf numFmtId="0" fontId="2" fillId="0" borderId="0" xfId="0" applyFont="1"/>
    <xf numFmtId="164" fontId="0" fillId="0" borderId="0" xfId="0" applyNumberFormat="1"/>
    <xf numFmtId="164" fontId="0" fillId="3" borderId="1" xfId="0" applyNumberFormat="1" applyFill="1" applyBorder="1"/>
    <xf numFmtId="1" fontId="0" fillId="0" borderId="0" xfId="0" applyNumberFormat="1" applyAlignment="1">
      <alignment horizontal="center"/>
    </xf>
    <xf numFmtId="2" fontId="0" fillId="0" borderId="0" xfId="0" applyNumberFormat="1"/>
    <xf numFmtId="0" fontId="3" fillId="2" borderId="2" xfId="0" applyFont="1" applyFill="1" applyBorder="1" applyAlignment="1">
      <alignment vertical="center"/>
    </xf>
    <xf numFmtId="165" fontId="3" fillId="2" borderId="2" xfId="0" applyNumberFormat="1" applyFont="1" applyFill="1" applyBorder="1" applyAlignment="1">
      <alignment vertical="center"/>
    </xf>
    <xf numFmtId="1" fontId="0" fillId="3" borderId="0" xfId="0" applyNumberFormat="1" applyFill="1" applyAlignment="1">
      <alignment horizontal="center"/>
    </xf>
    <xf numFmtId="166" fontId="0" fillId="0" borderId="0" xfId="0" applyNumberFormat="1" applyAlignment="1">
      <alignment horizontal="center"/>
    </xf>
    <xf numFmtId="0" fontId="0" fillId="3" borderId="0" xfId="0" applyFill="1"/>
    <xf numFmtId="2" fontId="0" fillId="0" borderId="0" xfId="0" applyNumberFormat="1" applyAlignment="1">
      <alignment horizontal="center"/>
    </xf>
    <xf numFmtId="2" fontId="0" fillId="3" borderId="0" xfId="0" applyNumberFormat="1" applyFill="1" applyAlignment="1">
      <alignment horizontal="center"/>
    </xf>
    <xf numFmtId="164" fontId="0" fillId="3" borderId="1" xfId="0" applyNumberFormat="1" applyFill="1"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742950</xdr:colOff>
      <xdr:row>22</xdr:row>
      <xdr:rowOff>38100</xdr:rowOff>
    </xdr:from>
    <xdr:to>
      <xdr:col>12</xdr:col>
      <xdr:colOff>504825</xdr:colOff>
      <xdr:row>26</xdr:row>
      <xdr:rowOff>123825</xdr:rowOff>
    </xdr:to>
    <xdr:sp macro="" textlink="">
      <xdr:nvSpPr>
        <xdr:cNvPr id="2" name="TextBox 1">
          <a:extLst>
            <a:ext uri="{FF2B5EF4-FFF2-40B4-BE49-F238E27FC236}">
              <a16:creationId xmlns:a16="http://schemas.microsoft.com/office/drawing/2014/main" id="{57BA9838-519E-5BB5-2CF6-1198BB0BC461}"/>
            </a:ext>
          </a:extLst>
        </xdr:cNvPr>
        <xdr:cNvSpPr txBox="1"/>
      </xdr:nvSpPr>
      <xdr:spPr>
        <a:xfrm>
          <a:off x="4552950" y="4267200"/>
          <a:ext cx="5295900"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el</a:t>
          </a:r>
          <a:r>
            <a:rPr lang="en-US" sz="1100" baseline="0"/>
            <a:t> monto de recursos que la empresa debe invertir en recursos para apoyar su ciclo de conversión de efectivo es de $677,226.03.</a:t>
          </a:r>
          <a:endParaRPr lang="en-U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F9707-D5BB-4100-A4CF-BCF8281AF4DF}">
  <dimension ref="A2:I39"/>
  <sheetViews>
    <sheetView topLeftCell="A16" workbookViewId="0">
      <selection activeCell="A31" sqref="A31"/>
    </sheetView>
  </sheetViews>
  <sheetFormatPr baseColWidth="10" defaultColWidth="8.88671875" defaultRowHeight="14.4" x14ac:dyDescent="0.3"/>
  <cols>
    <col min="3" max="3" width="10.88671875" customWidth="1"/>
    <col min="4" max="4" width="10.44140625" customWidth="1"/>
    <col min="5" max="5" width="17.5546875" bestFit="1" customWidth="1"/>
    <col min="6" max="6" width="14.33203125" bestFit="1" customWidth="1"/>
    <col min="8" max="8" width="17.88671875" customWidth="1"/>
    <col min="9" max="9" width="14.33203125" bestFit="1" customWidth="1"/>
  </cols>
  <sheetData>
    <row r="2" spans="1:9" ht="15.6" x14ac:dyDescent="0.3">
      <c r="B2" s="1" t="s">
        <v>0</v>
      </c>
    </row>
    <row r="4" spans="1:9" ht="15.6" x14ac:dyDescent="0.3">
      <c r="B4" s="1" t="s">
        <v>1</v>
      </c>
    </row>
    <row r="7" spans="1:9" x14ac:dyDescent="0.3">
      <c r="B7" t="s">
        <v>13</v>
      </c>
      <c r="C7" s="10">
        <f>365/8</f>
        <v>45.625</v>
      </c>
      <c r="D7" t="s">
        <v>16</v>
      </c>
      <c r="H7" t="s">
        <v>25</v>
      </c>
      <c r="I7" s="5">
        <v>3500000</v>
      </c>
    </row>
    <row r="8" spans="1:9" x14ac:dyDescent="0.3">
      <c r="B8" t="s">
        <v>14</v>
      </c>
      <c r="C8">
        <v>60</v>
      </c>
      <c r="D8" t="s">
        <v>16</v>
      </c>
      <c r="H8" t="s">
        <v>26</v>
      </c>
      <c r="I8" s="5">
        <v>3500000</v>
      </c>
    </row>
    <row r="9" spans="1:9" x14ac:dyDescent="0.3">
      <c r="B9" t="s">
        <v>15</v>
      </c>
      <c r="C9">
        <v>35</v>
      </c>
      <c r="D9" t="s">
        <v>16</v>
      </c>
      <c r="H9" t="s">
        <v>27</v>
      </c>
      <c r="I9" s="5">
        <v>3500000</v>
      </c>
    </row>
    <row r="10" spans="1:9" x14ac:dyDescent="0.3">
      <c r="H10" t="s">
        <v>28</v>
      </c>
      <c r="I10" s="5">
        <v>3500000</v>
      </c>
    </row>
    <row r="12" spans="1:9" x14ac:dyDescent="0.3">
      <c r="A12" s="6" t="s">
        <v>18</v>
      </c>
      <c r="D12" s="4">
        <f>C8+C7</f>
        <v>105.625</v>
      </c>
      <c r="E12" s="3" t="s">
        <v>16</v>
      </c>
    </row>
    <row r="13" spans="1:9" x14ac:dyDescent="0.3">
      <c r="A13" s="6" t="s">
        <v>17</v>
      </c>
      <c r="F13" s="4">
        <f>D12-C9</f>
        <v>70.625</v>
      </c>
      <c r="G13" s="3" t="s">
        <v>16</v>
      </c>
    </row>
    <row r="15" spans="1:9" x14ac:dyDescent="0.3">
      <c r="A15" s="6" t="s">
        <v>19</v>
      </c>
      <c r="E15" t="s">
        <v>25</v>
      </c>
      <c r="F15" s="5">
        <f>I7/365</f>
        <v>9589.0410958904104</v>
      </c>
      <c r="G15" t="s">
        <v>29</v>
      </c>
      <c r="H15" s="7"/>
    </row>
    <row r="16" spans="1:9" x14ac:dyDescent="0.3">
      <c r="E16" t="s">
        <v>26</v>
      </c>
      <c r="F16" s="5">
        <f t="shared" ref="F16:F18" si="0">I8/365</f>
        <v>9589.0410958904104</v>
      </c>
      <c r="G16" t="s">
        <v>29</v>
      </c>
    </row>
    <row r="17" spans="1:7" x14ac:dyDescent="0.3">
      <c r="E17" t="s">
        <v>27</v>
      </c>
      <c r="F17" s="5">
        <f t="shared" si="0"/>
        <v>9589.0410958904104</v>
      </c>
      <c r="G17" t="s">
        <v>29</v>
      </c>
    </row>
    <row r="18" spans="1:7" x14ac:dyDescent="0.3">
      <c r="E18" t="s">
        <v>28</v>
      </c>
      <c r="F18" s="5">
        <f t="shared" si="0"/>
        <v>9589.0410958904104</v>
      </c>
      <c r="G18" t="s">
        <v>29</v>
      </c>
    </row>
    <row r="21" spans="1:7" x14ac:dyDescent="0.3">
      <c r="A21" s="6" t="s">
        <v>20</v>
      </c>
    </row>
    <row r="23" spans="1:7" x14ac:dyDescent="0.3">
      <c r="B23" t="s">
        <v>22</v>
      </c>
      <c r="E23" s="7">
        <f>I8*C7/365</f>
        <v>437500</v>
      </c>
    </row>
    <row r="24" spans="1:7" x14ac:dyDescent="0.3">
      <c r="B24" t="s">
        <v>23</v>
      </c>
      <c r="E24" s="7">
        <f t="shared" ref="E24" si="1">I9*C8/365</f>
        <v>575342.46575342468</v>
      </c>
    </row>
    <row r="25" spans="1:7" x14ac:dyDescent="0.3">
      <c r="B25" t="s">
        <v>24</v>
      </c>
      <c r="E25" s="7">
        <f>I10*C9/365</f>
        <v>335616.43835616438</v>
      </c>
    </row>
    <row r="27" spans="1:7" ht="15" thickBot="1" x14ac:dyDescent="0.35">
      <c r="E27" s="8">
        <f>E23+E24-E25</f>
        <v>677226.0273972603</v>
      </c>
    </row>
    <row r="28" spans="1:7" ht="15" thickTop="1" x14ac:dyDescent="0.3"/>
    <row r="31" spans="1:7" x14ac:dyDescent="0.3">
      <c r="A31" s="6" t="s">
        <v>21</v>
      </c>
    </row>
    <row r="33" spans="1:8" x14ac:dyDescent="0.3">
      <c r="A33" t="s">
        <v>30</v>
      </c>
      <c r="E33" s="15">
        <f>F13-20</f>
        <v>50.625</v>
      </c>
      <c r="F33" s="15" t="s">
        <v>16</v>
      </c>
      <c r="H33" s="7"/>
    </row>
    <row r="34" spans="1:8" x14ac:dyDescent="0.3">
      <c r="H34" s="7"/>
    </row>
    <row r="35" spans="1:8" x14ac:dyDescent="0.3">
      <c r="B35" t="s">
        <v>13</v>
      </c>
      <c r="C35" s="10">
        <f>365/8-20</f>
        <v>25.625</v>
      </c>
      <c r="D35" t="s">
        <v>16</v>
      </c>
      <c r="E35" s="7">
        <f>I8*C35/365</f>
        <v>245719.17808219179</v>
      </c>
    </row>
    <row r="36" spans="1:8" x14ac:dyDescent="0.3">
      <c r="B36" t="s">
        <v>14</v>
      </c>
      <c r="C36">
        <f>60-20</f>
        <v>40</v>
      </c>
      <c r="D36" t="s">
        <v>16</v>
      </c>
      <c r="E36" s="7">
        <f>I9*C36/365</f>
        <v>383561.64383561641</v>
      </c>
    </row>
    <row r="37" spans="1:8" x14ac:dyDescent="0.3">
      <c r="B37" t="s">
        <v>15</v>
      </c>
      <c r="C37">
        <f>35-20</f>
        <v>15</v>
      </c>
      <c r="D37" t="s">
        <v>16</v>
      </c>
      <c r="E37" s="7">
        <f>I10*C37/365</f>
        <v>143835.61643835617</v>
      </c>
    </row>
    <row r="39" spans="1:8" x14ac:dyDescent="0.3">
      <c r="E39" s="7">
        <f>SUM(E35:E36)-E37</f>
        <v>485445.20547945198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DA3DF-DC9A-4080-B844-D4B4F2B178F9}">
  <dimension ref="A2:D18"/>
  <sheetViews>
    <sheetView tabSelected="1" workbookViewId="0">
      <selection activeCell="E21" sqref="E21"/>
    </sheetView>
  </sheetViews>
  <sheetFormatPr baseColWidth="10" defaultColWidth="8.88671875" defaultRowHeight="14.4" x14ac:dyDescent="0.3"/>
  <cols>
    <col min="1" max="1" width="22.44140625" customWidth="1"/>
    <col min="2" max="2" width="15.44140625" bestFit="1" customWidth="1"/>
    <col min="3" max="3" width="14.6640625" bestFit="1" customWidth="1"/>
  </cols>
  <sheetData>
    <row r="2" spans="1:4" ht="15.6" x14ac:dyDescent="0.3">
      <c r="A2" s="1" t="s">
        <v>2</v>
      </c>
    </row>
    <row r="3" spans="1:4" ht="15.6" x14ac:dyDescent="0.35">
      <c r="A3" s="2"/>
    </row>
    <row r="4" spans="1:4" ht="15.6" x14ac:dyDescent="0.3">
      <c r="A4" s="11" t="s">
        <v>3</v>
      </c>
      <c r="B4" s="12">
        <v>1337</v>
      </c>
    </row>
    <row r="5" spans="1:4" ht="15.6" x14ac:dyDescent="0.3">
      <c r="A5" s="11" t="s">
        <v>4</v>
      </c>
      <c r="B5" s="12">
        <v>3575</v>
      </c>
    </row>
    <row r="6" spans="1:4" ht="15.6" x14ac:dyDescent="0.3">
      <c r="A6" s="11" t="s">
        <v>5</v>
      </c>
      <c r="B6" s="12">
        <v>1910</v>
      </c>
    </row>
    <row r="7" spans="1:4" ht="15.6" x14ac:dyDescent="0.3">
      <c r="A7" s="11" t="s">
        <v>6</v>
      </c>
      <c r="B7" s="12">
        <v>14750</v>
      </c>
    </row>
    <row r="8" spans="1:4" ht="15.6" x14ac:dyDescent="0.3">
      <c r="A8" s="11" t="s">
        <v>7</v>
      </c>
      <c r="B8" s="12">
        <v>11375</v>
      </c>
    </row>
    <row r="10" spans="1:4" ht="15.6" x14ac:dyDescent="0.3">
      <c r="A10" s="1" t="s">
        <v>8</v>
      </c>
    </row>
    <row r="11" spans="1:4" x14ac:dyDescent="0.3">
      <c r="B11" t="s">
        <v>34</v>
      </c>
      <c r="C11" s="14">
        <f>B8/B6</f>
        <v>5.9554973821989527</v>
      </c>
    </row>
    <row r="12" spans="1:4" x14ac:dyDescent="0.3">
      <c r="B12" t="s">
        <v>33</v>
      </c>
      <c r="C12" s="9">
        <f>B4*365/B8</f>
        <v>42.901538461538465</v>
      </c>
      <c r="D12" s="3" t="s">
        <v>16</v>
      </c>
    </row>
    <row r="13" spans="1:4" x14ac:dyDescent="0.3">
      <c r="B13" t="s">
        <v>13</v>
      </c>
      <c r="C13" s="9">
        <f>B5*365/B7</f>
        <v>88.466101694915253</v>
      </c>
      <c r="D13" s="3" t="s">
        <v>16</v>
      </c>
    </row>
    <row r="14" spans="1:4" x14ac:dyDescent="0.3">
      <c r="B14" t="s">
        <v>15</v>
      </c>
      <c r="C14" s="9">
        <f>365/C11</f>
        <v>61.28791208791209</v>
      </c>
      <c r="D14" s="3" t="s">
        <v>16</v>
      </c>
    </row>
    <row r="15" spans="1:4" x14ac:dyDescent="0.3">
      <c r="C15" s="3"/>
      <c r="D15" s="3"/>
    </row>
    <row r="16" spans="1:4" x14ac:dyDescent="0.3">
      <c r="C16" s="3"/>
      <c r="D16" s="3"/>
    </row>
    <row r="17" spans="2:4" x14ac:dyDescent="0.3">
      <c r="B17" t="s">
        <v>31</v>
      </c>
      <c r="C17" s="13">
        <f>C12+C13</f>
        <v>131.36764015645372</v>
      </c>
      <c r="D17" s="4" t="s">
        <v>16</v>
      </c>
    </row>
    <row r="18" spans="2:4" x14ac:dyDescent="0.3">
      <c r="B18" t="s">
        <v>32</v>
      </c>
      <c r="C18" s="13">
        <f>C12+C13-C14</f>
        <v>70.079728068541627</v>
      </c>
      <c r="D18" s="4"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EA3CD-6A67-41E4-BAE8-4DA50CC86E60}">
  <dimension ref="B3:L27"/>
  <sheetViews>
    <sheetView topLeftCell="A6" workbookViewId="0">
      <selection activeCell="N14" sqref="N14"/>
    </sheetView>
  </sheetViews>
  <sheetFormatPr baseColWidth="10" defaultColWidth="8.88671875" defaultRowHeight="14.4" x14ac:dyDescent="0.3"/>
  <cols>
    <col min="6" max="6" width="16.33203125" bestFit="1" customWidth="1"/>
    <col min="8" max="8" width="14.33203125" bestFit="1" customWidth="1"/>
    <col min="9" max="9" width="17.5546875" bestFit="1" customWidth="1"/>
    <col min="10" max="10" width="15.33203125" bestFit="1" customWidth="1"/>
    <col min="11" max="11" width="11.5546875" bestFit="1" customWidth="1"/>
  </cols>
  <sheetData>
    <row r="3" spans="2:10" ht="15.6" x14ac:dyDescent="0.3">
      <c r="B3" s="1" t="s">
        <v>9</v>
      </c>
    </row>
    <row r="5" spans="2:10" ht="15.6" x14ac:dyDescent="0.3">
      <c r="B5" s="1" t="s">
        <v>10</v>
      </c>
    </row>
    <row r="6" spans="2:10" ht="15.6" x14ac:dyDescent="0.3">
      <c r="B6" s="1" t="s">
        <v>11</v>
      </c>
    </row>
    <row r="7" spans="2:10" ht="15.6" x14ac:dyDescent="0.3">
      <c r="B7" s="1" t="s">
        <v>12</v>
      </c>
    </row>
    <row r="9" spans="2:10" x14ac:dyDescent="0.3">
      <c r="B9" s="6" t="s">
        <v>36</v>
      </c>
    </row>
    <row r="10" spans="2:10" x14ac:dyDescent="0.3">
      <c r="I10" t="s">
        <v>25</v>
      </c>
      <c r="J10" s="5">
        <v>10000000</v>
      </c>
    </row>
    <row r="11" spans="2:10" x14ac:dyDescent="0.3">
      <c r="B11" s="3" t="s">
        <v>13</v>
      </c>
      <c r="C11" s="16">
        <v>60</v>
      </c>
      <c r="D11" s="3" t="s">
        <v>16</v>
      </c>
      <c r="I11" t="s">
        <v>40</v>
      </c>
      <c r="J11" s="5">
        <f>0.75*J10</f>
        <v>7500000</v>
      </c>
    </row>
    <row r="12" spans="2:10" x14ac:dyDescent="0.3">
      <c r="B12" s="3" t="s">
        <v>14</v>
      </c>
      <c r="C12" s="16">
        <v>40</v>
      </c>
      <c r="D12" s="3" t="s">
        <v>16</v>
      </c>
      <c r="I12" t="s">
        <v>41</v>
      </c>
      <c r="J12" s="5">
        <f>J11*0.65</f>
        <v>4875000</v>
      </c>
    </row>
    <row r="13" spans="2:10" x14ac:dyDescent="0.3">
      <c r="B13" s="3" t="s">
        <v>15</v>
      </c>
      <c r="C13" s="16">
        <v>35</v>
      </c>
      <c r="D13" s="3" t="s">
        <v>16</v>
      </c>
      <c r="J13" s="5"/>
    </row>
    <row r="15" spans="2:10" x14ac:dyDescent="0.3">
      <c r="B15" s="3" t="s">
        <v>39</v>
      </c>
      <c r="C15" s="17">
        <f>C11+C12-C13</f>
        <v>65</v>
      </c>
      <c r="D15" s="4" t="s">
        <v>16</v>
      </c>
    </row>
    <row r="17" spans="2:12" x14ac:dyDescent="0.3">
      <c r="F17" s="6" t="s">
        <v>19</v>
      </c>
      <c r="J17" t="s">
        <v>25</v>
      </c>
      <c r="K17" s="5">
        <f>J10/365</f>
        <v>27397.260273972603</v>
      </c>
      <c r="L17" t="s">
        <v>29</v>
      </c>
    </row>
    <row r="18" spans="2:12" x14ac:dyDescent="0.3">
      <c r="J18" t="s">
        <v>40</v>
      </c>
      <c r="K18" s="5">
        <f>J11/365</f>
        <v>20547.945205479453</v>
      </c>
      <c r="L18" t="s">
        <v>29</v>
      </c>
    </row>
    <row r="19" spans="2:12" x14ac:dyDescent="0.3">
      <c r="B19" s="6" t="s">
        <v>37</v>
      </c>
      <c r="J19" t="s">
        <v>41</v>
      </c>
      <c r="K19" s="5">
        <f>J12/365</f>
        <v>13356.164383561643</v>
      </c>
      <c r="L19" t="s">
        <v>29</v>
      </c>
    </row>
    <row r="20" spans="2:12" x14ac:dyDescent="0.3">
      <c r="K20" s="5"/>
    </row>
    <row r="21" spans="2:12" x14ac:dyDescent="0.3">
      <c r="B21" t="s">
        <v>22</v>
      </c>
      <c r="F21" s="7">
        <f>J11*C11/365</f>
        <v>1232876.7123287672</v>
      </c>
      <c r="H21" s="7"/>
      <c r="I21" s="7"/>
    </row>
    <row r="22" spans="2:12" x14ac:dyDescent="0.3">
      <c r="B22" t="s">
        <v>23</v>
      </c>
      <c r="F22" s="7">
        <f>J10*C12/365</f>
        <v>1095890.4109589041</v>
      </c>
      <c r="H22" s="7"/>
    </row>
    <row r="23" spans="2:12" x14ac:dyDescent="0.3">
      <c r="B23" t="s">
        <v>24</v>
      </c>
      <c r="F23" s="7">
        <f>J12*C13/365</f>
        <v>467465.75342465751</v>
      </c>
      <c r="H23" s="7"/>
    </row>
    <row r="24" spans="2:12" ht="15" thickBot="1" x14ac:dyDescent="0.35">
      <c r="F24" s="18">
        <f>F21+F22-F23</f>
        <v>1861301.3698630137</v>
      </c>
    </row>
    <row r="25" spans="2:12" ht="15" thickTop="1" x14ac:dyDescent="0.3"/>
    <row r="27" spans="2:12" x14ac:dyDescent="0.3">
      <c r="B27" s="6"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EJ 1</vt:lpstr>
      <vt:lpstr>EJ 2</vt:lpstr>
      <vt:lpstr>EJ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Alejandro Montenegro Monzon</dc:creator>
  <cp:lastModifiedBy>Brazil Batres</cp:lastModifiedBy>
  <dcterms:created xsi:type="dcterms:W3CDTF">2023-03-07T01:38:45Z</dcterms:created>
  <dcterms:modified xsi:type="dcterms:W3CDTF">2023-04-18T22:35:58Z</dcterms:modified>
</cp:coreProperties>
</file>