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8\"/>
    </mc:Choice>
  </mc:AlternateContent>
  <xr:revisionPtr revIDLastSave="0" documentId="13_ncr:1_{6DE528F7-0062-4B2C-AEE0-AE69C58BE77C}" xr6:coauthVersionLast="47" xr6:coauthVersionMax="47" xr10:uidLastSave="{00000000-0000-0000-0000-000000000000}"/>
  <bookViews>
    <workbookView xWindow="-108" yWindow="-108" windowWidth="23256" windowHeight="12456" activeTab="6" xr2:uid="{227179CB-2928-4DCE-919F-1D278C3922EC}"/>
  </bookViews>
  <sheets>
    <sheet name="EJEMPLO 1" sheetId="1" r:id="rId1"/>
    <sheet name="EJEMPLO 2" sheetId="2" r:id="rId2"/>
    <sheet name="EJEMPLO 3" sheetId="3" r:id="rId3"/>
    <sheet name="EJEMPLO 4" sheetId="4" r:id="rId4"/>
    <sheet name="EJEMPLO 5" sheetId="6" r:id="rId5"/>
    <sheet name="EJEMPLO 6" sheetId="7" r:id="rId6"/>
    <sheet name="FORMULA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1" i="1"/>
  <c r="K10" i="4"/>
  <c r="L16" i="7"/>
  <c r="L15" i="7"/>
  <c r="L14" i="7"/>
  <c r="L13" i="7"/>
  <c r="K10" i="7"/>
  <c r="M10" i="7"/>
  <c r="M3" i="7"/>
  <c r="M4" i="7"/>
  <c r="M5" i="7"/>
  <c r="M7" i="7"/>
  <c r="L4" i="7"/>
  <c r="L5" i="7"/>
  <c r="L6" i="7"/>
  <c r="M6" i="7" s="1"/>
  <c r="L7" i="7"/>
  <c r="L8" i="7"/>
  <c r="M8" i="7" s="1"/>
  <c r="L9" i="7"/>
  <c r="M9" i="7" s="1"/>
  <c r="L3" i="7"/>
  <c r="M2" i="7"/>
  <c r="L2" i="7"/>
  <c r="F24" i="6"/>
  <c r="F25" i="6"/>
  <c r="D20" i="6"/>
  <c r="D22" i="6" s="1"/>
  <c r="F22" i="6" s="1"/>
  <c r="D21" i="6"/>
  <c r="F17" i="6"/>
  <c r="D17" i="6"/>
  <c r="D16" i="6"/>
  <c r="D15" i="6"/>
  <c r="D12" i="6"/>
  <c r="L12" i="4"/>
  <c r="K4" i="3"/>
  <c r="K5" i="3"/>
  <c r="K6" i="3"/>
  <c r="K7" i="3"/>
  <c r="K3" i="3"/>
  <c r="I14" i="2"/>
  <c r="E12" i="2"/>
  <c r="C38" i="1"/>
  <c r="E36" i="1"/>
  <c r="E34" i="1"/>
  <c r="C30" i="1"/>
  <c r="C31" i="1"/>
  <c r="C29" i="1"/>
  <c r="C18" i="1"/>
  <c r="D15" i="1"/>
  <c r="D13" i="1"/>
  <c r="I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C11" authorId="0" shapeId="0" xr:uid="{DF4C8E12-60D3-4AF0-ADB8-D5B66EFEA21E}">
      <text>
        <r>
          <rPr>
            <b/>
            <sz val="9"/>
            <color indexed="81"/>
            <rFont val="Tahoma"/>
            <charset val="1"/>
          </rPr>
          <t>Si no dice, siempre se asume anual</t>
        </r>
      </text>
    </comment>
    <comment ref="C17" authorId="0" shapeId="0" xr:uid="{8BE2B66D-F173-4BFF-8471-F4EAEBF363E1}">
      <text>
        <r>
          <rPr>
            <b/>
            <sz val="9"/>
            <color indexed="81"/>
            <rFont val="Tahoma"/>
            <charset val="1"/>
          </rPr>
          <t>Con fórmula manual</t>
        </r>
      </text>
    </comment>
    <comment ref="C18" authorId="0" shapeId="0" xr:uid="{51B7A1E4-DA48-4186-A0D0-BD1FDA22288A}">
      <text>
        <r>
          <rPr>
            <b/>
            <sz val="9"/>
            <color indexed="81"/>
            <rFont val="Tahoma"/>
            <charset val="1"/>
          </rPr>
          <t>Con fórmula de Excel</t>
        </r>
      </text>
    </comment>
    <comment ref="A29" authorId="0" shapeId="0" xr:uid="{E576B42D-CDFF-415F-BA73-EF4E873E22AD}">
      <text>
        <r>
          <rPr>
            <b/>
            <sz val="9"/>
            <color indexed="81"/>
            <rFont val="Tahoma"/>
            <charset val="1"/>
          </rPr>
          <t>Tasa preferencial:
Tasa que se le da a clientes conocidos del banco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E12" authorId="0" shapeId="0" xr:uid="{A1A91A58-4369-4E76-8A99-67D8D1736808}">
      <text>
        <r>
          <rPr>
            <b/>
            <sz val="9"/>
            <color indexed="81"/>
            <rFont val="Tahoma"/>
            <family val="2"/>
          </rPr>
          <t>Dinero que se tiene en garantía por el préstamo (está en la cuenta del prestamista pero no lo puede utilizar)</t>
        </r>
      </text>
    </comment>
  </commentList>
</comments>
</file>

<file path=xl/sharedStrings.xml><?xml version="1.0" encoding="utf-8"?>
<sst xmlns="http://schemas.openxmlformats.org/spreadsheetml/2006/main" count="82" uniqueCount="69">
  <si>
    <t>Valor del préstamo</t>
  </si>
  <si>
    <t>Valor del préstamo (Valor Presente en Ing. Económica)</t>
  </si>
  <si>
    <t>Tasa preferencial</t>
  </si>
  <si>
    <t>fija</t>
  </si>
  <si>
    <t>Plazo</t>
  </si>
  <si>
    <t>días</t>
  </si>
  <si>
    <t xml:space="preserve">Tasa de interés </t>
  </si>
  <si>
    <t>anual</t>
  </si>
  <si>
    <t>a) Intereses a pagar = Q100,000*7.5%*90/365 =</t>
  </si>
  <si>
    <t>b) Tasa efectiva a 90 días = 7.5%*90/365 =</t>
  </si>
  <si>
    <t>Tasa de interés</t>
  </si>
  <si>
    <t>Tasa de interés = 1,849.32/100,000 =</t>
  </si>
  <si>
    <t>c) Tasa de interés efectiva anual =</t>
  </si>
  <si>
    <t>Tasa preferencial para los primeros 30 días</t>
  </si>
  <si>
    <t>Tasa preferencial para los siguientes 30 días</t>
  </si>
  <si>
    <t>Tasa preferencial para los últimos 30 días</t>
  </si>
  <si>
    <t xml:space="preserve">Plazo </t>
  </si>
  <si>
    <t>a) Intereses a pagar = Q100,000[7.0%*30/365+7.5%*30/365+7.25%*30/365]</t>
  </si>
  <si>
    <t>b) Tasa efectiva a 90 días</t>
  </si>
  <si>
    <t>c) Tasa de interés efectiva anual</t>
  </si>
  <si>
    <t>**El proceso es parecido a lo que hacíamos en Ing. Económica pero en esa clase trabajábamos a largo plazo, ahorita como es a corto plazo (menos de 1 año) es como si fuera interés simple.</t>
  </si>
  <si>
    <t>Saldo compensatorio</t>
  </si>
  <si>
    <t>sobre valor del préstamo</t>
  </si>
  <si>
    <t>a) Monto en quetzales del saldo compensatorio = Q1,000,00*20% =</t>
  </si>
  <si>
    <t>b) Tasa efectiva anual con saldo compensatorio = Intereses / (Valor del préstamo - Saldo compensatorio tomado del préstamo)</t>
  </si>
  <si>
    <t xml:space="preserve">c) Tasa efectiva anual con saldo compensatorio = Intereses / (Valor del </t>
  </si>
  <si>
    <t>**Copiar el inciso c) de la foto</t>
  </si>
  <si>
    <t>Empresa</t>
  </si>
  <si>
    <t>Costo de no aprovecha el descuento</t>
  </si>
  <si>
    <t>V</t>
  </si>
  <si>
    <t>W</t>
  </si>
  <si>
    <t>X</t>
  </si>
  <si>
    <t>Y</t>
  </si>
  <si>
    <t>Z</t>
  </si>
  <si>
    <t>Descuento ofrecido</t>
  </si>
  <si>
    <t>Días del año</t>
  </si>
  <si>
    <t>Vencimiento Cuenta</t>
  </si>
  <si>
    <t>Plazo del Descuento</t>
  </si>
  <si>
    <t>a) Cuando no hay fondos y se necesita pedir préstamos</t>
  </si>
  <si>
    <t>Tasa del préstamo = 25%</t>
  </si>
  <si>
    <t>Conviene pedir el préstamo?</t>
  </si>
  <si>
    <t>Sí</t>
  </si>
  <si>
    <t>No</t>
  </si>
  <si>
    <t>**Siempre que el costo de renunciar al descuento sea más grande que el costo de pedir el prestamo, (se compara con la tasa del préstamo)</t>
  </si>
  <si>
    <t>b) Cuando no hay fondos y no se puede conseguir dinero prestado en el banco</t>
  </si>
  <si>
    <t>c) Si ya cuenta con fondos propios para pagar</t>
  </si>
  <si>
    <t>**Si hubieran dos empresas con el mismo descuento, se toma como segundo criterio el  plazo más largo</t>
  </si>
  <si>
    <t>**¿Cuándo pagamos? El último día del plazo</t>
  </si>
  <si>
    <t>a) Cuentas y monto colateral</t>
  </si>
  <si>
    <t>Cliente</t>
  </si>
  <si>
    <t>Monto</t>
  </si>
  <si>
    <t>TOTAL</t>
  </si>
  <si>
    <t>b) Monto máximo del préstamo</t>
  </si>
  <si>
    <t>a) Monto máximo del préstamo</t>
  </si>
  <si>
    <t>b) Tasa efectiva anual = (Intereses + Costo de la comisión)/Monto del préstamo</t>
  </si>
  <si>
    <t>Comisión = Q100,000*2%</t>
  </si>
  <si>
    <t>Intereses = Q100,000*11.5%*1 año</t>
  </si>
  <si>
    <t>b) Tasa efectiva a 6 meses = (Intereses + Costo de la comisión)/Monto del préstamo</t>
  </si>
  <si>
    <t>Intereses = Q100,000*11.5%*0.5 año</t>
  </si>
  <si>
    <t>**La comisión es independiente del plazo del préstamo</t>
  </si>
  <si>
    <t>en seis meses</t>
  </si>
  <si>
    <t>en un año</t>
  </si>
  <si>
    <t>**Con fórmula manual</t>
  </si>
  <si>
    <t>**Con fórmula de Excel</t>
  </si>
  <si>
    <t>Descuento</t>
  </si>
  <si>
    <t>Comisión</t>
  </si>
  <si>
    <t>Fecha</t>
  </si>
  <si>
    <t>**La fecha de vencimiento (Vence) es la fecha máxima, si el monto se consigue antes, se paga antes</t>
  </si>
  <si>
    <t>Monto a recibir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</si>
</sst>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6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164" fontId="0" fillId="0" borderId="0" xfId="0" applyNumberFormat="1"/>
    <xf numFmtId="10" fontId="0" fillId="0" borderId="0" xfId="0" applyNumberFormat="1"/>
    <xf numFmtId="44" fontId="0" fillId="0" borderId="0" xfId="0" applyNumberFormat="1"/>
    <xf numFmtId="44" fontId="0" fillId="2" borderId="0" xfId="0" applyNumberFormat="1" applyFill="1"/>
    <xf numFmtId="10" fontId="0" fillId="0" borderId="0" xfId="2" applyNumberFormat="1" applyFont="1"/>
    <xf numFmtId="0" fontId="2" fillId="0" borderId="0" xfId="0" applyFont="1"/>
    <xf numFmtId="0" fontId="5" fillId="0" borderId="0" xfId="0" applyFont="1"/>
    <xf numFmtId="44" fontId="0" fillId="0" borderId="1" xfId="0" applyNumberFormat="1" applyBorder="1"/>
    <xf numFmtId="10" fontId="0" fillId="2" borderId="0" xfId="2" applyNumberFormat="1" applyFont="1" applyFill="1"/>
    <xf numFmtId="16" fontId="0" fillId="0" borderId="0" xfId="0" applyNumberFormat="1"/>
    <xf numFmtId="44" fontId="0" fillId="0" borderId="1" xfId="1" applyFont="1" applyBorder="1"/>
    <xf numFmtId="0" fontId="0" fillId="0" borderId="0" xfId="0" applyAlignment="1">
      <alignment horizontal="left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6724</xdr:colOff>
      <xdr:row>0</xdr:row>
      <xdr:rowOff>25101</xdr:rowOff>
    </xdr:from>
    <xdr:to>
      <xdr:col>6</xdr:col>
      <xdr:colOff>425318</xdr:colOff>
      <xdr:row>5</xdr:row>
      <xdr:rowOff>179007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702DE9-F4C1-476A-9E56-EE431EED22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</a:blip>
        <a:srcRect t="-1" b="45985"/>
        <a:stretch/>
      </xdr:blipFill>
      <xdr:spPr>
        <a:xfrm>
          <a:off x="6724" y="25101"/>
          <a:ext cx="5847229" cy="1072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86958</xdr:rowOff>
    </xdr:from>
    <xdr:to>
      <xdr:col>8</xdr:col>
      <xdr:colOff>199971</xdr:colOff>
      <xdr:row>25</xdr:row>
      <xdr:rowOff>95808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B8B6AE-125E-4A0E-A69A-2FEE595205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</a:blip>
        <a:srcRect t="55426" b="-774"/>
        <a:stretch/>
      </xdr:blipFill>
      <xdr:spPr>
        <a:xfrm>
          <a:off x="0" y="3941782"/>
          <a:ext cx="7215359" cy="1111508"/>
        </a:xfrm>
        <a:prstGeom prst="rect">
          <a:avLst/>
        </a:prstGeom>
      </xdr:spPr>
    </xdr:pic>
    <xdr:clientData/>
  </xdr:twoCellAnchor>
  <xdr:twoCellAnchor editAs="oneCell">
    <xdr:from>
      <xdr:col>3</xdr:col>
      <xdr:colOff>188258</xdr:colOff>
      <xdr:row>8</xdr:row>
      <xdr:rowOff>85165</xdr:rowOff>
    </xdr:from>
    <xdr:to>
      <xdr:col>8</xdr:col>
      <xdr:colOff>151950</xdr:colOff>
      <xdr:row>10</xdr:row>
      <xdr:rowOff>27799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A8E75F-3149-B3ED-7A58-A7846083F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8329" y="1918447"/>
          <a:ext cx="3930574" cy="310187"/>
        </a:xfrm>
        <a:prstGeom prst="rect">
          <a:avLst/>
        </a:prstGeom>
      </xdr:spPr>
    </xdr:pic>
    <xdr:clientData/>
  </xdr:twoCellAnchor>
  <xdr:twoCellAnchor editAs="oneCell">
    <xdr:from>
      <xdr:col>3</xdr:col>
      <xdr:colOff>385482</xdr:colOff>
      <xdr:row>16</xdr:row>
      <xdr:rowOff>40342</xdr:rowOff>
    </xdr:from>
    <xdr:to>
      <xdr:col>7</xdr:col>
      <xdr:colOff>228430</xdr:colOff>
      <xdr:row>16</xdr:row>
      <xdr:rowOff>165847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D390D4D-4EDA-F567-9F9F-D3E6CD04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5553" y="3343836"/>
          <a:ext cx="3016453" cy="12550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</xdr:row>
      <xdr:rowOff>94130</xdr:rowOff>
    </xdr:from>
    <xdr:to>
      <xdr:col>6</xdr:col>
      <xdr:colOff>152400</xdr:colOff>
      <xdr:row>42</xdr:row>
      <xdr:rowOff>71718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CDE5373-4CB8-C64D-3BB5-8E477489DF95}"/>
            </a:ext>
          </a:extLst>
        </xdr:cNvPr>
        <xdr:cNvSpPr txBox="1"/>
      </xdr:nvSpPr>
      <xdr:spPr>
        <a:xfrm>
          <a:off x="1358153" y="8126506"/>
          <a:ext cx="4204447" cy="7126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Fue mejor la negociación con el banco B, ya</a:t>
          </a:r>
          <a:r>
            <a:rPr lang="es-GT" sz="1100" baseline="0"/>
            <a:t> que...</a:t>
          </a:r>
        </a:p>
        <a:p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8</xdr:col>
      <xdr:colOff>3306</xdr:colOff>
      <xdr:row>6</xdr:row>
      <xdr:rowOff>106670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665B27-357D-4CB6-96E7-1CFF26D3F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7620" y="0"/>
          <a:ext cx="7257546" cy="1203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45720</xdr:rowOff>
    </xdr:from>
    <xdr:to>
      <xdr:col>8</xdr:col>
      <xdr:colOff>528980</xdr:colOff>
      <xdr:row>17</xdr:row>
      <xdr:rowOff>77873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30FBEF-0E5D-452D-81EB-9CF041BDB9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</a:blip>
        <a:srcRect l="22835" t="27256" r="25151" b="25823"/>
        <a:stretch/>
      </xdr:blipFill>
      <xdr:spPr>
        <a:xfrm>
          <a:off x="152400" y="45720"/>
          <a:ext cx="6716420" cy="33239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20</xdr:row>
      <xdr:rowOff>0</xdr:rowOff>
    </xdr:from>
    <xdr:ext cx="9083384" cy="4478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6D763D5-B01B-4FDD-B548-5C0A409EB533}"/>
                </a:ext>
              </a:extLst>
            </xdr:cNvPr>
            <xdr:cNvSpPr txBox="1"/>
          </xdr:nvSpPr>
          <xdr:spPr>
            <a:xfrm>
              <a:off x="0" y="347472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4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6D763D5-B01B-4FDD-B548-5C0A409EB533}"/>
                </a:ext>
              </a:extLst>
            </xdr:cNvPr>
            <xdr:cNvSpPr txBox="1"/>
          </xdr:nvSpPr>
          <xdr:spPr>
            <a:xfrm>
              <a:off x="0" y="347472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4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twoCellAnchor>
    <xdr:from>
      <xdr:col>9</xdr:col>
      <xdr:colOff>76200</xdr:colOff>
      <xdr:row>9</xdr:row>
      <xdr:rowOff>106680</xdr:rowOff>
    </xdr:from>
    <xdr:to>
      <xdr:col>13</xdr:col>
      <xdr:colOff>556260</xdr:colOff>
      <xdr:row>11</xdr:row>
      <xdr:rowOff>38100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56A216B-42A7-F04F-988B-555B09FDD7DC}"/>
            </a:ext>
          </a:extLst>
        </xdr:cNvPr>
        <xdr:cNvSpPr txBox="1"/>
      </xdr:nvSpPr>
      <xdr:spPr>
        <a:xfrm>
          <a:off x="7208520" y="2118360"/>
          <a:ext cx="364998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Se debería renunciar</a:t>
          </a:r>
          <a:r>
            <a:rPr lang="es-GT" sz="1100" baseline="0"/>
            <a:t> al descuento de los proveedores X y Y.</a:t>
          </a:r>
          <a:endParaRPr lang="es-GT" sz="1100"/>
        </a:p>
      </xdr:txBody>
    </xdr:sp>
    <xdr:clientData/>
  </xdr:twoCellAnchor>
  <xdr:twoCellAnchor>
    <xdr:from>
      <xdr:col>9</xdr:col>
      <xdr:colOff>15240</xdr:colOff>
      <xdr:row>13</xdr:row>
      <xdr:rowOff>83820</xdr:rowOff>
    </xdr:from>
    <xdr:to>
      <xdr:col>16</xdr:col>
      <xdr:colOff>60960</xdr:colOff>
      <xdr:row>15</xdr:row>
      <xdr:rowOff>83820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FFD1DC-BD42-0001-4706-1A9D35885BC3}"/>
            </a:ext>
          </a:extLst>
        </xdr:cNvPr>
        <xdr:cNvSpPr txBox="1"/>
      </xdr:nvSpPr>
      <xdr:spPr>
        <a:xfrm>
          <a:off x="7147560" y="2827020"/>
          <a:ext cx="5593080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debería de comprar al proveedor Y porque es el que ofrece el plazo de crédito más largo.</a:t>
          </a:r>
          <a:r>
            <a:rPr lang="es-GT"/>
            <a:t> </a:t>
          </a:r>
          <a:endParaRPr lang="es-GT" sz="1100"/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45720</xdr:colOff>
      <xdr:row>18</xdr:row>
      <xdr:rowOff>99060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C61BA2A-3348-4DA1-A19D-58D2D6137B36}"/>
            </a:ext>
          </a:extLst>
        </xdr:cNvPr>
        <xdr:cNvSpPr txBox="1"/>
      </xdr:nvSpPr>
      <xdr:spPr>
        <a:xfrm>
          <a:off x="7132320" y="3474720"/>
          <a:ext cx="559308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debería de comprar al proveedor Z porque es el</a:t>
          </a:r>
          <a:r>
            <a:rPr lang="es-G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ofrece el mayor descuento.</a:t>
          </a:r>
          <a:endParaRPr lang="es-G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144780</xdr:rowOff>
    </xdr:from>
    <xdr:to>
      <xdr:col>8</xdr:col>
      <xdr:colOff>687765</xdr:colOff>
      <xdr:row>26</xdr:row>
      <xdr:rowOff>100515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29EE32-F824-4DC5-91F7-45E38B7603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</a:blip>
        <a:srcRect l="4038" r="6280"/>
        <a:stretch/>
      </xdr:blipFill>
      <xdr:spPr>
        <a:xfrm>
          <a:off x="0" y="144780"/>
          <a:ext cx="7027605" cy="4710615"/>
        </a:xfrm>
        <a:prstGeom prst="rect">
          <a:avLst/>
        </a:prstGeom>
      </xdr:spPr>
    </xdr:pic>
    <xdr:clientData/>
  </xdr:twoCellAnchor>
  <xdr:twoCellAnchor>
    <xdr:from>
      <xdr:col>5</xdr:col>
      <xdr:colOff>99060</xdr:colOff>
      <xdr:row>17</xdr:row>
      <xdr:rowOff>160020</xdr:rowOff>
    </xdr:from>
    <xdr:to>
      <xdr:col>5</xdr:col>
      <xdr:colOff>342900</xdr:colOff>
      <xdr:row>19</xdr:row>
      <xdr:rowOff>22860</xdr:rowOff>
    </xdr:to>
    <xdr:sp macro="" textlink="">
      <xdr:nvSpPr>
        <xdr:cNvPr id="4" name="Signo de multiplicación 3">
          <a:extLst>
            <a:ext uri="{FF2B5EF4-FFF2-40B4-BE49-F238E27FC236}">
              <a16:creationId xmlns:a16="http://schemas.microsoft.com/office/drawing/2014/main" id="{2681BF97-E200-A366-5D3F-D05DD5A0A37A}"/>
            </a:ext>
          </a:extLst>
        </xdr:cNvPr>
        <xdr:cNvSpPr/>
      </xdr:nvSpPr>
      <xdr:spPr>
        <a:xfrm>
          <a:off x="4061460" y="3268980"/>
          <a:ext cx="243840" cy="228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91440</xdr:colOff>
      <xdr:row>7</xdr:row>
      <xdr:rowOff>22860</xdr:rowOff>
    </xdr:from>
    <xdr:to>
      <xdr:col>7</xdr:col>
      <xdr:colOff>304800</xdr:colOff>
      <xdr:row>8</xdr:row>
      <xdr:rowOff>45720</xdr:rowOff>
    </xdr:to>
    <xdr:sp macro="" textlink="">
      <xdr:nvSpPr>
        <xdr:cNvPr id="5" name="Signo de multiplicación 4">
          <a:extLst>
            <a:ext uri="{FF2B5EF4-FFF2-40B4-BE49-F238E27FC236}">
              <a16:creationId xmlns:a16="http://schemas.microsoft.com/office/drawing/2014/main" id="{0C91A240-3744-85D5-F5FA-71132125E62D}"/>
            </a:ext>
          </a:extLst>
        </xdr:cNvPr>
        <xdr:cNvSpPr/>
      </xdr:nvSpPr>
      <xdr:spPr>
        <a:xfrm>
          <a:off x="5638800" y="1303020"/>
          <a:ext cx="213360" cy="20574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99060</xdr:colOff>
      <xdr:row>8</xdr:row>
      <xdr:rowOff>15240</xdr:rowOff>
    </xdr:from>
    <xdr:to>
      <xdr:col>7</xdr:col>
      <xdr:colOff>312420</xdr:colOff>
      <xdr:row>9</xdr:row>
      <xdr:rowOff>38100</xdr:rowOff>
    </xdr:to>
    <xdr:sp macro="" textlink="">
      <xdr:nvSpPr>
        <xdr:cNvPr id="6" name="Signo de multiplicación 5">
          <a:extLst>
            <a:ext uri="{FF2B5EF4-FFF2-40B4-BE49-F238E27FC236}">
              <a16:creationId xmlns:a16="http://schemas.microsoft.com/office/drawing/2014/main" id="{BE07C470-B0F6-40BB-8A12-91F7CD529A99}"/>
            </a:ext>
          </a:extLst>
        </xdr:cNvPr>
        <xdr:cNvSpPr/>
      </xdr:nvSpPr>
      <xdr:spPr>
        <a:xfrm>
          <a:off x="5646420" y="1478280"/>
          <a:ext cx="213360" cy="20574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106680</xdr:colOff>
      <xdr:row>9</xdr:row>
      <xdr:rowOff>22860</xdr:rowOff>
    </xdr:from>
    <xdr:to>
      <xdr:col>7</xdr:col>
      <xdr:colOff>320040</xdr:colOff>
      <xdr:row>10</xdr:row>
      <xdr:rowOff>45720</xdr:rowOff>
    </xdr:to>
    <xdr:sp macro="" textlink="">
      <xdr:nvSpPr>
        <xdr:cNvPr id="7" name="Signo de multiplicación 6">
          <a:extLst>
            <a:ext uri="{FF2B5EF4-FFF2-40B4-BE49-F238E27FC236}">
              <a16:creationId xmlns:a16="http://schemas.microsoft.com/office/drawing/2014/main" id="{D00378E7-8DAB-4414-A5FB-58BD746303BA}"/>
            </a:ext>
          </a:extLst>
        </xdr:cNvPr>
        <xdr:cNvSpPr/>
      </xdr:nvSpPr>
      <xdr:spPr>
        <a:xfrm>
          <a:off x="5654040" y="1668780"/>
          <a:ext cx="213360" cy="20574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60960</xdr:colOff>
      <xdr:row>12</xdr:row>
      <xdr:rowOff>160020</xdr:rowOff>
    </xdr:from>
    <xdr:to>
      <xdr:col>7</xdr:col>
      <xdr:colOff>274320</xdr:colOff>
      <xdr:row>14</xdr:row>
      <xdr:rowOff>0</xdr:rowOff>
    </xdr:to>
    <xdr:sp macro="" textlink="">
      <xdr:nvSpPr>
        <xdr:cNvPr id="8" name="Signo de multiplicación 7">
          <a:extLst>
            <a:ext uri="{FF2B5EF4-FFF2-40B4-BE49-F238E27FC236}">
              <a16:creationId xmlns:a16="http://schemas.microsoft.com/office/drawing/2014/main" id="{15E6A152-F0CE-4295-A72E-90890B48D167}"/>
            </a:ext>
          </a:extLst>
        </xdr:cNvPr>
        <xdr:cNvSpPr/>
      </xdr:nvSpPr>
      <xdr:spPr>
        <a:xfrm>
          <a:off x="5608320" y="2354580"/>
          <a:ext cx="213360" cy="20574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60960</xdr:colOff>
      <xdr:row>14</xdr:row>
      <xdr:rowOff>114300</xdr:rowOff>
    </xdr:from>
    <xdr:to>
      <xdr:col>7</xdr:col>
      <xdr:colOff>274320</xdr:colOff>
      <xdr:row>15</xdr:row>
      <xdr:rowOff>137160</xdr:rowOff>
    </xdr:to>
    <xdr:sp macro="" textlink="">
      <xdr:nvSpPr>
        <xdr:cNvPr id="9" name="Signo de multiplicación 8">
          <a:extLst>
            <a:ext uri="{FF2B5EF4-FFF2-40B4-BE49-F238E27FC236}">
              <a16:creationId xmlns:a16="http://schemas.microsoft.com/office/drawing/2014/main" id="{4276385E-080D-458A-A007-2DC79C46AFCC}"/>
            </a:ext>
          </a:extLst>
        </xdr:cNvPr>
        <xdr:cNvSpPr/>
      </xdr:nvSpPr>
      <xdr:spPr>
        <a:xfrm>
          <a:off x="5608320" y="2674620"/>
          <a:ext cx="213360" cy="20574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83820</xdr:colOff>
      <xdr:row>17</xdr:row>
      <xdr:rowOff>76200</xdr:rowOff>
    </xdr:from>
    <xdr:to>
      <xdr:col>7</xdr:col>
      <xdr:colOff>297180</xdr:colOff>
      <xdr:row>18</xdr:row>
      <xdr:rowOff>99060</xdr:rowOff>
    </xdr:to>
    <xdr:sp macro="" textlink="">
      <xdr:nvSpPr>
        <xdr:cNvPr id="10" name="Signo de multiplicación 9">
          <a:extLst>
            <a:ext uri="{FF2B5EF4-FFF2-40B4-BE49-F238E27FC236}">
              <a16:creationId xmlns:a16="http://schemas.microsoft.com/office/drawing/2014/main" id="{CA81333C-F26A-4DAA-9F38-5FA5A6A75DBC}"/>
            </a:ext>
          </a:extLst>
        </xdr:cNvPr>
        <xdr:cNvSpPr/>
      </xdr:nvSpPr>
      <xdr:spPr>
        <a:xfrm>
          <a:off x="5631180" y="3185160"/>
          <a:ext cx="213360" cy="20574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0</xdr:row>
      <xdr:rowOff>0</xdr:rowOff>
    </xdr:from>
    <xdr:to>
      <xdr:col>9</xdr:col>
      <xdr:colOff>288331</xdr:colOff>
      <xdr:row>10</xdr:row>
      <xdr:rowOff>56304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71BBBF-32C3-4C35-BBEA-E5CD29C4AB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</a:blip>
        <a:srcRect r="3568"/>
        <a:stretch/>
      </xdr:blipFill>
      <xdr:spPr>
        <a:xfrm>
          <a:off x="175260" y="0"/>
          <a:ext cx="7321591" cy="1885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0</xdr:rowOff>
    </xdr:from>
    <xdr:to>
      <xdr:col>8</xdr:col>
      <xdr:colOff>437009</xdr:colOff>
      <xdr:row>13</xdr:row>
      <xdr:rowOff>164506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356F25-8549-424F-A165-4ACD068896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</a:blip>
        <a:srcRect r="2084"/>
        <a:stretch/>
      </xdr:blipFill>
      <xdr:spPr>
        <a:xfrm>
          <a:off x="144780" y="0"/>
          <a:ext cx="6632069" cy="25419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579366</xdr:colOff>
      <xdr:row>12</xdr:row>
      <xdr:rowOff>137160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4B92E1-C6BA-4C49-9DC9-59BD6DAA8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8504166" cy="2331720"/>
        </a:xfrm>
        <a:prstGeom prst="rect">
          <a:avLst/>
        </a:prstGeom>
      </xdr:spPr>
    </xdr:pic>
    <xdr:clientData/>
  </xdr:twoCellAnchor>
  <xdr:oneCellAnchor>
    <xdr:from>
      <xdr:col>0</xdr:col>
      <xdr:colOff>114300</xdr:colOff>
      <xdr:row>13</xdr:row>
      <xdr:rowOff>176565</xdr:rowOff>
    </xdr:from>
    <xdr:ext cx="9083384" cy="4478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1C1798B-6004-474A-8966-956501246F39}"/>
                </a:ext>
              </a:extLst>
            </xdr:cNvPr>
            <xdr:cNvSpPr txBox="1"/>
          </xdr:nvSpPr>
          <xdr:spPr>
            <a:xfrm>
              <a:off x="114300" y="2554005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4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1C1798B-6004-474A-8966-956501246F39}"/>
                </a:ext>
              </a:extLst>
            </xdr:cNvPr>
            <xdr:cNvSpPr txBox="1"/>
          </xdr:nvSpPr>
          <xdr:spPr>
            <a:xfrm>
              <a:off x="114300" y="2554005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4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297180</xdr:colOff>
      <xdr:row>11</xdr:row>
      <xdr:rowOff>91440</xdr:rowOff>
    </xdr:from>
    <xdr:to>
      <xdr:col>9</xdr:col>
      <xdr:colOff>426720</xdr:colOff>
      <xdr:row>14</xdr:row>
      <xdr:rowOff>7620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F960546-0E72-C646-0772-C3828950A62C}"/>
            </a:ext>
          </a:extLst>
        </xdr:cNvPr>
        <xdr:cNvSpPr txBox="1"/>
      </xdr:nvSpPr>
      <xdr:spPr>
        <a:xfrm>
          <a:off x="4259580" y="2103120"/>
          <a:ext cx="329946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>
              <a:solidFill>
                <a:srgbClr val="FF0000"/>
              </a:solidFill>
            </a:rPr>
            <a:t>La</a:t>
          </a:r>
          <a:r>
            <a:rPr lang="es-GT" sz="1100" b="1" baseline="0">
              <a:solidFill>
                <a:srgbClr val="FF0000"/>
              </a:solidFill>
            </a:rPr>
            <a:t> fórmula del Costo total a pagar por intereses está mal, pues no debe llevar un "+" si no un "*" </a:t>
          </a:r>
          <a:endParaRPr lang="es-GT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381B-54BB-47B3-91FF-690C09D92EAC}">
  <dimension ref="A8:I44"/>
  <sheetViews>
    <sheetView topLeftCell="A7" zoomScale="124" zoomScaleNormal="170" workbookViewId="0">
      <selection activeCell="A15" sqref="A15"/>
    </sheetView>
  </sheetViews>
  <sheetFormatPr baseColWidth="10" defaultRowHeight="14.4" x14ac:dyDescent="0.3"/>
  <cols>
    <col min="1" max="1" width="19.77734375" customWidth="1"/>
    <col min="2" max="2" width="13.109375" bestFit="1" customWidth="1"/>
  </cols>
  <sheetData>
    <row r="8" spans="1:9" ht="43.2" x14ac:dyDescent="0.3">
      <c r="A8" s="2" t="s">
        <v>1</v>
      </c>
      <c r="B8" s="3">
        <v>100000</v>
      </c>
    </row>
    <row r="9" spans="1:9" x14ac:dyDescent="0.3">
      <c r="A9" s="2" t="s">
        <v>2</v>
      </c>
      <c r="B9" s="1">
        <v>0.06</v>
      </c>
      <c r="C9" t="s">
        <v>3</v>
      </c>
    </row>
    <row r="10" spans="1:9" x14ac:dyDescent="0.3">
      <c r="A10" t="s">
        <v>4</v>
      </c>
      <c r="B10">
        <v>90</v>
      </c>
      <c r="C10" t="s">
        <v>5</v>
      </c>
    </row>
    <row r="11" spans="1:9" x14ac:dyDescent="0.3">
      <c r="A11" t="s">
        <v>6</v>
      </c>
      <c r="B11" s="4">
        <f>B9+1.5%</f>
        <v>7.4999999999999997E-2</v>
      </c>
      <c r="C11" t="s">
        <v>7</v>
      </c>
    </row>
    <row r="13" spans="1:9" x14ac:dyDescent="0.3">
      <c r="A13" t="s">
        <v>8</v>
      </c>
      <c r="D13" s="7">
        <f>B8*B11*B10/365</f>
        <v>1849.3150684931506</v>
      </c>
    </row>
    <row r="15" spans="1:9" x14ac:dyDescent="0.3">
      <c r="A15" t="s">
        <v>9</v>
      </c>
      <c r="D15" s="8">
        <f>B11*B10/365</f>
        <v>1.8493150684931507E-2</v>
      </c>
      <c r="F15" t="s">
        <v>11</v>
      </c>
      <c r="I15" s="8">
        <f>D13/B8</f>
        <v>1.8493150684931507E-2</v>
      </c>
    </row>
    <row r="17" spans="1:3" x14ac:dyDescent="0.3">
      <c r="A17" t="s">
        <v>12</v>
      </c>
      <c r="C17" s="5">
        <f>(1+D15)^(365/B10)-1</f>
        <v>7.7145988339189842E-2</v>
      </c>
    </row>
    <row r="18" spans="1:3" x14ac:dyDescent="0.3">
      <c r="C18" s="8">
        <f>EFFECT(B11,365/B10)</f>
        <v>7.713586578369136E-2</v>
      </c>
    </row>
    <row r="27" spans="1:3" x14ac:dyDescent="0.3">
      <c r="A27" t="s">
        <v>0</v>
      </c>
      <c r="B27" s="3">
        <v>100000</v>
      </c>
    </row>
    <row r="28" spans="1:3" x14ac:dyDescent="0.3">
      <c r="B28" s="3"/>
      <c r="C28" t="s">
        <v>10</v>
      </c>
    </row>
    <row r="29" spans="1:3" ht="28.8" x14ac:dyDescent="0.3">
      <c r="A29" s="2" t="s">
        <v>13</v>
      </c>
      <c r="B29" s="1">
        <v>0.06</v>
      </c>
      <c r="C29" s="5">
        <f>B29+1%</f>
        <v>6.9999999999999993E-2</v>
      </c>
    </row>
    <row r="30" spans="1:3" ht="28.8" x14ac:dyDescent="0.3">
      <c r="A30" s="2" t="s">
        <v>14</v>
      </c>
      <c r="B30" s="5">
        <v>6.5000000000000002E-2</v>
      </c>
      <c r="C30" s="5">
        <f t="shared" ref="C30:C31" si="0">B30+1%</f>
        <v>7.4999999999999997E-2</v>
      </c>
    </row>
    <row r="31" spans="1:3" ht="28.8" x14ac:dyDescent="0.3">
      <c r="A31" s="2" t="s">
        <v>15</v>
      </c>
      <c r="B31" s="5">
        <v>6.25E-2</v>
      </c>
      <c r="C31" s="5">
        <f t="shared" si="0"/>
        <v>7.2499999999999995E-2</v>
      </c>
    </row>
    <row r="32" spans="1:3" x14ac:dyDescent="0.3">
      <c r="A32" s="2" t="s">
        <v>16</v>
      </c>
      <c r="B32">
        <v>90</v>
      </c>
      <c r="C32" t="s">
        <v>5</v>
      </c>
    </row>
    <row r="33" spans="1:5" x14ac:dyDescent="0.3">
      <c r="A33" s="2"/>
    </row>
    <row r="34" spans="1:5" ht="25.2" customHeight="1" x14ac:dyDescent="0.3">
      <c r="A34" s="15" t="s">
        <v>17</v>
      </c>
      <c r="B34" s="15"/>
      <c r="C34" s="15"/>
      <c r="D34" s="15"/>
      <c r="E34" s="6">
        <f>SUM(C29:C31)*B27*30/365</f>
        <v>1787.6712328767121</v>
      </c>
    </row>
    <row r="36" spans="1:5" x14ac:dyDescent="0.3">
      <c r="A36" t="s">
        <v>18</v>
      </c>
      <c r="E36" s="8">
        <f>E34/B8</f>
        <v>1.7876712328767121E-2</v>
      </c>
    </row>
    <row r="38" spans="1:5" x14ac:dyDescent="0.3">
      <c r="A38" t="s">
        <v>19</v>
      </c>
      <c r="C38" s="8">
        <f>(1+E36)^(365/B32)-1</f>
        <v>7.4504462510956104E-2</v>
      </c>
    </row>
    <row r="44" spans="1:5" x14ac:dyDescent="0.3">
      <c r="A44" s="9" t="s">
        <v>20</v>
      </c>
    </row>
  </sheetData>
  <mergeCells count="1">
    <mergeCell ref="A34:D3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A5E1-FCFE-4C9C-9471-91F30EA4A84E}">
  <dimension ref="A8:I17"/>
  <sheetViews>
    <sheetView workbookViewId="0">
      <selection activeCell="A18" sqref="A18"/>
    </sheetView>
  </sheetViews>
  <sheetFormatPr baseColWidth="10" defaultRowHeight="14.4" x14ac:dyDescent="0.3"/>
  <cols>
    <col min="1" max="1" width="18.33203125" bestFit="1" customWidth="1"/>
    <col min="2" max="2" width="14.109375" bestFit="1" customWidth="1"/>
    <col min="5" max="5" width="12.6640625" bestFit="1" customWidth="1"/>
    <col min="8" max="8" width="14.5546875" customWidth="1"/>
  </cols>
  <sheetData>
    <row r="8" spans="1:9" x14ac:dyDescent="0.3">
      <c r="A8" t="s">
        <v>0</v>
      </c>
      <c r="B8" s="3">
        <v>1000000</v>
      </c>
    </row>
    <row r="9" spans="1:9" x14ac:dyDescent="0.3">
      <c r="A9" t="s">
        <v>10</v>
      </c>
      <c r="B9" s="1">
        <v>0.1</v>
      </c>
      <c r="C9" t="s">
        <v>7</v>
      </c>
    </row>
    <row r="10" spans="1:9" x14ac:dyDescent="0.3">
      <c r="A10" t="s">
        <v>21</v>
      </c>
      <c r="B10" s="1">
        <v>0.2</v>
      </c>
      <c r="C10" t="s">
        <v>22</v>
      </c>
    </row>
    <row r="12" spans="1:9" x14ac:dyDescent="0.3">
      <c r="A12" t="s">
        <v>23</v>
      </c>
      <c r="E12" s="6">
        <f>B8*B10</f>
        <v>200000</v>
      </c>
    </row>
    <row r="14" spans="1:9" x14ac:dyDescent="0.3">
      <c r="A14" t="s">
        <v>24</v>
      </c>
      <c r="I14" s="8">
        <f>B8*B9/(B8-E12)</f>
        <v>0.125</v>
      </c>
    </row>
    <row r="16" spans="1:9" x14ac:dyDescent="0.3">
      <c r="A16" t="s">
        <v>25</v>
      </c>
    </row>
    <row r="17" spans="1:1" x14ac:dyDescent="0.3">
      <c r="A17" t="s">
        <v>26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BCB2-DAC8-4B99-A70B-EFEA4272E39C}">
  <dimension ref="J1:P20"/>
  <sheetViews>
    <sheetView topLeftCell="B1" workbookViewId="0">
      <selection activeCell="P11" sqref="P11"/>
    </sheetView>
  </sheetViews>
  <sheetFormatPr baseColWidth="10" defaultRowHeight="14.4" x14ac:dyDescent="0.3"/>
  <cols>
    <col min="12" max="12" width="17.109375" bestFit="1" customWidth="1"/>
    <col min="14" max="14" width="18.77734375" customWidth="1"/>
  </cols>
  <sheetData>
    <row r="1" spans="10:16" x14ac:dyDescent="0.3">
      <c r="J1" t="s">
        <v>38</v>
      </c>
    </row>
    <row r="2" spans="10:16" ht="43.2" x14ac:dyDescent="0.3">
      <c r="J2" t="s">
        <v>27</v>
      </c>
      <c r="K2" s="2" t="s">
        <v>28</v>
      </c>
      <c r="L2" t="s">
        <v>34</v>
      </c>
      <c r="M2" t="s">
        <v>35</v>
      </c>
      <c r="N2" t="s">
        <v>36</v>
      </c>
      <c r="O2" t="s">
        <v>37</v>
      </c>
      <c r="P2" t="s">
        <v>40</v>
      </c>
    </row>
    <row r="3" spans="10:16" x14ac:dyDescent="0.3">
      <c r="J3" t="s">
        <v>29</v>
      </c>
      <c r="K3" s="8">
        <f>(L3/(100-L3))*((M3/(N3-O3)))</f>
        <v>0.3724489795918367</v>
      </c>
      <c r="L3">
        <v>2</v>
      </c>
      <c r="M3">
        <v>365</v>
      </c>
      <c r="N3">
        <v>30</v>
      </c>
      <c r="O3">
        <v>10</v>
      </c>
      <c r="P3" t="s">
        <v>41</v>
      </c>
    </row>
    <row r="4" spans="10:16" x14ac:dyDescent="0.3">
      <c r="J4" t="s">
        <v>30</v>
      </c>
      <c r="K4" s="8">
        <f t="shared" ref="K4:K7" si="0">(L4/(100-L4))*((M4/(N4-O4)))</f>
        <v>0.30416666666666664</v>
      </c>
      <c r="L4">
        <v>4</v>
      </c>
      <c r="M4">
        <v>365</v>
      </c>
      <c r="N4">
        <v>60</v>
      </c>
      <c r="O4">
        <v>10</v>
      </c>
      <c r="P4" t="s">
        <v>41</v>
      </c>
    </row>
    <row r="5" spans="10:16" x14ac:dyDescent="0.3">
      <c r="J5" t="s">
        <v>31</v>
      </c>
      <c r="K5" s="8">
        <f t="shared" si="0"/>
        <v>0.21282798833819241</v>
      </c>
      <c r="L5">
        <v>2</v>
      </c>
      <c r="M5">
        <v>365</v>
      </c>
      <c r="N5">
        <v>55</v>
      </c>
      <c r="O5">
        <v>20</v>
      </c>
      <c r="P5" t="s">
        <v>42</v>
      </c>
    </row>
    <row r="6" spans="10:16" x14ac:dyDescent="0.3">
      <c r="J6" t="s">
        <v>32</v>
      </c>
      <c r="K6" s="8">
        <f t="shared" si="0"/>
        <v>0.22577319587628866</v>
      </c>
      <c r="L6">
        <v>3</v>
      </c>
      <c r="M6">
        <v>365</v>
      </c>
      <c r="N6">
        <v>70</v>
      </c>
      <c r="O6">
        <v>20</v>
      </c>
      <c r="P6" t="s">
        <v>42</v>
      </c>
    </row>
    <row r="7" spans="10:16" x14ac:dyDescent="0.3">
      <c r="J7" t="s">
        <v>33</v>
      </c>
      <c r="K7" s="8">
        <f t="shared" si="0"/>
        <v>0.38421052631578945</v>
      </c>
      <c r="L7">
        <v>5</v>
      </c>
      <c r="M7">
        <v>365</v>
      </c>
      <c r="N7">
        <v>60</v>
      </c>
      <c r="O7">
        <v>10</v>
      </c>
      <c r="P7" t="s">
        <v>41</v>
      </c>
    </row>
    <row r="9" spans="10:16" x14ac:dyDescent="0.3">
      <c r="J9" t="s">
        <v>39</v>
      </c>
      <c r="M9" s="9" t="s">
        <v>43</v>
      </c>
    </row>
    <row r="13" spans="10:16" x14ac:dyDescent="0.3">
      <c r="J13" t="s">
        <v>44</v>
      </c>
    </row>
    <row r="17" spans="10:14" x14ac:dyDescent="0.3">
      <c r="J17" t="s">
        <v>45</v>
      </c>
      <c r="N17" t="s">
        <v>46</v>
      </c>
    </row>
    <row r="20" spans="10:14" x14ac:dyDescent="0.3">
      <c r="N20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6AE1-F94D-429F-B2C2-E5202727DD62}">
  <dimension ref="J2:L12"/>
  <sheetViews>
    <sheetView workbookViewId="0">
      <selection activeCell="K10" sqref="K10"/>
    </sheetView>
  </sheetViews>
  <sheetFormatPr baseColWidth="10" defaultRowHeight="14.4" x14ac:dyDescent="0.3"/>
  <cols>
    <col min="11" max="12" width="12.6640625" bestFit="1" customWidth="1"/>
  </cols>
  <sheetData>
    <row r="2" spans="10:12" x14ac:dyDescent="0.3">
      <c r="J2" t="s">
        <v>48</v>
      </c>
    </row>
    <row r="3" spans="10:12" x14ac:dyDescent="0.3">
      <c r="J3" t="s">
        <v>49</v>
      </c>
      <c r="K3" t="s">
        <v>50</v>
      </c>
    </row>
    <row r="4" spans="10:12" x14ac:dyDescent="0.3">
      <c r="J4">
        <v>4</v>
      </c>
      <c r="K4" s="3">
        <v>8000</v>
      </c>
    </row>
    <row r="5" spans="10:12" x14ac:dyDescent="0.3">
      <c r="J5">
        <v>5</v>
      </c>
      <c r="K5" s="3">
        <v>50000</v>
      </c>
    </row>
    <row r="6" spans="10:12" x14ac:dyDescent="0.3">
      <c r="J6">
        <v>6</v>
      </c>
      <c r="K6" s="3">
        <v>12000</v>
      </c>
    </row>
    <row r="7" spans="10:12" x14ac:dyDescent="0.3">
      <c r="J7">
        <v>8</v>
      </c>
      <c r="K7" s="3">
        <v>46000</v>
      </c>
    </row>
    <row r="8" spans="10:12" x14ac:dyDescent="0.3">
      <c r="J8">
        <v>10</v>
      </c>
      <c r="K8" s="3">
        <v>22000</v>
      </c>
    </row>
    <row r="9" spans="10:12" x14ac:dyDescent="0.3">
      <c r="J9">
        <v>11</v>
      </c>
      <c r="K9" s="3">
        <v>62000</v>
      </c>
    </row>
    <row r="10" spans="10:12" x14ac:dyDescent="0.3">
      <c r="J10" t="s">
        <v>51</v>
      </c>
      <c r="K10" s="3">
        <f>SUM(K4:K9)</f>
        <v>200000</v>
      </c>
    </row>
    <row r="12" spans="10:12" x14ac:dyDescent="0.3">
      <c r="J12" t="s">
        <v>52</v>
      </c>
      <c r="L12" s="6">
        <f>K10*(1-0.05)*0.8</f>
        <v>152000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329C-16AF-4EDB-93EF-849B6E674985}">
  <dimension ref="A12:H25"/>
  <sheetViews>
    <sheetView workbookViewId="0">
      <selection activeCell="F25" sqref="F25"/>
    </sheetView>
  </sheetViews>
  <sheetFormatPr baseColWidth="10" defaultRowHeight="14.4" x14ac:dyDescent="0.3"/>
  <cols>
    <col min="4" max="4" width="12.6640625" bestFit="1" customWidth="1"/>
  </cols>
  <sheetData>
    <row r="12" spans="1:4" x14ac:dyDescent="0.3">
      <c r="A12" t="s">
        <v>53</v>
      </c>
      <c r="D12" s="3">
        <f>134000*(1-0.1)*0.85</f>
        <v>102510</v>
      </c>
    </row>
    <row r="14" spans="1:4" x14ac:dyDescent="0.3">
      <c r="A14" t="s">
        <v>54</v>
      </c>
    </row>
    <row r="15" spans="1:4" x14ac:dyDescent="0.3">
      <c r="A15" t="s">
        <v>56</v>
      </c>
      <c r="D15" s="6">
        <f>100000*11.5%</f>
        <v>11500</v>
      </c>
    </row>
    <row r="16" spans="1:4" x14ac:dyDescent="0.3">
      <c r="A16" t="s">
        <v>55</v>
      </c>
      <c r="D16" s="11">
        <f>100000*2%</f>
        <v>2000</v>
      </c>
    </row>
    <row r="17" spans="1:8" x14ac:dyDescent="0.3">
      <c r="D17" s="6">
        <f>SUM(D15:D16)</f>
        <v>13500</v>
      </c>
      <c r="F17" s="12">
        <f>D17/100000</f>
        <v>0.13500000000000001</v>
      </c>
    </row>
    <row r="19" spans="1:8" x14ac:dyDescent="0.3">
      <c r="A19" t="s">
        <v>57</v>
      </c>
    </row>
    <row r="20" spans="1:8" x14ac:dyDescent="0.3">
      <c r="A20" t="s">
        <v>58</v>
      </c>
      <c r="D20" s="6">
        <f>100000*11.5%*6/12</f>
        <v>5750</v>
      </c>
    </row>
    <row r="21" spans="1:8" x14ac:dyDescent="0.3">
      <c r="A21" t="s">
        <v>55</v>
      </c>
      <c r="D21" s="11">
        <f>100000*2%</f>
        <v>2000</v>
      </c>
      <c r="E21" s="9" t="s">
        <v>59</v>
      </c>
    </row>
    <row r="22" spans="1:8" x14ac:dyDescent="0.3">
      <c r="D22" s="6">
        <f>SUM(D20:D21)</f>
        <v>7750</v>
      </c>
      <c r="F22" s="12">
        <f>D22/100000</f>
        <v>7.7499999999999999E-2</v>
      </c>
      <c r="G22" t="s">
        <v>60</v>
      </c>
    </row>
    <row r="24" spans="1:8" x14ac:dyDescent="0.3">
      <c r="F24" s="8">
        <f>(1+F22*2/2)^(12/6)-1</f>
        <v>0.1610062499999998</v>
      </c>
      <c r="G24" t="s">
        <v>61</v>
      </c>
      <c r="H24" t="s">
        <v>62</v>
      </c>
    </row>
    <row r="25" spans="1:8" x14ac:dyDescent="0.3">
      <c r="F25" s="8">
        <f>EFFECT(F22*2,2)</f>
        <v>0.1610062499999998</v>
      </c>
      <c r="G25" t="s">
        <v>61</v>
      </c>
      <c r="H25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68E3-09AE-4BE5-9A85-3F58C79A7459}">
  <dimension ref="A1:N16"/>
  <sheetViews>
    <sheetView workbookViewId="0">
      <selection activeCell="L17" sqref="L17"/>
    </sheetView>
  </sheetViews>
  <sheetFormatPr baseColWidth="10" defaultRowHeight="14.4" x14ac:dyDescent="0.3"/>
  <cols>
    <col min="11" max="11" width="12.6640625" bestFit="1" customWidth="1"/>
    <col min="12" max="12" width="12.6640625" customWidth="1"/>
    <col min="13" max="13" width="12.6640625" bestFit="1" customWidth="1"/>
  </cols>
  <sheetData>
    <row r="1" spans="1:14" x14ac:dyDescent="0.3">
      <c r="J1" t="s">
        <v>49</v>
      </c>
      <c r="K1" t="s">
        <v>50</v>
      </c>
      <c r="L1" t="s">
        <v>65</v>
      </c>
      <c r="M1" t="s">
        <v>64</v>
      </c>
      <c r="N1" t="s">
        <v>66</v>
      </c>
    </row>
    <row r="2" spans="1:14" x14ac:dyDescent="0.3">
      <c r="J2">
        <v>1</v>
      </c>
      <c r="K2" s="3">
        <v>200000</v>
      </c>
      <c r="L2" s="3">
        <f>K2*2%</f>
        <v>4000</v>
      </c>
      <c r="M2" s="6">
        <f>K2-L2</f>
        <v>196000</v>
      </c>
      <c r="N2" s="13">
        <v>45061</v>
      </c>
    </row>
    <row r="3" spans="1:14" x14ac:dyDescent="0.3">
      <c r="J3">
        <v>2</v>
      </c>
      <c r="K3" s="3">
        <v>90000</v>
      </c>
      <c r="L3" s="3">
        <f>K3*2%</f>
        <v>1800</v>
      </c>
      <c r="M3" s="6">
        <f t="shared" ref="M3:M9" si="0">K3-L3</f>
        <v>88200</v>
      </c>
      <c r="N3" s="13">
        <v>45076</v>
      </c>
    </row>
    <row r="4" spans="1:14" x14ac:dyDescent="0.3">
      <c r="J4">
        <v>3</v>
      </c>
      <c r="K4" s="3">
        <v>110000</v>
      </c>
      <c r="L4" s="3">
        <f t="shared" ref="L4:L9" si="1">K4*2%</f>
        <v>2200</v>
      </c>
      <c r="M4" s="6">
        <f t="shared" si="0"/>
        <v>107800</v>
      </c>
      <c r="N4" s="13">
        <v>45076</v>
      </c>
    </row>
    <row r="5" spans="1:14" x14ac:dyDescent="0.3">
      <c r="J5">
        <v>4</v>
      </c>
      <c r="K5" s="3">
        <v>85000</v>
      </c>
      <c r="L5" s="3">
        <f t="shared" si="1"/>
        <v>1700</v>
      </c>
      <c r="M5" s="6">
        <f t="shared" si="0"/>
        <v>83300</v>
      </c>
      <c r="N5" s="13">
        <v>45076</v>
      </c>
    </row>
    <row r="6" spans="1:14" x14ac:dyDescent="0.3">
      <c r="J6">
        <v>5</v>
      </c>
      <c r="K6" s="3">
        <v>120000</v>
      </c>
      <c r="L6" s="3">
        <f t="shared" si="1"/>
        <v>2400</v>
      </c>
      <c r="M6" s="6">
        <f t="shared" si="0"/>
        <v>117600</v>
      </c>
      <c r="N6" s="13">
        <v>45073</v>
      </c>
    </row>
    <row r="7" spans="1:14" x14ac:dyDescent="0.3">
      <c r="J7">
        <v>6</v>
      </c>
      <c r="K7" s="3">
        <v>180000</v>
      </c>
      <c r="L7" s="3">
        <f t="shared" si="1"/>
        <v>3600</v>
      </c>
      <c r="M7" s="6">
        <f t="shared" si="0"/>
        <v>176400</v>
      </c>
      <c r="N7" s="13">
        <v>45076</v>
      </c>
    </row>
    <row r="8" spans="1:14" x14ac:dyDescent="0.3">
      <c r="J8">
        <v>7</v>
      </c>
      <c r="K8" s="3">
        <v>90000</v>
      </c>
      <c r="L8" s="3">
        <f t="shared" si="1"/>
        <v>1800</v>
      </c>
      <c r="M8" s="6">
        <f t="shared" si="0"/>
        <v>88200</v>
      </c>
      <c r="N8" s="13">
        <v>45076</v>
      </c>
    </row>
    <row r="9" spans="1:14" x14ac:dyDescent="0.3">
      <c r="J9">
        <v>8</v>
      </c>
      <c r="K9" s="14">
        <v>30000</v>
      </c>
      <c r="L9" s="3">
        <f t="shared" si="1"/>
        <v>600</v>
      </c>
      <c r="M9" s="11">
        <f t="shared" si="0"/>
        <v>29400</v>
      </c>
      <c r="N9" s="13">
        <v>45076</v>
      </c>
    </row>
    <row r="10" spans="1:14" x14ac:dyDescent="0.3">
      <c r="K10" s="6">
        <f>SUM(K2:K9)</f>
        <v>905000</v>
      </c>
      <c r="M10" s="6">
        <f>SUM(M2:M9)</f>
        <v>886900</v>
      </c>
    </row>
    <row r="12" spans="1:14" x14ac:dyDescent="0.3">
      <c r="K12" t="s">
        <v>66</v>
      </c>
      <c r="L12" t="s">
        <v>68</v>
      </c>
    </row>
    <row r="13" spans="1:14" x14ac:dyDescent="0.3">
      <c r="K13" s="13">
        <v>45061</v>
      </c>
      <c r="L13" s="6">
        <f>M2</f>
        <v>196000</v>
      </c>
    </row>
    <row r="14" spans="1:14" x14ac:dyDescent="0.3">
      <c r="K14" s="13">
        <v>45073</v>
      </c>
      <c r="L14" s="6">
        <f>M6</f>
        <v>117600</v>
      </c>
    </row>
    <row r="15" spans="1:14" x14ac:dyDescent="0.3">
      <c r="A15" t="s">
        <v>67</v>
      </c>
      <c r="K15" s="13">
        <v>45076</v>
      </c>
      <c r="L15" s="14">
        <f>SUM(M3:M5,M7:M9)</f>
        <v>573300</v>
      </c>
    </row>
    <row r="16" spans="1:14" x14ac:dyDescent="0.3">
      <c r="L16" s="6">
        <f>SUM(L13:L15)</f>
        <v>886900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65BB-5449-485B-BB32-DE86B32F6B44}">
  <dimension ref="A19"/>
  <sheetViews>
    <sheetView tabSelected="1" workbookViewId="0">
      <selection activeCell="L12" sqref="L12"/>
    </sheetView>
  </sheetViews>
  <sheetFormatPr baseColWidth="10" defaultRowHeight="14.4" x14ac:dyDescent="0.3"/>
  <sheetData>
    <row r="19" spans="1:1" ht="21" x14ac:dyDescent="0.4">
      <c r="A19" s="10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 1</vt:lpstr>
      <vt:lpstr>EJEMPLO 2</vt:lpstr>
      <vt:lpstr>EJEMPLO 3</vt:lpstr>
      <vt:lpstr>EJEMPLO 4</vt:lpstr>
      <vt:lpstr>EJEMPLO 5</vt:lpstr>
      <vt:lpstr>EJEMPLO 6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Brazil Batres</cp:lastModifiedBy>
  <dcterms:created xsi:type="dcterms:W3CDTF">2022-09-27T21:42:27Z</dcterms:created>
  <dcterms:modified xsi:type="dcterms:W3CDTF">2023-03-15T08:19:01Z</dcterms:modified>
</cp:coreProperties>
</file>