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E:\Primer Ciclo 2023\FUNDAMENTOS DE ADMIN Y ANÁLISIS FINANCIERO\9\"/>
    </mc:Choice>
  </mc:AlternateContent>
  <xr:revisionPtr revIDLastSave="0" documentId="13_ncr:1_{4BF2884C-8D9A-4DCE-8815-756A1B7E04D3}" xr6:coauthVersionLast="36" xr6:coauthVersionMax="47" xr10:uidLastSave="{00000000-0000-0000-0000-000000000000}"/>
  <bookViews>
    <workbookView xWindow="0" yWindow="0" windowWidth="19008" windowHeight="9060" activeTab="5" xr2:uid="{EADEE1FF-B4F8-48A6-BA2E-374D4F777BAC}"/>
  </bookViews>
  <sheets>
    <sheet name="EJEMPLO 1" sheetId="1" r:id="rId1"/>
    <sheet name="EJEMPLO 2" sheetId="3" r:id="rId2"/>
    <sheet name="EJEMPLO 3" sheetId="4" r:id="rId3"/>
    <sheet name="EJEMPLO 4" sheetId="5" r:id="rId4"/>
    <sheet name="EJEMPLO 5" sheetId="6" r:id="rId5"/>
    <sheet name="Hoja1" sheetId="7" r:id="rId6"/>
    <sheet name="Hoja2" sheetId="8"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7" l="1"/>
  <c r="I4" i="7"/>
  <c r="I3"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4" i="7"/>
  <c r="F29" i="6"/>
  <c r="F17" i="6"/>
  <c r="F23" i="6"/>
  <c r="E11" i="5"/>
  <c r="E10" i="5"/>
  <c r="F15" i="5"/>
  <c r="E15" i="5"/>
  <c r="K49" i="5"/>
  <c r="K43" i="5"/>
  <c r="K31" i="5"/>
  <c r="E16" i="5" l="1"/>
  <c r="E12" i="5"/>
  <c r="E13" i="5"/>
  <c r="E14" i="5"/>
  <c r="D22" i="4" l="1"/>
  <c r="C22" i="4"/>
  <c r="D10" i="4"/>
  <c r="C10" i="4"/>
  <c r="F45" i="3"/>
  <c r="D45" i="3"/>
  <c r="B45" i="3"/>
  <c r="F33" i="3"/>
  <c r="D33" i="3"/>
  <c r="B33" i="3"/>
  <c r="F37" i="3"/>
  <c r="F38" i="3"/>
  <c r="F39" i="3"/>
  <c r="F40" i="3"/>
  <c r="F36" i="3"/>
  <c r="D41" i="3"/>
  <c r="D37" i="3"/>
  <c r="D38" i="3"/>
  <c r="D39" i="3"/>
  <c r="D40" i="3"/>
  <c r="D36" i="3"/>
  <c r="B37" i="3"/>
  <c r="B38" i="3"/>
  <c r="B39" i="3"/>
  <c r="B40" i="3"/>
  <c r="B36" i="3"/>
  <c r="B41" i="3" s="1"/>
  <c r="D30" i="3"/>
  <c r="F30" i="3"/>
  <c r="B30" i="3"/>
  <c r="B21" i="3"/>
  <c r="B20" i="3"/>
  <c r="F21" i="3"/>
  <c r="F22" i="3" s="1"/>
  <c r="F20" i="3"/>
  <c r="D22" i="3"/>
  <c r="D21" i="3"/>
  <c r="D20" i="3"/>
  <c r="B11" i="1"/>
  <c r="B9" i="1"/>
  <c r="F41" i="3" l="1"/>
  <c r="B22" i="3"/>
  <c r="D7" i="4"/>
  <c r="C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Jocelyn Ardón</author>
  </authors>
  <commentList>
    <comment ref="A11" authorId="0" shapeId="0" xr:uid="{F4E14629-BB3B-4BB7-AD70-E42B910241B0}">
      <text>
        <r>
          <rPr>
            <b/>
            <sz val="9"/>
            <color indexed="81"/>
            <rFont val="Tahoma"/>
            <family val="2"/>
          </rPr>
          <t>Jocelyn Ardón:</t>
        </r>
        <r>
          <rPr>
            <sz val="9"/>
            <color indexed="81"/>
            <rFont val="Tahoma"/>
            <family val="2"/>
          </rPr>
          <t xml:space="preserve">
Tasa libre de riesgo</t>
        </r>
      </text>
    </comment>
    <comment ref="A12" authorId="0" shapeId="0" xr:uid="{C1613E7D-5187-4DBA-AC5D-B39533ACE91D}">
      <text>
        <r>
          <rPr>
            <b/>
            <sz val="9"/>
            <color indexed="81"/>
            <rFont val="Tahoma"/>
            <family val="2"/>
          </rPr>
          <t>Jocelyn Ardón:</t>
        </r>
        <r>
          <rPr>
            <sz val="9"/>
            <color indexed="81"/>
            <rFont val="Tahoma"/>
            <family val="2"/>
          </rPr>
          <t xml:space="preserve">
Tasa del mercado</t>
        </r>
      </text>
    </comment>
  </commentList>
</comments>
</file>

<file path=xl/sharedStrings.xml><?xml version="1.0" encoding="utf-8"?>
<sst xmlns="http://schemas.openxmlformats.org/spreadsheetml/2006/main" count="116" uniqueCount="80">
  <si>
    <t>Activo</t>
  </si>
  <si>
    <t>Coeficiente Beta</t>
  </si>
  <si>
    <t>Proporción Cartera X</t>
  </si>
  <si>
    <t>Proporción Cartera Y</t>
  </si>
  <si>
    <t>Activo A</t>
  </si>
  <si>
    <t>Activo B</t>
  </si>
  <si>
    <t>Activo C</t>
  </si>
  <si>
    <t>Probabilidad</t>
  </si>
  <si>
    <t>Rendimiento</t>
  </si>
  <si>
    <t>a)  Rango</t>
  </si>
  <si>
    <t>Valor Mayor</t>
  </si>
  <si>
    <t>Valor Menor</t>
  </si>
  <si>
    <t>Rango</t>
  </si>
  <si>
    <t>b) Valor esperado = media</t>
  </si>
  <si>
    <t>K prom =</t>
  </si>
  <si>
    <t>Desviación =</t>
  </si>
  <si>
    <t>Cálculo de la Varianza</t>
  </si>
  <si>
    <t>Varianza =</t>
  </si>
  <si>
    <t>c) Coeficiente de variación</t>
  </si>
  <si>
    <t>CV =</t>
  </si>
  <si>
    <t>Beta  de Cartera =</t>
  </si>
  <si>
    <t xml:space="preserve"> Cartera X</t>
  </si>
  <si>
    <t xml:space="preserve"> Cartera Y</t>
  </si>
  <si>
    <t>Ganancia =</t>
  </si>
  <si>
    <t>Si mercado aumenta 15%</t>
  </si>
  <si>
    <r>
      <t xml:space="preserve">K </t>
    </r>
    <r>
      <rPr>
        <vertAlign val="subscript"/>
        <sz val="14"/>
        <color theme="1"/>
        <rFont val="Calibri"/>
        <family val="2"/>
        <scheme val="minor"/>
      </rPr>
      <t>RF</t>
    </r>
    <r>
      <rPr>
        <sz val="14"/>
        <color theme="1"/>
        <rFont val="Calibri"/>
        <family val="2"/>
        <scheme val="minor"/>
      </rPr>
      <t xml:space="preserve"> =</t>
    </r>
  </si>
  <si>
    <r>
      <t xml:space="preserve">K </t>
    </r>
    <r>
      <rPr>
        <vertAlign val="subscript"/>
        <sz val="14"/>
        <color theme="1"/>
        <rFont val="Calibri"/>
        <family val="2"/>
        <scheme val="minor"/>
      </rPr>
      <t>M</t>
    </r>
    <r>
      <rPr>
        <sz val="14"/>
        <color theme="1"/>
        <rFont val="Calibri"/>
        <family val="2"/>
        <scheme val="minor"/>
      </rPr>
      <t xml:space="preserve"> =</t>
    </r>
  </si>
  <si>
    <t>a)  K = 10%, beta = ?</t>
  </si>
  <si>
    <t>b)  K = 18%, beta = ?</t>
  </si>
  <si>
    <t>c)  Si beta = 1, k =?</t>
  </si>
  <si>
    <r>
      <t>K</t>
    </r>
    <r>
      <rPr>
        <vertAlign val="subscript"/>
        <sz val="16"/>
        <color theme="1"/>
        <rFont val="Calibri"/>
        <family val="2"/>
        <scheme val="minor"/>
      </rPr>
      <t>a</t>
    </r>
    <r>
      <rPr>
        <sz val="16"/>
        <color theme="1"/>
        <rFont val="Calibri"/>
        <family val="2"/>
        <scheme val="minor"/>
      </rPr>
      <t xml:space="preserve"> =</t>
    </r>
  </si>
  <si>
    <r>
      <t>K</t>
    </r>
    <r>
      <rPr>
        <vertAlign val="subscript"/>
        <sz val="16"/>
        <color theme="1"/>
        <rFont val="Calibri"/>
        <family val="2"/>
        <scheme val="minor"/>
      </rPr>
      <t>b</t>
    </r>
    <r>
      <rPr>
        <sz val="16"/>
        <color theme="1"/>
        <rFont val="Calibri"/>
        <family val="2"/>
        <scheme val="minor"/>
      </rPr>
      <t xml:space="preserve"> =</t>
    </r>
  </si>
  <si>
    <t>VM Periodo anterior</t>
  </si>
  <si>
    <t>Pt - 1</t>
  </si>
  <si>
    <t>A</t>
  </si>
  <si>
    <t>B</t>
  </si>
  <si>
    <t>Flujo del Periodo</t>
  </si>
  <si>
    <t>VM Periodo actual</t>
  </si>
  <si>
    <t>Ct</t>
  </si>
  <si>
    <t>Pt</t>
  </si>
  <si>
    <t>Para el indiferente se busca el mayor rendimiento</t>
  </si>
  <si>
    <t>Para el adverso un balance entre rentabilidad y un menor riesgo</t>
  </si>
  <si>
    <t>Es promedio</t>
  </si>
  <si>
    <t>Si es &gt; 1</t>
  </si>
  <si>
    <t>Un riesgo mayor en el mercado</t>
  </si>
  <si>
    <t>Si es &lt;1</t>
  </si>
  <si>
    <t>Un riesgo menor en el mercado</t>
  </si>
  <si>
    <t>Si Beta es 1 el riesgo</t>
  </si>
  <si>
    <t>El beta se calcula a partir de datos históricos</t>
  </si>
  <si>
    <t>Tasa libre de riesgo</t>
  </si>
  <si>
    <t>x</t>
  </si>
  <si>
    <t>y</t>
  </si>
  <si>
    <t>nivel de riesgo</t>
  </si>
  <si>
    <t>k=</t>
  </si>
  <si>
    <t>b)</t>
  </si>
  <si>
    <t>c)</t>
  </si>
  <si>
    <t>ka=</t>
  </si>
  <si>
    <t>kb=</t>
  </si>
  <si>
    <t>Otra forma</t>
  </si>
  <si>
    <t>K=</t>
  </si>
  <si>
    <t>Date</t>
  </si>
  <si>
    <t>Adj Close</t>
  </si>
  <si>
    <t>RENDIMIENTO</t>
  </si>
  <si>
    <t>Fecha</t>
  </si>
  <si>
    <t>Abrir</t>
  </si>
  <si>
    <t>Alto</t>
  </si>
  <si>
    <t>Bajo</t>
  </si>
  <si>
    <t>Cierre*</t>
  </si>
  <si>
    <t>Cierre ajustado**</t>
  </si>
  <si>
    <t>Volumen</t>
  </si>
  <si>
    <t>FECHA</t>
  </si>
  <si>
    <t>PRECIO</t>
  </si>
  <si>
    <t>S&amp;P500</t>
  </si>
  <si>
    <t>Covarianza</t>
  </si>
  <si>
    <t>KO</t>
  </si>
  <si>
    <t>Varianza S&amp;P</t>
  </si>
  <si>
    <t>BETA</t>
  </si>
  <si>
    <t>-0.0199</t>
  </si>
  <si>
    <t>Una beta negativo es un</t>
  </si>
  <si>
    <t>negocio sin riesgo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</si>
</sst>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72" formatCode="0.0000"/>
    <numFmt numFmtId="175" formatCode="0.00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sz val="16"/>
      <color theme="1"/>
      <name val="Calibri"/>
      <family val="2"/>
      <scheme val="minor"/>
    </font>
    <font>
      <i/>
      <sz val="11"/>
      <color theme="1"/>
      <name val="Calibri"/>
      <family val="2"/>
      <scheme val="minor"/>
    </font>
    <font>
      <sz val="11"/>
      <color theme="4" tint="-0.249977111117893"/>
      <name val="Calibri"/>
      <family val="2"/>
      <scheme val="minor"/>
    </font>
    <font>
      <b/>
      <sz val="11"/>
      <color theme="4" tint="-0.249977111117893"/>
      <name val="Calibri"/>
      <family val="2"/>
      <scheme val="minor"/>
    </font>
    <font>
      <i/>
      <sz val="11"/>
      <color rgb="FFFF0000"/>
      <name val="Calibri"/>
      <family val="2"/>
      <scheme val="minor"/>
    </font>
    <font>
      <b/>
      <sz val="11"/>
      <color rgb="FFFF0000"/>
      <name val="Calibri"/>
      <family val="2"/>
      <scheme val="minor"/>
    </font>
    <font>
      <vertAlign val="subscript"/>
      <sz val="14"/>
      <color theme="1"/>
      <name val="Calibri"/>
      <family val="2"/>
      <scheme val="minor"/>
    </font>
    <font>
      <b/>
      <sz val="14"/>
      <color rgb="FF0070C0"/>
      <name val="Calibri"/>
      <family val="2"/>
      <scheme val="minor"/>
    </font>
    <font>
      <vertAlign val="subscript"/>
      <sz val="16"/>
      <color theme="1"/>
      <name val="Calibri"/>
      <family val="2"/>
      <scheme val="minor"/>
    </font>
    <font>
      <sz val="9"/>
      <color indexed="81"/>
      <name val="Tahoma"/>
      <family val="2"/>
    </font>
    <font>
      <b/>
      <sz val="9"/>
      <color indexed="81"/>
      <name val="Tahoma"/>
      <family val="2"/>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3" fillId="0" borderId="3" xfId="0" applyFont="1" applyBorder="1" applyAlignment="1">
      <alignment horizontal="justify" vertical="center" wrapText="1"/>
    </xf>
    <xf numFmtId="0" fontId="0" fillId="0" borderId="0" xfId="0" applyAlignment="1">
      <alignment horizontal="center"/>
    </xf>
    <xf numFmtId="0" fontId="4" fillId="0" borderId="1" xfId="0" applyFont="1" applyBorder="1" applyAlignment="1">
      <alignment horizontal="justify" vertical="center" wrapText="1"/>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4" fillId="0" borderId="3" xfId="0" applyFont="1" applyBorder="1" applyAlignment="1">
      <alignment horizontal="justify" vertical="center" wrapText="1"/>
    </xf>
    <xf numFmtId="0" fontId="4" fillId="0" borderId="4" xfId="0" applyFont="1" applyBorder="1" applyAlignment="1">
      <alignment horizontal="center" vertical="center" wrapText="1"/>
    </xf>
    <xf numFmtId="9" fontId="4" fillId="0" borderId="4" xfId="0" applyNumberFormat="1" applyFont="1" applyBorder="1" applyAlignment="1">
      <alignment horizontal="center" vertical="center" wrapText="1"/>
    </xf>
    <xf numFmtId="0" fontId="4" fillId="0" borderId="0" xfId="0" applyFont="1"/>
    <xf numFmtId="0" fontId="4" fillId="0" borderId="0" xfId="0" applyFont="1" applyAlignment="1">
      <alignment horizontal="center"/>
    </xf>
    <xf numFmtId="9" fontId="5" fillId="0" borderId="0" xfId="0" applyNumberFormat="1" applyFont="1" applyAlignment="1">
      <alignment horizontal="center"/>
    </xf>
    <xf numFmtId="0" fontId="6" fillId="0" borderId="0" xfId="0" applyFont="1"/>
    <xf numFmtId="0" fontId="7" fillId="0" borderId="0" xfId="0" applyFont="1"/>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justify" vertical="center" wrapText="1"/>
    </xf>
    <xf numFmtId="9" fontId="3" fillId="0" borderId="4" xfId="0" applyNumberFormat="1" applyFont="1" applyBorder="1" applyAlignment="1">
      <alignment horizontal="justify" vertical="center" wrapText="1"/>
    </xf>
    <xf numFmtId="0" fontId="3" fillId="0" borderId="4" xfId="0" applyFont="1" applyBorder="1" applyAlignment="1">
      <alignment horizontal="justify" vertical="center" wrapText="1"/>
    </xf>
    <xf numFmtId="0" fontId="8" fillId="0" borderId="0" xfId="0" applyFont="1"/>
    <xf numFmtId="9" fontId="9" fillId="0" borderId="0" xfId="0" applyNumberFormat="1" applyFont="1" applyAlignment="1">
      <alignment horizontal="center"/>
    </xf>
    <xf numFmtId="9" fontId="2" fillId="4" borderId="0" xfId="0" applyNumberFormat="1" applyFont="1" applyFill="1" applyAlignment="1">
      <alignment horizontal="center"/>
    </xf>
    <xf numFmtId="0" fontId="2" fillId="0" borderId="0" xfId="0" applyFont="1"/>
    <xf numFmtId="164" fontId="10" fillId="4" borderId="0" xfId="1" applyNumberFormat="1" applyFont="1" applyFill="1" applyAlignment="1">
      <alignment horizontal="center"/>
    </xf>
    <xf numFmtId="0" fontId="11" fillId="0" borderId="0" xfId="0" applyFont="1"/>
    <xf numFmtId="164" fontId="0" fillId="0" borderId="0" xfId="0" applyNumberFormat="1"/>
    <xf numFmtId="0" fontId="5" fillId="2" borderId="6" xfId="0" applyFont="1" applyFill="1" applyBorder="1" applyAlignment="1">
      <alignment horizontal="center" vertical="center" wrapText="1"/>
    </xf>
    <xf numFmtId="164" fontId="2" fillId="4" borderId="0" xfId="1" applyNumberFormat="1" applyFont="1" applyFill="1"/>
    <xf numFmtId="0" fontId="12" fillId="0" borderId="0" xfId="0" applyFont="1"/>
    <xf numFmtId="2" fontId="2" fillId="4" borderId="6" xfId="0" applyNumberFormat="1" applyFont="1" applyFill="1" applyBorder="1"/>
    <xf numFmtId="0" fontId="6" fillId="0" borderId="0" xfId="0" applyFont="1" applyAlignment="1">
      <alignment horizontal="right"/>
    </xf>
    <xf numFmtId="9" fontId="6" fillId="0" borderId="0" xfId="0" applyNumberFormat="1" applyFont="1"/>
    <xf numFmtId="0" fontId="0" fillId="2" borderId="0" xfId="0" applyFill="1"/>
    <xf numFmtId="0" fontId="14" fillId="0" borderId="0" xfId="0" applyFont="1"/>
    <xf numFmtId="0" fontId="0" fillId="0" borderId="8" xfId="0" applyFont="1" applyBorder="1"/>
    <xf numFmtId="9" fontId="2" fillId="4" borderId="0" xfId="1" applyFont="1" applyFill="1"/>
    <xf numFmtId="0" fontId="0" fillId="0" borderId="0" xfId="0" applyAlignment="1"/>
    <xf numFmtId="0" fontId="2" fillId="0" borderId="0" xfId="0" applyFont="1" applyAlignment="1">
      <alignment horizontal="center" vertical="center"/>
    </xf>
    <xf numFmtId="0" fontId="0" fillId="0" borderId="0" xfId="0" applyAlignment="1">
      <alignment horizontal="center" vertical="center"/>
    </xf>
    <xf numFmtId="9" fontId="0" fillId="0" borderId="0" xfId="0" applyNumberFormat="1" applyAlignment="1">
      <alignment horizontal="center" vertical="center"/>
    </xf>
    <xf numFmtId="0" fontId="0" fillId="0" borderId="0" xfId="0" applyNumberFormat="1" applyAlignment="1">
      <alignment horizontal="center" vertical="center"/>
    </xf>
    <xf numFmtId="10" fontId="0" fillId="0" borderId="0" xfId="0" applyNumberFormat="1" applyAlignment="1">
      <alignment horizontal="center" vertical="center"/>
    </xf>
    <xf numFmtId="0" fontId="3"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 xfId="0" applyFont="1" applyFill="1" applyBorder="1" applyAlignment="1">
      <alignment horizontal="center" vertical="center" wrapText="1"/>
    </xf>
    <xf numFmtId="9" fontId="2" fillId="5" borderId="0" xfId="1" applyFont="1" applyFill="1"/>
    <xf numFmtId="164" fontId="2" fillId="5" borderId="0" xfId="1" applyNumberFormat="1" applyFont="1" applyFill="1"/>
    <xf numFmtId="10" fontId="2" fillId="5" borderId="0" xfId="1" applyNumberFormat="1" applyFont="1" applyFill="1"/>
    <xf numFmtId="2" fontId="2" fillId="5" borderId="0" xfId="0" applyNumberFormat="1" applyFont="1" applyFill="1"/>
    <xf numFmtId="15" fontId="0" fillId="0" borderId="0" xfId="0" applyNumberFormat="1"/>
    <xf numFmtId="4" fontId="0" fillId="0" borderId="0" xfId="0" applyNumberFormat="1"/>
    <xf numFmtId="3" fontId="0" fillId="0" borderId="0" xfId="0" applyNumberFormat="1"/>
    <xf numFmtId="0" fontId="18" fillId="0" borderId="0" xfId="0" applyFont="1" applyAlignment="1">
      <alignment horizontal="center" vertical="center"/>
    </xf>
    <xf numFmtId="0" fontId="18" fillId="0" borderId="0" xfId="0" applyFont="1"/>
    <xf numFmtId="14" fontId="0" fillId="0" borderId="9" xfId="0" applyNumberFormat="1" applyBorder="1" applyAlignment="1">
      <alignment horizontal="center" vertical="center"/>
    </xf>
    <xf numFmtId="0" fontId="0" fillId="0" borderId="0" xfId="0" applyBorder="1" applyAlignment="1">
      <alignment horizontal="center" vertical="center"/>
    </xf>
    <xf numFmtId="15" fontId="0" fillId="0" borderId="0" xfId="0" applyNumberFormat="1" applyBorder="1"/>
    <xf numFmtId="4" fontId="0" fillId="0" borderId="0" xfId="0" applyNumberFormat="1" applyBorder="1"/>
    <xf numFmtId="0" fontId="0" fillId="0" borderId="10" xfId="0" applyBorder="1"/>
    <xf numFmtId="175" fontId="0" fillId="0" borderId="0" xfId="1" applyNumberFormat="1" applyFont="1" applyBorder="1" applyAlignment="1">
      <alignment horizontal="center" vertical="center"/>
    </xf>
    <xf numFmtId="175" fontId="0" fillId="0" borderId="10" xfId="1" applyNumberFormat="1" applyFont="1" applyBorder="1" applyAlignment="1">
      <alignment horizontal="center" vertical="center"/>
    </xf>
    <xf numFmtId="14" fontId="0" fillId="0" borderId="11" xfId="0" applyNumberFormat="1" applyBorder="1" applyAlignment="1">
      <alignment horizontal="center" vertical="center"/>
    </xf>
    <xf numFmtId="0" fontId="0" fillId="0" borderId="12" xfId="0" applyBorder="1" applyAlignment="1">
      <alignment horizontal="center" vertical="center"/>
    </xf>
    <xf numFmtId="175" fontId="0" fillId="0" borderId="12" xfId="1" applyNumberFormat="1" applyFont="1" applyBorder="1" applyAlignment="1">
      <alignment horizontal="center" vertical="center"/>
    </xf>
    <xf numFmtId="15" fontId="0" fillId="0" borderId="12" xfId="0" applyNumberFormat="1" applyBorder="1"/>
    <xf numFmtId="4" fontId="0" fillId="0" borderId="12" xfId="0" applyNumberFormat="1" applyBorder="1"/>
    <xf numFmtId="175" fontId="0" fillId="0" borderId="13" xfId="1" applyNumberFormat="1" applyFont="1" applyBorder="1" applyAlignment="1">
      <alignment horizontal="center" vertical="center"/>
    </xf>
    <xf numFmtId="0" fontId="18" fillId="6" borderId="14" xfId="0" applyFont="1" applyFill="1" applyBorder="1" applyAlignment="1">
      <alignment horizontal="center" vertical="center"/>
    </xf>
    <xf numFmtId="0" fontId="18" fillId="6" borderId="15" xfId="0" applyFont="1" applyFill="1" applyBorder="1" applyAlignment="1">
      <alignment horizontal="center" vertical="center"/>
    </xf>
    <xf numFmtId="0" fontId="18" fillId="6" borderId="15" xfId="0" applyFont="1" applyFill="1" applyBorder="1"/>
    <xf numFmtId="0" fontId="18" fillId="6" borderId="16" xfId="0" applyFont="1" applyFill="1" applyBorder="1" applyAlignment="1">
      <alignment horizontal="center" vertical="center"/>
    </xf>
    <xf numFmtId="0" fontId="0" fillId="0" borderId="0" xfId="0" applyBorder="1"/>
    <xf numFmtId="0" fontId="18" fillId="0" borderId="0" xfId="0" applyFont="1" applyFill="1" applyBorder="1" applyAlignment="1">
      <alignment horizontal="center" vertical="center"/>
    </xf>
    <xf numFmtId="0" fontId="2" fillId="0" borderId="0" xfId="0" quotePrefix="1" applyFont="1" applyAlignment="1">
      <alignment horizontal="center" vertical="center"/>
    </xf>
    <xf numFmtId="172" fontId="2" fillId="0" borderId="0" xfId="0" applyNumberFormat="1" applyFont="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GT"/>
              <a:t>LÍNEA DEL MERCADO DE VALORES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GT"/>
        </a:p>
      </c:txPr>
    </c:title>
    <c:autoTitleDeleted val="0"/>
    <c:plotArea>
      <c:layout/>
      <c:scatterChart>
        <c:scatterStyle val="line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'EJEMPLO 4'!$A$10:$A$16</c:f>
              <c:numCache>
                <c:formatCode>General</c:formatCode>
                <c:ptCount val="7"/>
                <c:pt idx="0">
                  <c:v>0</c:v>
                </c:pt>
                <c:pt idx="1">
                  <c:v>0.2</c:v>
                </c:pt>
                <c:pt idx="2">
                  <c:v>0.4</c:v>
                </c:pt>
                <c:pt idx="3">
                  <c:v>0.6</c:v>
                </c:pt>
                <c:pt idx="4">
                  <c:v>0.8</c:v>
                </c:pt>
                <c:pt idx="5">
                  <c:v>1</c:v>
                </c:pt>
                <c:pt idx="6">
                  <c:v>1.2</c:v>
                </c:pt>
              </c:numCache>
            </c:numRef>
          </c:xVal>
          <c:yVal>
            <c:numRef>
              <c:f>'EJEMPLO 4'!$B$10:$B$16</c:f>
              <c:numCache>
                <c:formatCode>0%</c:formatCode>
                <c:ptCount val="7"/>
                <c:pt idx="0">
                  <c:v>0.04</c:v>
                </c:pt>
                <c:pt idx="1">
                  <c:v>0.04</c:v>
                </c:pt>
                <c:pt idx="2">
                  <c:v>0.04</c:v>
                </c:pt>
                <c:pt idx="3">
                  <c:v>0.04</c:v>
                </c:pt>
                <c:pt idx="4">
                  <c:v>0.04</c:v>
                </c:pt>
                <c:pt idx="5">
                  <c:v>0.04</c:v>
                </c:pt>
                <c:pt idx="6">
                  <c:v>0.04</c:v>
                </c:pt>
              </c:numCache>
            </c:numRef>
          </c:yVal>
          <c:smooth val="0"/>
          <c:extLst>
            <c:ext xmlns:c16="http://schemas.microsoft.com/office/drawing/2014/chart" uri="{C3380CC4-5D6E-409C-BE32-E72D297353CC}">
              <c16:uniqueId val="{00000000-E9F7-493F-AB53-D20F2D508B38}"/>
            </c:ext>
          </c:extLst>
        </c:ser>
        <c:ser>
          <c:idx val="1"/>
          <c:order val="1"/>
          <c:tx>
            <c:v>LMV</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'EJEMPLO 4'!$D$10:$D$16</c:f>
              <c:numCache>
                <c:formatCode>General</c:formatCode>
                <c:ptCount val="7"/>
                <c:pt idx="0">
                  <c:v>0</c:v>
                </c:pt>
                <c:pt idx="1">
                  <c:v>0.2</c:v>
                </c:pt>
                <c:pt idx="2">
                  <c:v>0.4</c:v>
                </c:pt>
                <c:pt idx="3">
                  <c:v>0.6</c:v>
                </c:pt>
                <c:pt idx="4">
                  <c:v>0.8</c:v>
                </c:pt>
                <c:pt idx="5">
                  <c:v>1</c:v>
                </c:pt>
                <c:pt idx="6">
                  <c:v>1.2</c:v>
                </c:pt>
              </c:numCache>
            </c:numRef>
          </c:xVal>
          <c:yVal>
            <c:numRef>
              <c:f>'EJEMPLO 4'!$E$10:$E$16</c:f>
              <c:numCache>
                <c:formatCode>0.00%</c:formatCode>
                <c:ptCount val="7"/>
                <c:pt idx="0">
                  <c:v>0.04</c:v>
                </c:pt>
                <c:pt idx="1">
                  <c:v>5.2000000000000005E-2</c:v>
                </c:pt>
                <c:pt idx="2">
                  <c:v>6.4000000000000001E-2</c:v>
                </c:pt>
                <c:pt idx="3">
                  <c:v>7.6000000000000012E-2</c:v>
                </c:pt>
                <c:pt idx="4">
                  <c:v>8.8000000000000009E-2</c:v>
                </c:pt>
                <c:pt idx="5">
                  <c:v>0.1</c:v>
                </c:pt>
                <c:pt idx="6">
                  <c:v>0.11200000000000002</c:v>
                </c:pt>
              </c:numCache>
            </c:numRef>
          </c:yVal>
          <c:smooth val="0"/>
          <c:extLst>
            <c:ext xmlns:c16="http://schemas.microsoft.com/office/drawing/2014/chart" uri="{C3380CC4-5D6E-409C-BE32-E72D297353CC}">
              <c16:uniqueId val="{00000002-E9F7-493F-AB53-D20F2D508B38}"/>
            </c:ext>
          </c:extLst>
        </c:ser>
        <c:dLbls>
          <c:showLegendKey val="0"/>
          <c:showVal val="0"/>
          <c:showCatName val="0"/>
          <c:showSerName val="0"/>
          <c:showPercent val="0"/>
          <c:showBubbleSize val="0"/>
        </c:dLbls>
        <c:axId val="523083951"/>
        <c:axId val="474164399"/>
      </c:scatterChart>
      <c:valAx>
        <c:axId val="5230839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GT"/>
                  <a:t>Coeficiente Beta (Nivel de riesgo)</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crossAx val="474164399"/>
        <c:crosses val="autoZero"/>
        <c:crossBetween val="midCat"/>
      </c:valAx>
      <c:valAx>
        <c:axId val="47416439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GT"/>
                  <a:t>Rendimiento (KI)</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GT"/>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crossAx val="5230839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GT"/>
              <a:t>BETA DE COCA COLA (Marzo 2022 - Marzo 2023)</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GT"/>
        </a:p>
      </c:txPr>
    </c:title>
    <c:autoTitleDeleted val="0"/>
    <c:plotArea>
      <c:layout/>
      <c:scatterChart>
        <c:scatterStyle val="lineMarker"/>
        <c:varyColors val="0"/>
        <c:ser>
          <c:idx val="0"/>
          <c:order val="0"/>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0"/>
          </c:trendline>
          <c:trendline>
            <c:spPr>
              <a:ln w="25400" cap="rnd">
                <a:solidFill>
                  <a:schemeClr val="accent2">
                    <a:alpha val="50000"/>
                  </a:schemeClr>
                </a:solidFill>
              </a:ln>
              <a:effectLst/>
            </c:spPr>
            <c:trendlineType val="linear"/>
            <c:dispRSqr val="0"/>
            <c:dispEq val="0"/>
          </c:trendline>
          <c:trendline>
            <c:spPr>
              <a:ln w="25400" cap="rnd">
                <a:solidFill>
                  <a:schemeClr val="accent2">
                    <a:alpha val="50000"/>
                  </a:schemeClr>
                </a:solidFill>
              </a:ln>
              <a:effectLst/>
            </c:spPr>
            <c:trendlineType val="linear"/>
            <c:dispRSqr val="0"/>
            <c:dispEq val="1"/>
            <c:trendlineLbl>
              <c:layout>
                <c:manualLayout>
                  <c:x val="7.0494313210848647E-2"/>
                  <c:y val="-0.192722368037328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trendlineLbl>
          </c:trendline>
          <c:xVal>
            <c:numRef>
              <c:f>Hoja1!$F$4:$F$253</c:f>
              <c:numCache>
                <c:formatCode>0.0000%</c:formatCode>
                <c:ptCount val="250"/>
                <c:pt idx="0">
                  <c:v>-1.7258880685204168E-2</c:v>
                </c:pt>
                <c:pt idx="1">
                  <c:v>7.0299311652573734E-3</c:v>
                </c:pt>
                <c:pt idx="2">
                  <c:v>-1.6209568569817426E-2</c:v>
                </c:pt>
                <c:pt idx="3">
                  <c:v>1.5120235699317196E-3</c:v>
                </c:pt>
                <c:pt idx="4">
                  <c:v>1.4690839783612453E-2</c:v>
                </c:pt>
                <c:pt idx="5">
                  <c:v>1.8806529328896069E-2</c:v>
                </c:pt>
                <c:pt idx="6">
                  <c:v>-1.4128221121691396E-3</c:v>
                </c:pt>
                <c:pt idx="7">
                  <c:v>1.5565539576105627E-2</c:v>
                </c:pt>
                <c:pt idx="8">
                  <c:v>-6.8668764604467919E-4</c:v>
                </c:pt>
                <c:pt idx="9">
                  <c:v>-1.589118161774156E-2</c:v>
                </c:pt>
                <c:pt idx="10">
                  <c:v>-7.5250857121328283E-3</c:v>
                </c:pt>
                <c:pt idx="11">
                  <c:v>4.7476963802611785E-3</c:v>
                </c:pt>
                <c:pt idx="12">
                  <c:v>3.0452249914989836E-3</c:v>
                </c:pt>
                <c:pt idx="13">
                  <c:v>-3.0636023946321212E-3</c:v>
                </c:pt>
                <c:pt idx="14">
                  <c:v>1.0649766752979869E-2</c:v>
                </c:pt>
                <c:pt idx="15">
                  <c:v>-5.3011723890417466E-3</c:v>
                </c:pt>
                <c:pt idx="16">
                  <c:v>1.5760263589782045E-3</c:v>
                </c:pt>
                <c:pt idx="17">
                  <c:v>2.045109998148769E-2</c:v>
                </c:pt>
                <c:pt idx="18">
                  <c:v>2.7751287664649978E-3</c:v>
                </c:pt>
                <c:pt idx="19">
                  <c:v>1.3981483518767192E-2</c:v>
                </c:pt>
                <c:pt idx="20">
                  <c:v>-2.765454720802453E-3</c:v>
                </c:pt>
                <c:pt idx="21">
                  <c:v>2.8045540154682144E-4</c:v>
                </c:pt>
                <c:pt idx="22">
                  <c:v>-1.1319003502292545E-2</c:v>
                </c:pt>
                <c:pt idx="23">
                  <c:v>-2.1904626863482437E-3</c:v>
                </c:pt>
                <c:pt idx="24">
                  <c:v>8.9084895259095125E-3</c:v>
                </c:pt>
                <c:pt idx="25">
                  <c:v>1.1204849120659841E-2</c:v>
                </c:pt>
                <c:pt idx="26">
                  <c:v>-1.2708933717579269E-2</c:v>
                </c:pt>
                <c:pt idx="27">
                  <c:v>6.1784251340279532E-3</c:v>
                </c:pt>
                <c:pt idx="28">
                  <c:v>1.0463002359494222E-2</c:v>
                </c:pt>
                <c:pt idx="29">
                  <c:v>-1.4486477692499134E-2</c:v>
                </c:pt>
                <c:pt idx="30">
                  <c:v>-1.0344216488113043E-2</c:v>
                </c:pt>
                <c:pt idx="31">
                  <c:v>-1.4431143600058855E-2</c:v>
                </c:pt>
                <c:pt idx="32">
                  <c:v>1.313912941756247E-2</c:v>
                </c:pt>
                <c:pt idx="33">
                  <c:v>-2.4886010770017171E-3</c:v>
                </c:pt>
                <c:pt idx="34">
                  <c:v>-1.088800939801943E-2</c:v>
                </c:pt>
                <c:pt idx="35">
                  <c:v>1.8176295123275573E-4</c:v>
                </c:pt>
                <c:pt idx="36">
                  <c:v>7.1198297215552286E-4</c:v>
                </c:pt>
                <c:pt idx="37">
                  <c:v>-1.1741848495326848E-2</c:v>
                </c:pt>
                <c:pt idx="38">
                  <c:v>-1.856713848074697E-2</c:v>
                </c:pt>
                <c:pt idx="39">
                  <c:v>7.6971414647909559E-3</c:v>
                </c:pt>
                <c:pt idx="40">
                  <c:v>1.5808656964106552E-2</c:v>
                </c:pt>
                <c:pt idx="41">
                  <c:v>2.0345930939095875E-3</c:v>
                </c:pt>
                <c:pt idx="42">
                  <c:v>-3.9809056560367664E-3</c:v>
                </c:pt>
                <c:pt idx="43">
                  <c:v>-3.4043236919337979E-3</c:v>
                </c:pt>
                <c:pt idx="44">
                  <c:v>-1.2686384808583242E-2</c:v>
                </c:pt>
                <c:pt idx="45">
                  <c:v>-6.9298973017796403E-3</c:v>
                </c:pt>
                <c:pt idx="46">
                  <c:v>7.6822478411336362E-4</c:v>
                </c:pt>
                <c:pt idx="47">
                  <c:v>-2.2330735183872994E-2</c:v>
                </c:pt>
                <c:pt idx="48">
                  <c:v>1.1782778813581548E-2</c:v>
                </c:pt>
                <c:pt idx="49">
                  <c:v>-7.4825394435980366E-3</c:v>
                </c:pt>
                <c:pt idx="50">
                  <c:v>4.01658935080832E-3</c:v>
                </c:pt>
                <c:pt idx="51">
                  <c:v>2.5472066675348874E-3</c:v>
                </c:pt>
                <c:pt idx="52">
                  <c:v>-1.7161651010059127E-2</c:v>
                </c:pt>
                <c:pt idx="53">
                  <c:v>1.2166884294331338E-2</c:v>
                </c:pt>
                <c:pt idx="54">
                  <c:v>4.0660703793171417E-3</c:v>
                </c:pt>
                <c:pt idx="55">
                  <c:v>-5.8338231698753882E-3</c:v>
                </c:pt>
                <c:pt idx="56">
                  <c:v>1.4663600522186428E-2</c:v>
                </c:pt>
                <c:pt idx="57">
                  <c:v>-1.4650220191623478E-2</c:v>
                </c:pt>
                <c:pt idx="58">
                  <c:v>-1.0362097749122196E-3</c:v>
                </c:pt>
                <c:pt idx="59">
                  <c:v>9.089337447546475E-3</c:v>
                </c:pt>
                <c:pt idx="60">
                  <c:v>1.1263225659076481E-2</c:v>
                </c:pt>
                <c:pt idx="61">
                  <c:v>2.5558621574793085E-2</c:v>
                </c:pt>
                <c:pt idx="62">
                  <c:v>6.089624861087454E-3</c:v>
                </c:pt>
                <c:pt idx="63">
                  <c:v>-7.2369484905402568E-3</c:v>
                </c:pt>
                <c:pt idx="64">
                  <c:v>-1.4078224610079747E-2</c:v>
                </c:pt>
                <c:pt idx="65">
                  <c:v>7.403961996553487E-3</c:v>
                </c:pt>
                <c:pt idx="66">
                  <c:v>-7.465604981443252E-3</c:v>
                </c:pt>
                <c:pt idx="67">
                  <c:v>1.8658234026111729E-3</c:v>
                </c:pt>
                <c:pt idx="68">
                  <c:v>1.4609541111218221E-2</c:v>
                </c:pt>
                <c:pt idx="69">
                  <c:v>1.8220283882325793E-2</c:v>
                </c:pt>
                <c:pt idx="70">
                  <c:v>1.1960606135030445E-3</c:v>
                </c:pt>
                <c:pt idx="71">
                  <c:v>8.6837709152546465E-4</c:v>
                </c:pt>
                <c:pt idx="72">
                  <c:v>-3.0018798512785199E-2</c:v>
                </c:pt>
                <c:pt idx="73">
                  <c:v>1.5943885608305842E-3</c:v>
                </c:pt>
                <c:pt idx="74">
                  <c:v>1.5686413013314995E-2</c:v>
                </c:pt>
                <c:pt idx="75">
                  <c:v>2.831510238145727E-4</c:v>
                </c:pt>
                <c:pt idx="76">
                  <c:v>-5.879928288712497E-3</c:v>
                </c:pt>
                <c:pt idx="77">
                  <c:v>-1.3398008782139953E-2</c:v>
                </c:pt>
                <c:pt idx="78">
                  <c:v>3.8987933993934313E-3</c:v>
                </c:pt>
                <c:pt idx="79">
                  <c:v>-4.7360377672532993E-3</c:v>
                </c:pt>
                <c:pt idx="80">
                  <c:v>3.0989013216573469E-3</c:v>
                </c:pt>
                <c:pt idx="81">
                  <c:v>8.3207242617062416E-3</c:v>
                </c:pt>
                <c:pt idx="82">
                  <c:v>-8.637858773013209E-3</c:v>
                </c:pt>
                <c:pt idx="83">
                  <c:v>9.0163623728598992E-3</c:v>
                </c:pt>
                <c:pt idx="84">
                  <c:v>-9.1561835544324462E-3</c:v>
                </c:pt>
                <c:pt idx="85">
                  <c:v>-5.2522893460419461E-2</c:v>
                </c:pt>
                <c:pt idx="86">
                  <c:v>2.1218758086416944E-2</c:v>
                </c:pt>
                <c:pt idx="87">
                  <c:v>-5.5667156899879954E-3</c:v>
                </c:pt>
                <c:pt idx="88">
                  <c:v>-9.5224335399810862E-3</c:v>
                </c:pt>
                <c:pt idx="89">
                  <c:v>-1.3435705666282188E-2</c:v>
                </c:pt>
                <c:pt idx="90">
                  <c:v>1.0699241106591911E-2</c:v>
                </c:pt>
                <c:pt idx="91">
                  <c:v>2.5643071636225288E-2</c:v>
                </c:pt>
                <c:pt idx="92">
                  <c:v>4.1181504629029617E-3</c:v>
                </c:pt>
                <c:pt idx="93">
                  <c:v>7.510369371742604E-3</c:v>
                </c:pt>
                <c:pt idx="94">
                  <c:v>-2.4034493189030615E-2</c:v>
                </c:pt>
                <c:pt idx="95">
                  <c:v>6.1198224463529863E-3</c:v>
                </c:pt>
                <c:pt idx="96">
                  <c:v>7.4426982718112621E-3</c:v>
                </c:pt>
                <c:pt idx="97">
                  <c:v>-1.6006281241011524E-2</c:v>
                </c:pt>
                <c:pt idx="98">
                  <c:v>-1.174243022747506E-2</c:v>
                </c:pt>
                <c:pt idx="99">
                  <c:v>-2.3175004996335968E-2</c:v>
                </c:pt>
                <c:pt idx="100">
                  <c:v>8.01466536453351E-3</c:v>
                </c:pt>
                <c:pt idx="101">
                  <c:v>6.7168945323071707E-3</c:v>
                </c:pt>
                <c:pt idx="102">
                  <c:v>-1.1298447841117479E-2</c:v>
                </c:pt>
                <c:pt idx="103">
                  <c:v>-2.5796979295531385E-2</c:v>
                </c:pt>
                <c:pt idx="104">
                  <c:v>2.4236199683511539E-2</c:v>
                </c:pt>
                <c:pt idx="105">
                  <c:v>-2.5308522552324079E-2</c:v>
                </c:pt>
                <c:pt idx="106">
                  <c:v>3.3016217364685075E-3</c:v>
                </c:pt>
                <c:pt idx="107">
                  <c:v>6.5620088942387311E-3</c:v>
                </c:pt>
                <c:pt idx="108">
                  <c:v>7.5490187936518433E-3</c:v>
                </c:pt>
                <c:pt idx="109">
                  <c:v>2.8810383387459303E-2</c:v>
                </c:pt>
                <c:pt idx="110">
                  <c:v>1.0351126446113312E-2</c:v>
                </c:pt>
                <c:pt idx="111">
                  <c:v>2.0220549364571576E-3</c:v>
                </c:pt>
                <c:pt idx="112">
                  <c:v>-2.9676095311704516E-2</c:v>
                </c:pt>
                <c:pt idx="113">
                  <c:v>-2.5230872953950448E-2</c:v>
                </c:pt>
                <c:pt idx="114">
                  <c:v>1.5297214986529502E-2</c:v>
                </c:pt>
                <c:pt idx="115">
                  <c:v>2.158237809953115E-2</c:v>
                </c:pt>
                <c:pt idx="116">
                  <c:v>-1.9292613147478918E-2</c:v>
                </c:pt>
                <c:pt idx="117">
                  <c:v>2.1248653109569022E-3</c:v>
                </c:pt>
                <c:pt idx="118">
                  <c:v>1.0448586061985657E-2</c:v>
                </c:pt>
                <c:pt idx="119">
                  <c:v>1.7534786623091377E-2</c:v>
                </c:pt>
                <c:pt idx="120">
                  <c:v>8.4992243193835158E-3</c:v>
                </c:pt>
                <c:pt idx="121">
                  <c:v>1.7414569662236506E-2</c:v>
                </c:pt>
                <c:pt idx="122">
                  <c:v>1.140062189925648E-2</c:v>
                </c:pt>
                <c:pt idx="123">
                  <c:v>-6.8104484998294688E-3</c:v>
                </c:pt>
                <c:pt idx="124">
                  <c:v>7.2340853993850211E-3</c:v>
                </c:pt>
                <c:pt idx="125">
                  <c:v>1.1447319517602961E-2</c:v>
                </c:pt>
                <c:pt idx="126">
                  <c:v>-3.3755616432802156E-3</c:v>
                </c:pt>
                <c:pt idx="127">
                  <c:v>4.5190442165540586E-2</c:v>
                </c:pt>
                <c:pt idx="128">
                  <c:v>-1.0473407762242631E-2</c:v>
                </c:pt>
                <c:pt idx="129">
                  <c:v>-1.5041697808898226E-2</c:v>
                </c:pt>
                <c:pt idx="130">
                  <c:v>-6.5673534389368293E-3</c:v>
                </c:pt>
                <c:pt idx="131">
                  <c:v>-1.8010638538444684E-2</c:v>
                </c:pt>
                <c:pt idx="132">
                  <c:v>4.111877876971223E-3</c:v>
                </c:pt>
                <c:pt idx="133">
                  <c:v>1.0853001585012127E-2</c:v>
                </c:pt>
                <c:pt idx="134">
                  <c:v>-2.9872568914881856E-3</c:v>
                </c:pt>
                <c:pt idx="135">
                  <c:v>7.8786346396965499E-3</c:v>
                </c:pt>
                <c:pt idx="136">
                  <c:v>1.1151082746302275E-2</c:v>
                </c:pt>
                <c:pt idx="137">
                  <c:v>6.7111429783580463E-3</c:v>
                </c:pt>
                <c:pt idx="138">
                  <c:v>3.4862457672648776E-2</c:v>
                </c:pt>
                <c:pt idx="139">
                  <c:v>-1.3895768637238149E-2</c:v>
                </c:pt>
                <c:pt idx="140">
                  <c:v>-2.9076717615324861E-3</c:v>
                </c:pt>
                <c:pt idx="141">
                  <c:v>2.2428204314644501E-3</c:v>
                </c:pt>
                <c:pt idx="142">
                  <c:v>2.1868105046169706E-2</c:v>
                </c:pt>
                <c:pt idx="143">
                  <c:v>1.3068525805963425E-2</c:v>
                </c:pt>
                <c:pt idx="144">
                  <c:v>-2.2643764560873951E-3</c:v>
                </c:pt>
                <c:pt idx="145">
                  <c:v>7.2905260596531282E-3</c:v>
                </c:pt>
                <c:pt idx="146">
                  <c:v>-1.8721546037349E-3</c:v>
                </c:pt>
                <c:pt idx="147">
                  <c:v>-3.9537925224685929E-3</c:v>
                </c:pt>
                <c:pt idx="148">
                  <c:v>-1.7027440627080642E-2</c:v>
                </c:pt>
                <c:pt idx="149">
                  <c:v>7.0592094160806058E-4</c:v>
                </c:pt>
                <c:pt idx="150">
                  <c:v>-2.0846792581895458E-2</c:v>
                </c:pt>
                <c:pt idx="151">
                  <c:v>4.2668594313603602E-3</c:v>
                </c:pt>
                <c:pt idx="152">
                  <c:v>1.23911247663058E-3</c:v>
                </c:pt>
                <c:pt idx="153">
                  <c:v>1.6283933908940243E-3</c:v>
                </c:pt>
                <c:pt idx="154">
                  <c:v>7.7794958501338485E-4</c:v>
                </c:pt>
                <c:pt idx="155">
                  <c:v>-1.539768529326117E-2</c:v>
                </c:pt>
                <c:pt idx="156">
                  <c:v>6.7070950016987858E-3</c:v>
                </c:pt>
                <c:pt idx="157">
                  <c:v>2.8310384763865302E-3</c:v>
                </c:pt>
                <c:pt idx="158">
                  <c:v>-1.4008701568170788E-2</c:v>
                </c:pt>
                <c:pt idx="159">
                  <c:v>-1.1987928583179996E-2</c:v>
                </c:pt>
                <c:pt idx="160">
                  <c:v>-2.5489547943264863E-2</c:v>
                </c:pt>
                <c:pt idx="161">
                  <c:v>1.1677994414761342E-2</c:v>
                </c:pt>
                <c:pt idx="162">
                  <c:v>-1.3133879864073257E-3</c:v>
                </c:pt>
                <c:pt idx="163">
                  <c:v>9.4203648498218436E-3</c:v>
                </c:pt>
                <c:pt idx="164">
                  <c:v>-9.7650633291238281E-3</c:v>
                </c:pt>
                <c:pt idx="165">
                  <c:v>-5.8612591227051279E-3</c:v>
                </c:pt>
                <c:pt idx="166">
                  <c:v>-2.6885530737751802E-2</c:v>
                </c:pt>
                <c:pt idx="167">
                  <c:v>8.4341595207329829E-3</c:v>
                </c:pt>
                <c:pt idx="168">
                  <c:v>-1.8839499270027579E-2</c:v>
                </c:pt>
                <c:pt idx="169">
                  <c:v>3.0076140123154117E-3</c:v>
                </c:pt>
                <c:pt idx="170">
                  <c:v>4.4768503174828587E-3</c:v>
                </c:pt>
                <c:pt idx="171">
                  <c:v>9.3301560699695328E-3</c:v>
                </c:pt>
                <c:pt idx="172">
                  <c:v>1.1661905910861081E-2</c:v>
                </c:pt>
                <c:pt idx="173">
                  <c:v>8.3090132277433373E-4</c:v>
                </c:pt>
                <c:pt idx="174">
                  <c:v>-1.4743941249724534E-2</c:v>
                </c:pt>
                <c:pt idx="175">
                  <c:v>-3.5603940620221306E-3</c:v>
                </c:pt>
                <c:pt idx="176">
                  <c:v>-1.5816714038508076E-3</c:v>
                </c:pt>
                <c:pt idx="177">
                  <c:v>-1.0443543432854112E-2</c:v>
                </c:pt>
                <c:pt idx="178">
                  <c:v>8.836629347648008E-3</c:v>
                </c:pt>
                <c:pt idx="179">
                  <c:v>7.1226003776032312E-4</c:v>
                </c:pt>
                <c:pt idx="180">
                  <c:v>2.0557103792963573E-2</c:v>
                </c:pt>
                <c:pt idx="181">
                  <c:v>2.9819671752847111E-3</c:v>
                </c:pt>
                <c:pt idx="182">
                  <c:v>-2.9656879035927688E-2</c:v>
                </c:pt>
                <c:pt idx="183">
                  <c:v>-9.4421889860448836E-3</c:v>
                </c:pt>
                <c:pt idx="184">
                  <c:v>1.3032296157600598E-3</c:v>
                </c:pt>
                <c:pt idx="185">
                  <c:v>-2.3892434903407579E-2</c:v>
                </c:pt>
                <c:pt idx="186">
                  <c:v>-2.1960139761187324E-3</c:v>
                </c:pt>
                <c:pt idx="187">
                  <c:v>3.3604507509333775E-2</c:v>
                </c:pt>
                <c:pt idx="188">
                  <c:v>-1.438262370085403E-2</c:v>
                </c:pt>
                <c:pt idx="189">
                  <c:v>3.7880004711576803E-3</c:v>
                </c:pt>
                <c:pt idx="190">
                  <c:v>4.0331979421969637E-2</c:v>
                </c:pt>
                <c:pt idx="191">
                  <c:v>2.9983131924755064E-2</c:v>
                </c:pt>
                <c:pt idx="192">
                  <c:v>2.4378892035979777E-2</c:v>
                </c:pt>
                <c:pt idx="193">
                  <c:v>1.0911688456837931E-2</c:v>
                </c:pt>
                <c:pt idx="194">
                  <c:v>-9.4335541305748099E-3</c:v>
                </c:pt>
                <c:pt idx="195">
                  <c:v>-3.1275552417486955E-3</c:v>
                </c:pt>
                <c:pt idx="196">
                  <c:v>1.6619042287527867E-2</c:v>
                </c:pt>
                <c:pt idx="197">
                  <c:v>-1.8097500011970864E-2</c:v>
                </c:pt>
                <c:pt idx="198">
                  <c:v>7.5392016541379232E-3</c:v>
                </c:pt>
                <c:pt idx="199">
                  <c:v>6.3139043839163991E-3</c:v>
                </c:pt>
                <c:pt idx="200">
                  <c:v>-2.4144830505213658E-2</c:v>
                </c:pt>
                <c:pt idx="201">
                  <c:v>-1.9495593714882825E-2</c:v>
                </c:pt>
                <c:pt idx="202">
                  <c:v>-9.3622839448768824E-3</c:v>
                </c:pt>
                <c:pt idx="203">
                  <c:v>8.1872799050102963E-3</c:v>
                </c:pt>
                <c:pt idx="204">
                  <c:v>-1.8217049386599529E-2</c:v>
                </c:pt>
                <c:pt idx="205">
                  <c:v>-1.4610289745118721E-4</c:v>
                </c:pt>
                <c:pt idx="206">
                  <c:v>5.8680421145459955E-3</c:v>
                </c:pt>
                <c:pt idx="207">
                  <c:v>4.2095685682828385E-2</c:v>
                </c:pt>
                <c:pt idx="208">
                  <c:v>-1.9770840211795416E-2</c:v>
                </c:pt>
                <c:pt idx="209">
                  <c:v>3.962065962909188E-3</c:v>
                </c:pt>
                <c:pt idx="210">
                  <c:v>-2.3313261545419968E-2</c:v>
                </c:pt>
                <c:pt idx="211">
                  <c:v>1.2976835077148326E-3</c:v>
                </c:pt>
                <c:pt idx="212">
                  <c:v>1.6738751467531433E-2</c:v>
                </c:pt>
                <c:pt idx="213">
                  <c:v>-2.4518563876983293E-3</c:v>
                </c:pt>
                <c:pt idx="214">
                  <c:v>3.3097483488840652E-2</c:v>
                </c:pt>
                <c:pt idx="215">
                  <c:v>5.7065388738255264E-3</c:v>
                </c:pt>
                <c:pt idx="216">
                  <c:v>3.6967640654276643E-2</c:v>
                </c:pt>
                <c:pt idx="217">
                  <c:v>-2.899652804424023E-2</c:v>
                </c:pt>
                <c:pt idx="218">
                  <c:v>-4.8138178125627365E-3</c:v>
                </c:pt>
                <c:pt idx="219">
                  <c:v>-5.6432865345647856E-3</c:v>
                </c:pt>
                <c:pt idx="220">
                  <c:v>3.7650686241054353E-2</c:v>
                </c:pt>
                <c:pt idx="221">
                  <c:v>-2.4149271137026231E-2</c:v>
                </c:pt>
                <c:pt idx="222">
                  <c:v>-2.0937102649165426E-3</c:v>
                </c:pt>
                <c:pt idx="223">
                  <c:v>2.8961486874880264E-2</c:v>
                </c:pt>
                <c:pt idx="224">
                  <c:v>-5.6655773116207524E-3</c:v>
                </c:pt>
                <c:pt idx="225">
                  <c:v>2.8531431862127758E-2</c:v>
                </c:pt>
                <c:pt idx="226">
                  <c:v>1.4973848681964459E-2</c:v>
                </c:pt>
                <c:pt idx="227">
                  <c:v>6.1891040374939023E-4</c:v>
                </c:pt>
                <c:pt idx="228">
                  <c:v>-1.5803828147935763E-2</c:v>
                </c:pt>
                <c:pt idx="229">
                  <c:v>2.0493249751247147E-4</c:v>
                </c:pt>
                <c:pt idx="230">
                  <c:v>1.2293430527319873E-2</c:v>
                </c:pt>
                <c:pt idx="231">
                  <c:v>-1.1051165050072151E-2</c:v>
                </c:pt>
                <c:pt idx="232">
                  <c:v>3.4292601393989533E-3</c:v>
                </c:pt>
                <c:pt idx="233">
                  <c:v>1.716702209390078E-2</c:v>
                </c:pt>
                <c:pt idx="234">
                  <c:v>2.658033812507306E-3</c:v>
                </c:pt>
                <c:pt idx="235">
                  <c:v>-4.2353579055200534E-3</c:v>
                </c:pt>
                <c:pt idx="236">
                  <c:v>9.8122133827254748E-3</c:v>
                </c:pt>
                <c:pt idx="237">
                  <c:v>1.271126511562134E-2</c:v>
                </c:pt>
                <c:pt idx="238">
                  <c:v>-8.0259413787687126E-3</c:v>
                </c:pt>
                <c:pt idx="239">
                  <c:v>-3.3986968362421676E-3</c:v>
                </c:pt>
                <c:pt idx="240">
                  <c:v>1.5901430554850438E-2</c:v>
                </c:pt>
                <c:pt idx="241">
                  <c:v>6.3335832002521589E-3</c:v>
                </c:pt>
                <c:pt idx="242">
                  <c:v>-1.2108126781241887E-2</c:v>
                </c:pt>
                <c:pt idx="243">
                  <c:v>-7.0942756233171381E-3</c:v>
                </c:pt>
                <c:pt idx="244">
                  <c:v>-5.0406554172739391E-3</c:v>
                </c:pt>
                <c:pt idx="245">
                  <c:v>-1.4141092350713265E-2</c:v>
                </c:pt>
                <c:pt idx="246">
                  <c:v>1.2425273324596498E-2</c:v>
                </c:pt>
                <c:pt idx="247">
                  <c:v>-1.1177827870759969E-2</c:v>
                </c:pt>
                <c:pt idx="248">
                  <c:v>4.3486252516141462E-4</c:v>
                </c:pt>
                <c:pt idx="249">
                  <c:v>-1.1527810141784183E-2</c:v>
                </c:pt>
              </c:numCache>
            </c:numRef>
          </c:xVal>
          <c:yVal>
            <c:numRef>
              <c:f>Hoja1!$C$4:$C$253</c:f>
              <c:numCache>
                <c:formatCode>0.0000%</c:formatCode>
                <c:ptCount val="250"/>
                <c:pt idx="0">
                  <c:v>1.6645110831540745E-4</c:v>
                </c:pt>
                <c:pt idx="1">
                  <c:v>7.9866914317753557E-3</c:v>
                </c:pt>
                <c:pt idx="2">
                  <c:v>3.6315458688919522E-3</c:v>
                </c:pt>
                <c:pt idx="3">
                  <c:v>-6.5789327743208687E-3</c:v>
                </c:pt>
                <c:pt idx="4">
                  <c:v>9.6026520930655081E-3</c:v>
                </c:pt>
                <c:pt idx="5">
                  <c:v>9.0193367224238059E-3</c:v>
                </c:pt>
                <c:pt idx="6">
                  <c:v>6.3383404192844869E-3</c:v>
                </c:pt>
                <c:pt idx="7">
                  <c:v>3.8760034020514692E-3</c:v>
                </c:pt>
                <c:pt idx="8">
                  <c:v>8.043103182440016E-4</c:v>
                </c:pt>
                <c:pt idx="9">
                  <c:v>-3.3756151340177719E-3</c:v>
                </c:pt>
                <c:pt idx="10">
                  <c:v>1.4032279400881907E-2</c:v>
                </c:pt>
                <c:pt idx="11">
                  <c:v>-5.2489930701266072E-3</c:v>
                </c:pt>
                <c:pt idx="12">
                  <c:v>-1.1192024085005343E-3</c:v>
                </c:pt>
                <c:pt idx="13">
                  <c:v>1.0084778433274657E-2</c:v>
                </c:pt>
                <c:pt idx="14">
                  <c:v>5.3883069755209225E-3</c:v>
                </c:pt>
                <c:pt idx="15">
                  <c:v>6.1475752748402467E-3</c:v>
                </c:pt>
                <c:pt idx="16">
                  <c:v>-3.1338040693252108E-4</c:v>
                </c:pt>
                <c:pt idx="17">
                  <c:v>1.1753631757466743E-2</c:v>
                </c:pt>
                <c:pt idx="18">
                  <c:v>2.6333053355876222E-3</c:v>
                </c:pt>
                <c:pt idx="19">
                  <c:v>4.4801337255719548E-3</c:v>
                </c:pt>
                <c:pt idx="20">
                  <c:v>-8.9203347287067098E-3</c:v>
                </c:pt>
                <c:pt idx="21">
                  <c:v>9.776475678960013E-3</c:v>
                </c:pt>
                <c:pt idx="22">
                  <c:v>1.3677598420463179E-2</c:v>
                </c:pt>
                <c:pt idx="23">
                  <c:v>3.7901770971189041E-3</c:v>
                </c:pt>
                <c:pt idx="24">
                  <c:v>-1.4499340475402829E-2</c:v>
                </c:pt>
                <c:pt idx="25">
                  <c:v>1.0574794582781554E-2</c:v>
                </c:pt>
                <c:pt idx="26">
                  <c:v>-1.3497199624869725E-2</c:v>
                </c:pt>
                <c:pt idx="27">
                  <c:v>7.8401413989318477E-3</c:v>
                </c:pt>
                <c:pt idx="28">
                  <c:v>9.6094588031763791E-3</c:v>
                </c:pt>
                <c:pt idx="29">
                  <c:v>-2.3870653667124656E-2</c:v>
                </c:pt>
                <c:pt idx="30">
                  <c:v>-1.8108626869459538E-2</c:v>
                </c:pt>
                <c:pt idx="31">
                  <c:v>-5.6746068169852117E-3</c:v>
                </c:pt>
                <c:pt idx="32">
                  <c:v>3.0912973223016036E-2</c:v>
                </c:pt>
                <c:pt idx="33">
                  <c:v>-7.9961715038202996E-3</c:v>
                </c:pt>
                <c:pt idx="34">
                  <c:v>3.5652764247445521E-3</c:v>
                </c:pt>
                <c:pt idx="35">
                  <c:v>-2.0080328574282129E-3</c:v>
                </c:pt>
                <c:pt idx="36">
                  <c:v>-9.286491537498406E-3</c:v>
                </c:pt>
                <c:pt idx="37">
                  <c:v>4.6867055629739576E-3</c:v>
                </c:pt>
                <c:pt idx="38">
                  <c:v>3.1100646852398827E-3</c:v>
                </c:pt>
                <c:pt idx="39">
                  <c:v>1.875666082815183E-2</c:v>
                </c:pt>
                <c:pt idx="40">
                  <c:v>3.651951176658673E-3</c:v>
                </c:pt>
                <c:pt idx="41">
                  <c:v>-2.7290049632227196E-3</c:v>
                </c:pt>
                <c:pt idx="42">
                  <c:v>-6.9625961068586859E-2</c:v>
                </c:pt>
                <c:pt idx="43">
                  <c:v>-1.9607832989016701E-2</c:v>
                </c:pt>
                <c:pt idx="44">
                  <c:v>1.6333338618123215E-2</c:v>
                </c:pt>
                <c:pt idx="45">
                  <c:v>3.0829756559307888E-2</c:v>
                </c:pt>
                <c:pt idx="46">
                  <c:v>1.8453647930421674E-2</c:v>
                </c:pt>
                <c:pt idx="47">
                  <c:v>7.8100624726793724E-4</c:v>
                </c:pt>
                <c:pt idx="48">
                  <c:v>3.5899526425875582E-3</c:v>
                </c:pt>
                <c:pt idx="49">
                  <c:v>5.9096881851667298E-3</c:v>
                </c:pt>
                <c:pt idx="50">
                  <c:v>-2.0098877304474266E-2</c:v>
                </c:pt>
                <c:pt idx="51">
                  <c:v>-4.891150468885338E-3</c:v>
                </c:pt>
                <c:pt idx="52">
                  <c:v>1.0464517972959848E-2</c:v>
                </c:pt>
                <c:pt idx="53">
                  <c:v>-1.1925266200529918E-2</c:v>
                </c:pt>
                <c:pt idx="54">
                  <c:v>-1.5880583206669158E-3</c:v>
                </c:pt>
                <c:pt idx="55">
                  <c:v>6.0441714366722956E-3</c:v>
                </c:pt>
                <c:pt idx="56">
                  <c:v>-5.6917178738677332E-3</c:v>
                </c:pt>
                <c:pt idx="57">
                  <c:v>-1.7331807278192557E-2</c:v>
                </c:pt>
                <c:pt idx="58">
                  <c:v>-6.3106487359333068E-3</c:v>
                </c:pt>
                <c:pt idx="59">
                  <c:v>-1.1398632204067886E-3</c:v>
                </c:pt>
                <c:pt idx="60">
                  <c:v>-2.7422066768121173E-2</c:v>
                </c:pt>
                <c:pt idx="61">
                  <c:v>7.4286659992029358E-3</c:v>
                </c:pt>
                <c:pt idx="62">
                  <c:v>-1.0055279975303952E-2</c:v>
                </c:pt>
                <c:pt idx="63">
                  <c:v>6.0944562493665325E-3</c:v>
                </c:pt>
                <c:pt idx="64">
                  <c:v>2.1369715880113639E-2</c:v>
                </c:pt>
                <c:pt idx="65">
                  <c:v>7.4134950055807537E-3</c:v>
                </c:pt>
                <c:pt idx="66">
                  <c:v>1.1937847057130021E-2</c:v>
                </c:pt>
                <c:pt idx="67">
                  <c:v>1.8745942691687608E-2</c:v>
                </c:pt>
                <c:pt idx="68">
                  <c:v>-2.0621957239068392E-3</c:v>
                </c:pt>
                <c:pt idx="69">
                  <c:v>-1.0014313510630103E-2</c:v>
                </c:pt>
                <c:pt idx="70">
                  <c:v>7.2254854272822636E-3</c:v>
                </c:pt>
                <c:pt idx="71">
                  <c:v>2.8693962370571272E-3</c:v>
                </c:pt>
                <c:pt idx="72">
                  <c:v>2.3366634773760185E-2</c:v>
                </c:pt>
                <c:pt idx="73">
                  <c:v>-1.7085977664188418E-2</c:v>
                </c:pt>
                <c:pt idx="74">
                  <c:v>2.0543745332004607E-3</c:v>
                </c:pt>
                <c:pt idx="75">
                  <c:v>-7.8852018936988386E-3</c:v>
                </c:pt>
                <c:pt idx="76">
                  <c:v>3.6560123073778057E-3</c:v>
                </c:pt>
                <c:pt idx="77">
                  <c:v>-3.1675779602061108E-3</c:v>
                </c:pt>
                <c:pt idx="78">
                  <c:v>-4.2898145516968482E-3</c:v>
                </c:pt>
                <c:pt idx="79">
                  <c:v>-4.6273568651541497E-3</c:v>
                </c:pt>
                <c:pt idx="80">
                  <c:v>-3.2061697142368147E-3</c:v>
                </c:pt>
                <c:pt idx="81">
                  <c:v>5.1463227403544462E-3</c:v>
                </c:pt>
                <c:pt idx="82">
                  <c:v>-1.3599949930749002E-2</c:v>
                </c:pt>
                <c:pt idx="83">
                  <c:v>1.4274124037731071E-2</c:v>
                </c:pt>
                <c:pt idx="84">
                  <c:v>-1.6472144399688058E-2</c:v>
                </c:pt>
                <c:pt idx="85">
                  <c:v>-2.2763585066378775E-3</c:v>
                </c:pt>
                <c:pt idx="86">
                  <c:v>3.7483492498118446E-3</c:v>
                </c:pt>
                <c:pt idx="87">
                  <c:v>9.7417681525457378E-3</c:v>
                </c:pt>
                <c:pt idx="88">
                  <c:v>1.6401398533436379E-2</c:v>
                </c:pt>
                <c:pt idx="89">
                  <c:v>-3.1640701193438397E-3</c:v>
                </c:pt>
                <c:pt idx="90">
                  <c:v>1.6663985817813191E-2</c:v>
                </c:pt>
                <c:pt idx="91">
                  <c:v>1.7171754665529196E-3</c:v>
                </c:pt>
                <c:pt idx="92">
                  <c:v>5.4542662180515804E-3</c:v>
                </c:pt>
                <c:pt idx="93">
                  <c:v>-1.3639178373924978E-2</c:v>
                </c:pt>
                <c:pt idx="94">
                  <c:v>4.3997678022091426E-3</c:v>
                </c:pt>
                <c:pt idx="95">
                  <c:v>-3.9111757691548087E-3</c:v>
                </c:pt>
                <c:pt idx="96">
                  <c:v>-4.5546796485418763E-3</c:v>
                </c:pt>
                <c:pt idx="97">
                  <c:v>-6.468933642704444E-3</c:v>
                </c:pt>
                <c:pt idx="98">
                  <c:v>1.2704356553120161E-3</c:v>
                </c:pt>
                <c:pt idx="99">
                  <c:v>9.5162983936229514E-3</c:v>
                </c:pt>
                <c:pt idx="100">
                  <c:v>-6.7556885000627379E-3</c:v>
                </c:pt>
                <c:pt idx="101">
                  <c:v>7.5924864892212077E-3</c:v>
                </c:pt>
                <c:pt idx="102">
                  <c:v>1.2558876626810087E-2</c:v>
                </c:pt>
                <c:pt idx="103">
                  <c:v>8.2170310183142716E-3</c:v>
                </c:pt>
                <c:pt idx="104">
                  <c:v>-2.3066806928944256E-3</c:v>
                </c:pt>
                <c:pt idx="105">
                  <c:v>5.2404592668873476E-3</c:v>
                </c:pt>
                <c:pt idx="106">
                  <c:v>-7.6659660814201096E-4</c:v>
                </c:pt>
                <c:pt idx="107">
                  <c:v>-1.4884186953856071E-2</c:v>
                </c:pt>
                <c:pt idx="108">
                  <c:v>1.0903435356394251E-3</c:v>
                </c:pt>
                <c:pt idx="109">
                  <c:v>1.40038399203979E-3</c:v>
                </c:pt>
                <c:pt idx="110">
                  <c:v>4.8166418737523127E-3</c:v>
                </c:pt>
                <c:pt idx="111">
                  <c:v>-2.4122432403306696E-2</c:v>
                </c:pt>
                <c:pt idx="112">
                  <c:v>-6.0212026652740466E-3</c:v>
                </c:pt>
                <c:pt idx="113">
                  <c:v>-9.2459742687430128E-3</c:v>
                </c:pt>
                <c:pt idx="114">
                  <c:v>-7.0796439087925274E-3</c:v>
                </c:pt>
                <c:pt idx="115">
                  <c:v>4.6993425967058232E-3</c:v>
                </c:pt>
                <c:pt idx="116">
                  <c:v>-1.3709626869155245E-2</c:v>
                </c:pt>
                <c:pt idx="117">
                  <c:v>4.9056168508357085E-4</c:v>
                </c:pt>
                <c:pt idx="118">
                  <c:v>1.8470106476842177E-2</c:v>
                </c:pt>
                <c:pt idx="119">
                  <c:v>-3.0492952080425524E-3</c:v>
                </c:pt>
                <c:pt idx="120">
                  <c:v>3.219540063279082E-3</c:v>
                </c:pt>
                <c:pt idx="121">
                  <c:v>2.8883391899901002E-3</c:v>
                </c:pt>
                <c:pt idx="122">
                  <c:v>-3.2479927015236991E-2</c:v>
                </c:pt>
                <c:pt idx="123">
                  <c:v>5.2918526924825857E-3</c:v>
                </c:pt>
                <c:pt idx="124">
                  <c:v>-1.3587450300169363E-2</c:v>
                </c:pt>
                <c:pt idx="125">
                  <c:v>1.6804042917731573E-4</c:v>
                </c:pt>
                <c:pt idx="126">
                  <c:v>7.5579439948519562E-3</c:v>
                </c:pt>
                <c:pt idx="127">
                  <c:v>-1.5002634236743566E-3</c:v>
                </c:pt>
                <c:pt idx="128">
                  <c:v>-8.347247121179192E-3</c:v>
                </c:pt>
                <c:pt idx="129">
                  <c:v>-2.3569855819499377E-3</c:v>
                </c:pt>
                <c:pt idx="130">
                  <c:v>-1.1137308273923802E-2</c:v>
                </c:pt>
                <c:pt idx="131">
                  <c:v>-1.245738655282747E-2</c:v>
                </c:pt>
                <c:pt idx="132">
                  <c:v>-2.5747295238632586E-2</c:v>
                </c:pt>
                <c:pt idx="133">
                  <c:v>1.064202393013881E-2</c:v>
                </c:pt>
                <c:pt idx="134">
                  <c:v>-7.1955129711991864E-3</c:v>
                </c:pt>
                <c:pt idx="135">
                  <c:v>-9.722400915665284E-3</c:v>
                </c:pt>
                <c:pt idx="136">
                  <c:v>1.1245994103135804E-2</c:v>
                </c:pt>
                <c:pt idx="137">
                  <c:v>2.2947478678623442E-3</c:v>
                </c:pt>
                <c:pt idx="138">
                  <c:v>-9.5103343301264093E-3</c:v>
                </c:pt>
                <c:pt idx="139">
                  <c:v>-2.1515026122436772E-2</c:v>
                </c:pt>
                <c:pt idx="140">
                  <c:v>-9.4494091628077939E-3</c:v>
                </c:pt>
                <c:pt idx="141">
                  <c:v>-2.2013768766930885E-3</c:v>
                </c:pt>
                <c:pt idx="142">
                  <c:v>1.6547307696729411E-3</c:v>
                </c:pt>
                <c:pt idx="143">
                  <c:v>1.2114497949399269E-2</c:v>
                </c:pt>
                <c:pt idx="144">
                  <c:v>1.3239061661840886E-2</c:v>
                </c:pt>
                <c:pt idx="145">
                  <c:v>-1.5929829523828942E-2</c:v>
                </c:pt>
                <c:pt idx="146">
                  <c:v>1.2913749700304051E-2</c:v>
                </c:pt>
                <c:pt idx="147">
                  <c:v>1.3467385159164626E-2</c:v>
                </c:pt>
                <c:pt idx="148">
                  <c:v>-8.5046118721184873E-3</c:v>
                </c:pt>
                <c:pt idx="149">
                  <c:v>-1.5725431961759878E-2</c:v>
                </c:pt>
                <c:pt idx="150">
                  <c:v>1.5976672030754868E-2</c:v>
                </c:pt>
                <c:pt idx="151">
                  <c:v>2.8770569669743971E-2</c:v>
                </c:pt>
                <c:pt idx="152">
                  <c:v>2.3970893723223037E-2</c:v>
                </c:pt>
                <c:pt idx="153">
                  <c:v>7.463876698575375E-3</c:v>
                </c:pt>
                <c:pt idx="154">
                  <c:v>2.3573147554014572E-3</c:v>
                </c:pt>
                <c:pt idx="155">
                  <c:v>2.0661816733074486E-2</c:v>
                </c:pt>
                <c:pt idx="156">
                  <c:v>-1.4976949836878719E-2</c:v>
                </c:pt>
                <c:pt idx="157">
                  <c:v>-3.5087362094831818E-3</c:v>
                </c:pt>
                <c:pt idx="158">
                  <c:v>-1.3916818407348559E-2</c:v>
                </c:pt>
                <c:pt idx="159">
                  <c:v>-5.1012189274351907E-4</c:v>
                </c:pt>
                <c:pt idx="160">
                  <c:v>8.1659789324816136E-3</c:v>
                </c:pt>
                <c:pt idx="161">
                  <c:v>3.8812988002550736E-3</c:v>
                </c:pt>
                <c:pt idx="162">
                  <c:v>1.849010327561416E-3</c:v>
                </c:pt>
                <c:pt idx="163">
                  <c:v>-1.3926158480857553E-2</c:v>
                </c:pt>
                <c:pt idx="164">
                  <c:v>3.5902689844283457E-2</c:v>
                </c:pt>
                <c:pt idx="165">
                  <c:v>7.2272591257841684E-3</c:v>
                </c:pt>
                <c:pt idx="166">
                  <c:v>-9.621606614933784E-3</c:v>
                </c:pt>
                <c:pt idx="167">
                  <c:v>-1.6466363171464147E-3</c:v>
                </c:pt>
                <c:pt idx="168">
                  <c:v>-1.8143106750606586E-3</c:v>
                </c:pt>
                <c:pt idx="169">
                  <c:v>3.1394917708901819E-3</c:v>
                </c:pt>
                <c:pt idx="170">
                  <c:v>7.0828388625834076E-3</c:v>
                </c:pt>
                <c:pt idx="171">
                  <c:v>1.5374545223100231E-2</c:v>
                </c:pt>
                <c:pt idx="172">
                  <c:v>4.3492009077197684E-3</c:v>
                </c:pt>
                <c:pt idx="173">
                  <c:v>4.4908236294036131E-3</c:v>
                </c:pt>
                <c:pt idx="174">
                  <c:v>9.5795159480589677E-4</c:v>
                </c:pt>
                <c:pt idx="175">
                  <c:v>1.5957005885447147E-4</c:v>
                </c:pt>
                <c:pt idx="176">
                  <c:v>-3.5087926132698205E-3</c:v>
                </c:pt>
                <c:pt idx="177">
                  <c:v>2.5306253621756071E-2</c:v>
                </c:pt>
                <c:pt idx="178">
                  <c:v>2.8297437064967144E-3</c:v>
                </c:pt>
                <c:pt idx="179">
                  <c:v>8.7787582884659744E-3</c:v>
                </c:pt>
                <c:pt idx="180">
                  <c:v>-1.3675167480191623E-2</c:v>
                </c:pt>
                <c:pt idx="181">
                  <c:v>-4.7269575432972171E-4</c:v>
                </c:pt>
                <c:pt idx="182">
                  <c:v>1.5763241105977378E-3</c:v>
                </c:pt>
                <c:pt idx="183">
                  <c:v>4.2492917178267456E-3</c:v>
                </c:pt>
                <c:pt idx="184">
                  <c:v>-1.0499952820875158E-2</c:v>
                </c:pt>
                <c:pt idx="185">
                  <c:v>1.3145423078007973E-2</c:v>
                </c:pt>
                <c:pt idx="186">
                  <c:v>3.1266218051166666E-4</c:v>
                </c:pt>
                <c:pt idx="187">
                  <c:v>0</c:v>
                </c:pt>
                <c:pt idx="188">
                  <c:v>-1.3752163970865325E-2</c:v>
                </c:pt>
                <c:pt idx="189">
                  <c:v>-5.7043415353455144E-3</c:v>
                </c:pt>
                <c:pt idx="190">
                  <c:v>1.4342629482072256E-3</c:v>
                </c:pt>
                <c:pt idx="191">
                  <c:v>-7.9565563335465923E-4</c:v>
                </c:pt>
                <c:pt idx="192">
                  <c:v>1.6085331803068502E-2</c:v>
                </c:pt>
                <c:pt idx="193">
                  <c:v>-7.2100157869907843E-3</c:v>
                </c:pt>
                <c:pt idx="194">
                  <c:v>7.5781496684559019E-3</c:v>
                </c:pt>
                <c:pt idx="195">
                  <c:v>6.1109213412722657E-3</c:v>
                </c:pt>
                <c:pt idx="196">
                  <c:v>-9.9672793952231033E-3</c:v>
                </c:pt>
                <c:pt idx="197">
                  <c:v>5.9776781500707884E-3</c:v>
                </c:pt>
                <c:pt idx="198">
                  <c:v>-5.3166535525152438E-3</c:v>
                </c:pt>
                <c:pt idx="199">
                  <c:v>-1.037572692382125E-2</c:v>
                </c:pt>
                <c:pt idx="200">
                  <c:v>-4.7661635462087869E-4</c:v>
                </c:pt>
                <c:pt idx="201">
                  <c:v>-1.144305503633359E-2</c:v>
                </c:pt>
                <c:pt idx="202">
                  <c:v>1.9292620268607397E-2</c:v>
                </c:pt>
                <c:pt idx="203">
                  <c:v>-1.2460583203136236E-2</c:v>
                </c:pt>
                <c:pt idx="204">
                  <c:v>-7.6665068253232724E-3</c:v>
                </c:pt>
                <c:pt idx="205">
                  <c:v>-1.9314823445761248E-3</c:v>
                </c:pt>
                <c:pt idx="206">
                  <c:v>-1.2901129266283796E-2</c:v>
                </c:pt>
                <c:pt idx="207">
                  <c:v>3.5942003527887059E-3</c:v>
                </c:pt>
                <c:pt idx="208">
                  <c:v>4.0696727983070159E-3</c:v>
                </c:pt>
                <c:pt idx="209">
                  <c:v>-3.0317752918287939E-2</c:v>
                </c:pt>
                <c:pt idx="210">
                  <c:v>-1.5047650642907749E-3</c:v>
                </c:pt>
                <c:pt idx="211">
                  <c:v>6.0281479231722871E-3</c:v>
                </c:pt>
                <c:pt idx="212">
                  <c:v>2.4966377331345048E-3</c:v>
                </c:pt>
                <c:pt idx="213">
                  <c:v>5.3129503569650143E-3</c:v>
                </c:pt>
                <c:pt idx="214">
                  <c:v>6.2758217386593195E-3</c:v>
                </c:pt>
                <c:pt idx="215">
                  <c:v>-1.9694567536517309E-3</c:v>
                </c:pt>
                <c:pt idx="216">
                  <c:v>-5.2622758549206866E-3</c:v>
                </c:pt>
                <c:pt idx="217">
                  <c:v>2.4796990418351475E-3</c:v>
                </c:pt>
                <c:pt idx="218">
                  <c:v>1.1213736992310919E-2</c:v>
                </c:pt>
                <c:pt idx="219">
                  <c:v>1.631115459882594E-4</c:v>
                </c:pt>
                <c:pt idx="220">
                  <c:v>-1.7120544036506046E-2</c:v>
                </c:pt>
                <c:pt idx="221">
                  <c:v>-7.4651129307416915E-3</c:v>
                </c:pt>
                <c:pt idx="222">
                  <c:v>5.682700796165765E-3</c:v>
                </c:pt>
                <c:pt idx="223">
                  <c:v>-1.6619246023574633E-3</c:v>
                </c:pt>
                <c:pt idx="224">
                  <c:v>-5.8265190610953359E-3</c:v>
                </c:pt>
                <c:pt idx="225">
                  <c:v>-1.6745143724964686E-3</c:v>
                </c:pt>
                <c:pt idx="226">
                  <c:v>0</c:v>
                </c:pt>
                <c:pt idx="227">
                  <c:v>1.6437420604451861E-2</c:v>
                </c:pt>
                <c:pt idx="228">
                  <c:v>-1.6666634213420205E-2</c:v>
                </c:pt>
                <c:pt idx="229">
                  <c:v>0</c:v>
                </c:pt>
                <c:pt idx="230">
                  <c:v>-6.2090787044806169E-3</c:v>
                </c:pt>
                <c:pt idx="231">
                  <c:v>1.5197534360055085E-2</c:v>
                </c:pt>
                <c:pt idx="232">
                  <c:v>-5.3226880459528994E-3</c:v>
                </c:pt>
                <c:pt idx="233">
                  <c:v>3.010050217559321E-3</c:v>
                </c:pt>
                <c:pt idx="234">
                  <c:v>1.8339446482161811E-3</c:v>
                </c:pt>
                <c:pt idx="235">
                  <c:v>-4.1604260276252285E-3</c:v>
                </c:pt>
                <c:pt idx="236">
                  <c:v>-3.3422459893053352E-4</c:v>
                </c:pt>
                <c:pt idx="237">
                  <c:v>-5.1822467402206154E-3</c:v>
                </c:pt>
                <c:pt idx="238">
                  <c:v>-1.0922483983279685E-2</c:v>
                </c:pt>
                <c:pt idx="239">
                  <c:v>1.4610940968213823E-2</c:v>
                </c:pt>
                <c:pt idx="240">
                  <c:v>-4.6885799616782188E-3</c:v>
                </c:pt>
                <c:pt idx="241">
                  <c:v>1.5477826639936462E-2</c:v>
                </c:pt>
                <c:pt idx="242">
                  <c:v>-5.7985916865706125E-3</c:v>
                </c:pt>
                <c:pt idx="243">
                  <c:v>4.9996668888396833E-4</c:v>
                </c:pt>
                <c:pt idx="244">
                  <c:v>-9.6602596658849696E-3</c:v>
                </c:pt>
                <c:pt idx="245">
                  <c:v>-4.2045073024639642E-3</c:v>
                </c:pt>
                <c:pt idx="246">
                  <c:v>1.0133457357430395E-2</c:v>
                </c:pt>
                <c:pt idx="247">
                  <c:v>3.6782811623761185E-3</c:v>
                </c:pt>
                <c:pt idx="248">
                  <c:v>6.6633517685049963E-3</c:v>
                </c:pt>
                <c:pt idx="249">
                  <c:v>-2.1512659275194444E-3</c:v>
                </c:pt>
              </c:numCache>
            </c:numRef>
          </c:yVal>
          <c:smooth val="0"/>
          <c:extLst>
            <c:ext xmlns:c16="http://schemas.microsoft.com/office/drawing/2014/chart" uri="{C3380CC4-5D6E-409C-BE32-E72D297353CC}">
              <c16:uniqueId val="{00000007-92D7-437E-B3FC-B77470350A9C}"/>
            </c:ext>
          </c:extLst>
        </c:ser>
        <c:dLbls>
          <c:showLegendKey val="0"/>
          <c:showVal val="0"/>
          <c:showCatName val="0"/>
          <c:showSerName val="0"/>
          <c:showPercent val="0"/>
          <c:showBubbleSize val="0"/>
        </c:dLbls>
        <c:axId val="651272399"/>
        <c:axId val="654881007"/>
      </c:scatterChart>
      <c:valAx>
        <c:axId val="65127239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GT"/>
                  <a:t>MERCADO</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GT"/>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crossAx val="654881007"/>
        <c:crosses val="autoZero"/>
        <c:crossBetween val="midCat"/>
      </c:valAx>
      <c:valAx>
        <c:axId val="65488100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GT"/>
                  <a:t>COCA COLA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GT"/>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crossAx val="65127239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0.png"/><Relationship Id="rId1" Type="http://schemas.openxmlformats.org/officeDocument/2006/relationships/image" Target="../media/image9.jpe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68580</xdr:rowOff>
    </xdr:from>
    <xdr:to>
      <xdr:col>9</xdr:col>
      <xdr:colOff>520497</xdr:colOff>
      <xdr:row>7</xdr:row>
      <xdr:rowOff>106680</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38100" y="68580"/>
          <a:ext cx="7614717"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Una empresa necesita conocer la tasa esperada de rendimiento de dos de sus inversiones (A y B) cuyo nivel de riesgo, es similar con el fin de decidir si sigue con ellas en el futuro.  Los rendimientos que tuvieron el año pasado se consideran buena estimación para el futuro.  En ese año la inversión A, que tenía un valor de mercado de Q.10,000.00 generó un flujo de efectivo de Q.500.00  y la inversión B, que tenía un valor de mercado de Q.25,000.00  generó un flujo de efectivo de Q.3,500.00.  El valor de mercado en la actualidad para la inversión tipo A es de Q.10,500.00 y para la inversión B de Q.30,000.00.  ¿Qué recomienda?</a:t>
          </a:r>
        </a:p>
        <a:p>
          <a:endParaRPr lang="es-GT" sz="1100"/>
        </a:p>
      </xdr:txBody>
    </xdr:sp>
    <xdr:clientData/>
  </xdr:twoCellAnchor>
  <mc:AlternateContent xmlns:mc="http://schemas.openxmlformats.org/markup-compatibility/2006">
    <mc:Choice xmlns:a14="http://schemas.microsoft.com/office/drawing/2010/main" Requires="a14">
      <xdr:twoCellAnchor editAs="oneCell">
        <xdr:from>
          <xdr:col>7</xdr:col>
          <xdr:colOff>0</xdr:colOff>
          <xdr:row>8</xdr:row>
          <xdr:rowOff>106680</xdr:rowOff>
        </xdr:from>
        <xdr:to>
          <xdr:col>9</xdr:col>
          <xdr:colOff>472440</xdr:colOff>
          <xdr:row>10</xdr:row>
          <xdr:rowOff>228600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9</xdr:col>
      <xdr:colOff>681690</xdr:colOff>
      <xdr:row>9</xdr:row>
      <xdr:rowOff>209885</xdr:rowOff>
    </xdr:from>
    <xdr:to>
      <xdr:col>14</xdr:col>
      <xdr:colOff>315942</xdr:colOff>
      <xdr:row>24</xdr:row>
      <xdr:rowOff>5757</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828448" y="1950453"/>
          <a:ext cx="3604673" cy="2721952"/>
        </a:xfrm>
        <a:prstGeom prst="rect">
          <a:avLst/>
        </a:prstGeom>
      </xdr:spPr>
    </xdr:pic>
    <xdr:clientData/>
  </xdr:twoCellAnchor>
  <xdr:twoCellAnchor editAs="oneCell">
    <xdr:from>
      <xdr:col>9</xdr:col>
      <xdr:colOff>650418</xdr:colOff>
      <xdr:row>0</xdr:row>
      <xdr:rowOff>139120</xdr:rowOff>
    </xdr:from>
    <xdr:to>
      <xdr:col>18</xdr:col>
      <xdr:colOff>267760</xdr:colOff>
      <xdr:row>9</xdr:row>
      <xdr:rowOff>10771</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7797176" y="139120"/>
          <a:ext cx="6764100" cy="1660346"/>
        </a:xfrm>
        <a:prstGeom prst="rect">
          <a:avLst/>
        </a:prstGeom>
      </xdr:spPr>
    </xdr:pic>
    <xdr:clientData/>
  </xdr:twoCellAnchor>
  <xdr:twoCellAnchor>
    <xdr:from>
      <xdr:col>0</xdr:col>
      <xdr:colOff>1050758</xdr:colOff>
      <xdr:row>17</xdr:row>
      <xdr:rowOff>152400</xdr:rowOff>
    </xdr:from>
    <xdr:to>
      <xdr:col>8</xdr:col>
      <xdr:colOff>232610</xdr:colOff>
      <xdr:row>21</xdr:row>
      <xdr:rowOff>32084</xdr:rowOff>
    </xdr:to>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1050758" y="3545305"/>
          <a:ext cx="5967663" cy="61762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Se</a:t>
          </a:r>
          <a:r>
            <a:rPr lang="es-GT" sz="1100" baseline="0"/>
            <a:t> recomienda invertir en la opción B, ya que es la que presenta un mayor rendimiento potencial entre las dos opciones evaluadas (de riesgo similar) Más alto el rendimiento, siempre mejora.</a:t>
          </a:r>
          <a:endParaRPr lang="es-G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717177</xdr:colOff>
      <xdr:row>7</xdr:row>
      <xdr:rowOff>74706</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0" y="0"/>
          <a:ext cx="8680824" cy="1329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Se tiene interés en invertir en cualquiera de tres activos, A, B o C.  Las distribuciones de probabilidad de los rendimientos esperados de estos activos se</a:t>
          </a:r>
          <a:r>
            <a:rPr lang="es-GT" sz="1200" baseline="0">
              <a:solidFill>
                <a:schemeClr val="dk1"/>
              </a:solidFill>
              <a:effectLst/>
              <a:latin typeface="+mn-lt"/>
              <a:ea typeface="+mn-ea"/>
              <a:cs typeface="+mn-cs"/>
            </a:rPr>
            <a:t> muestran en la siguiente tabla.</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 </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a) Calcule el rango e interprete </a:t>
          </a:r>
        </a:p>
        <a:p>
          <a:r>
            <a:rPr lang="es-GT" sz="1200">
              <a:solidFill>
                <a:schemeClr val="dk1"/>
              </a:solidFill>
              <a:effectLst/>
              <a:latin typeface="+mn-lt"/>
              <a:ea typeface="+mn-ea"/>
              <a:cs typeface="+mn-cs"/>
            </a:rPr>
            <a:t>b)Calcule el valor esperado de rendimiento para cada uno de estos tres activos y su desviación estándar.     Interprete resultados.</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c) Calcule el coeficiente de variación de los rendimientos de cada uno de los tres activos e indique quien tiene el mayor riesgo relativo</a:t>
          </a:r>
          <a:endParaRPr lang="es-GT" sz="1600">
            <a:solidFill>
              <a:schemeClr val="dk1"/>
            </a:solidFill>
            <a:effectLst/>
            <a:latin typeface="+mn-lt"/>
            <a:ea typeface="+mn-ea"/>
            <a:cs typeface="+mn-cs"/>
          </a:endParaRPr>
        </a:p>
        <a:p>
          <a:endParaRPr lang="es-GT" sz="1100"/>
        </a:p>
      </xdr:txBody>
    </xdr:sp>
    <xdr:clientData/>
  </xdr:twoCellAnchor>
  <xdr:twoCellAnchor>
    <xdr:from>
      <xdr:col>8</xdr:col>
      <xdr:colOff>372505</xdr:colOff>
      <xdr:row>11</xdr:row>
      <xdr:rowOff>60457</xdr:rowOff>
    </xdr:from>
    <xdr:to>
      <xdr:col>10</xdr:col>
      <xdr:colOff>91955</xdr:colOff>
      <xdr:row>14</xdr:row>
      <xdr:rowOff>186313</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6752387" y="2077516"/>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acc>
                      <m:accPr>
                        <m:chr m:val="̅"/>
                        <m:ctrlPr>
                          <a:rPr lang="es-MX" b="0" i="1">
                            <a:solidFill>
                              <a:srgbClr val="FF0000"/>
                            </a:solidFill>
                            <a:latin typeface="Cambria Math" panose="02040503050406030204" pitchFamily="18" charset="0"/>
                          </a:rPr>
                        </m:ctrlPr>
                      </m:accPr>
                      <m:e>
                        <m:r>
                          <a:rPr lang="es-MX" b="0" i="1">
                            <a:solidFill>
                              <a:srgbClr val="FF0000"/>
                            </a:solidFill>
                            <a:latin typeface="Cambria Math" panose="02040503050406030204" pitchFamily="18" charset="0"/>
                          </a:rPr>
                          <m:t>𝑘</m:t>
                        </m:r>
                      </m:e>
                    </m:acc>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𝑝𝑖𝑘𝑖</m:t>
                        </m:r>
                      </m:e>
                    </m:nary>
                  </m:oMath>
                </m:oMathPara>
              </a14:m>
              <a:endParaRPr lang="es-GT"/>
            </a:p>
          </xdr:txBody>
        </xdr:sp>
      </mc:Choice>
      <mc:Fallback xmlns="">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6752387" y="2077516"/>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rPr>
                <a:t>𝑘 ̅= ∑▒𝑝𝑖𝑘𝑖</a:t>
              </a:r>
              <a:endParaRPr lang="es-GT"/>
            </a:p>
          </xdr:txBody>
        </xdr:sp>
      </mc:Fallback>
    </mc:AlternateContent>
    <xdr:clientData/>
  </xdr:twoCellAnchor>
  <xdr:twoCellAnchor>
    <xdr:from>
      <xdr:col>7</xdr:col>
      <xdr:colOff>481995</xdr:colOff>
      <xdr:row>15</xdr:row>
      <xdr:rowOff>135062</xdr:rowOff>
    </xdr:from>
    <xdr:to>
      <xdr:col>10</xdr:col>
      <xdr:colOff>435120</xdr:colOff>
      <xdr:row>20</xdr:row>
      <xdr:rowOff>23530</xdr:rowOff>
    </xdr:to>
    <mc:AlternateContent xmlns:mc="http://schemas.openxmlformats.org/markup-compatibility/2006" xmlns:a14="http://schemas.microsoft.com/office/drawing/2010/main">
      <mc:Choice Requires="a14">
        <xdr:sp macro="" textlink="">
          <xdr:nvSpPr>
            <xdr:cNvPr id="4" name="CuadroTexto 14">
              <a:extLst>
                <a:ext uri="{FF2B5EF4-FFF2-40B4-BE49-F238E27FC236}">
                  <a16:creationId xmlns:a16="http://schemas.microsoft.com/office/drawing/2014/main" id="{00000000-0008-0000-0100-000004000000}"/>
                </a:ext>
              </a:extLst>
            </xdr:cNvPr>
            <xdr:cNvSpPr txBox="1"/>
          </xdr:nvSpPr>
          <xdr:spPr>
            <a:xfrm>
              <a:off x="6069995" y="2929062"/>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b="0" i="1">
                        <a:solidFill>
                          <a:srgbClr val="FF0000"/>
                        </a:solidFill>
                        <a:latin typeface="Cambria Math" panose="02040503050406030204" pitchFamily="18" charset="0"/>
                        <a:ea typeface="Cambria Math" panose="02040503050406030204" pitchFamily="18" charset="0"/>
                      </a:rPr>
                      <m:t>𝜎</m:t>
                    </m:r>
                    <m:r>
                      <a:rPr lang="es-MX" b="0" i="1">
                        <a:solidFill>
                          <a:srgbClr val="FF0000"/>
                        </a:solidFill>
                        <a:latin typeface="Cambria Math" panose="02040503050406030204" pitchFamily="18" charset="0"/>
                      </a:rPr>
                      <m:t>= </m:t>
                    </m:r>
                    <m:rad>
                      <m:radPr>
                        <m:degHide m:val="on"/>
                        <m:ctrlPr>
                          <a:rPr lang="es-MX" b="0" i="1">
                            <a:solidFill>
                              <a:srgbClr val="FF0000"/>
                            </a:solidFill>
                            <a:latin typeface="Cambria Math" panose="02040503050406030204" pitchFamily="18" charset="0"/>
                          </a:rPr>
                        </m:ctrlPr>
                      </m:radPr>
                      <m:deg/>
                      <m:e>
                        <m:nary>
                          <m:naryPr>
                            <m:chr m:val="∑"/>
                            <m:subHide m:val="on"/>
                            <m:supHide m:val="on"/>
                            <m:ctrlPr>
                              <a:rPr lang="es-MX" i="1">
                                <a:solidFill>
                                  <a:srgbClr val="FF0000"/>
                                </a:solidFill>
                                <a:latin typeface="Cambria Math" panose="02040503050406030204" pitchFamily="18" charset="0"/>
                              </a:rPr>
                            </m:ctrlPr>
                          </m:naryPr>
                          <m:sub/>
                          <m:sup/>
                          <m:e>
                            <m:sSup>
                              <m:sSupPr>
                                <m:ctrlPr>
                                  <a:rPr lang="es-MX" i="1">
                                    <a:solidFill>
                                      <a:srgbClr val="FF0000"/>
                                    </a:solidFill>
                                    <a:latin typeface="Cambria Math" panose="02040503050406030204" pitchFamily="18" charset="0"/>
                                  </a:rPr>
                                </m:ctrlPr>
                              </m:sSupPr>
                              <m:e>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𝑘𝑖</m:t>
                                </m:r>
                                <m:r>
                                  <a:rPr lang="es-MX" b="0" i="1">
                                    <a:solidFill>
                                      <a:srgbClr val="FF0000"/>
                                    </a:solidFill>
                                    <a:latin typeface="Cambria Math" panose="02040503050406030204" pitchFamily="18" charset="0"/>
                                  </a:rPr>
                                  <m:t>−</m:t>
                                </m:r>
                                <m:acc>
                                  <m:accPr>
                                    <m:chr m:val="̅"/>
                                    <m:ctrlPr>
                                      <a:rPr lang="es-MX" b="0" i="1">
                                        <a:solidFill>
                                          <a:srgbClr val="FF0000"/>
                                        </a:solidFill>
                                        <a:latin typeface="Cambria Math" panose="02040503050406030204" pitchFamily="18" charset="0"/>
                                        <a:ea typeface="Cambria Math" panose="02040503050406030204" pitchFamily="18" charset="0"/>
                                      </a:rPr>
                                    </m:ctrlPr>
                                  </m:accPr>
                                  <m:e>
                                    <m:r>
                                      <a:rPr lang="es-MX" b="0" i="1">
                                        <a:solidFill>
                                          <a:srgbClr val="FF0000"/>
                                        </a:solidFill>
                                        <a:latin typeface="Cambria Math" panose="02040503050406030204" pitchFamily="18" charset="0"/>
                                        <a:ea typeface="Cambria Math" panose="02040503050406030204" pitchFamily="18" charset="0"/>
                                      </a:rPr>
                                      <m:t>𝑘</m:t>
                                    </m:r>
                                  </m:e>
                                </m:acc>
                                <m:r>
                                  <a:rPr lang="es-MX" b="0" i="1">
                                    <a:solidFill>
                                      <a:srgbClr val="FF0000"/>
                                    </a:solidFill>
                                    <a:latin typeface="Cambria Math" panose="02040503050406030204" pitchFamily="18" charset="0"/>
                                    <a:ea typeface="Cambria Math" panose="02040503050406030204" pitchFamily="18" charset="0"/>
                                  </a:rPr>
                                  <m:t>)</m:t>
                                </m:r>
                              </m:e>
                              <m:sup>
                                <m:r>
                                  <a:rPr lang="es-MX" b="0" i="1">
                                    <a:solidFill>
                                      <a:srgbClr val="FF0000"/>
                                    </a:solidFill>
                                    <a:latin typeface="Cambria Math" panose="02040503050406030204" pitchFamily="18" charset="0"/>
                                  </a:rPr>
                                  <m:t>2</m:t>
                                </m:r>
                              </m:sup>
                            </m:sSup>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𝑝𝑖</m:t>
                            </m:r>
                          </m:e>
                        </m:nary>
                      </m:e>
                    </m:rad>
                  </m:oMath>
                </m:oMathPara>
              </a14:m>
              <a:endParaRPr lang="es-GT"/>
            </a:p>
          </xdr:txBody>
        </xdr:sp>
      </mc:Choice>
      <mc:Fallback xmlns="">
        <xdr:sp macro="" textlink="">
          <xdr:nvSpPr>
            <xdr:cNvPr id="4" name="CuadroTexto 14">
              <a:extLst>
                <a:ext uri="{FF2B5EF4-FFF2-40B4-BE49-F238E27FC236}">
                  <a16:creationId xmlns:a16="http://schemas.microsoft.com/office/drawing/2014/main" id="{00000000-0008-0000-0200-000004000000}"/>
                </a:ext>
              </a:extLst>
            </xdr:cNvPr>
            <xdr:cNvSpPr txBox="1"/>
          </xdr:nvSpPr>
          <xdr:spPr>
            <a:xfrm>
              <a:off x="6069995" y="2929062"/>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ea typeface="Cambria Math" panose="02040503050406030204" pitchFamily="18" charset="0"/>
                </a:rPr>
                <a:t>𝜎</a:t>
              </a:r>
              <a:r>
                <a:rPr lang="es-MX" b="0" i="0">
                  <a:solidFill>
                    <a:srgbClr val="FF0000"/>
                  </a:solidFill>
                  <a:latin typeface="Cambria Math" panose="02040503050406030204" pitchFamily="18" charset="0"/>
                </a:rPr>
                <a:t>= √(∑▒〖〖(𝑘𝑖−</a:t>
              </a:r>
              <a:r>
                <a:rPr lang="es-MX" b="0" i="0">
                  <a:solidFill>
                    <a:srgbClr val="FF0000"/>
                  </a:solidFill>
                  <a:latin typeface="Cambria Math" panose="02040503050406030204" pitchFamily="18" charset="0"/>
                  <a:ea typeface="Cambria Math" panose="02040503050406030204" pitchFamily="18" charset="0"/>
                </a:rPr>
                <a:t>𝑘 ̅)〗^</a:t>
              </a:r>
              <a:r>
                <a:rPr lang="es-MX" b="0" i="0">
                  <a:solidFill>
                    <a:srgbClr val="FF0000"/>
                  </a:solidFill>
                  <a:latin typeface="Cambria Math" panose="02040503050406030204" pitchFamily="18" charset="0"/>
                </a:rPr>
                <a:t>2∗𝑝𝑖〗)</a:t>
              </a:r>
              <a:endParaRPr lang="es-GT"/>
            </a:p>
          </xdr:txBody>
        </xdr:sp>
      </mc:Fallback>
    </mc:AlternateContent>
    <xdr:clientData/>
  </xdr:twoCellAnchor>
  <xdr:twoCellAnchor>
    <xdr:from>
      <xdr:col>8</xdr:col>
      <xdr:colOff>519238</xdr:colOff>
      <xdr:row>20</xdr:row>
      <xdr:rowOff>139732</xdr:rowOff>
    </xdr:from>
    <xdr:to>
      <xdr:col>10</xdr:col>
      <xdr:colOff>56590</xdr:colOff>
      <xdr:row>23</xdr:row>
      <xdr:rowOff>112647</xdr:rowOff>
    </xdr:to>
    <mc:AlternateContent xmlns:mc="http://schemas.openxmlformats.org/markup-compatibility/2006" xmlns:a14="http://schemas.microsoft.com/office/drawing/2010/main">
      <mc:Choice Requires="a14">
        <xdr:sp macro="" textlink="">
          <xdr:nvSpPr>
            <xdr:cNvPr id="5" name="CuadroTexto 3">
              <a:extLst>
                <a:ext uri="{FF2B5EF4-FFF2-40B4-BE49-F238E27FC236}">
                  <a16:creationId xmlns:a16="http://schemas.microsoft.com/office/drawing/2014/main" id="{00000000-0008-0000-0100-000005000000}"/>
                </a:ext>
              </a:extLst>
            </xdr:cNvPr>
            <xdr:cNvSpPr txBox="1"/>
          </xdr:nvSpPr>
          <xdr:spPr>
            <a:xfrm>
              <a:off x="6899120" y="3875026"/>
              <a:ext cx="1121117" cy="510797"/>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2400" b="0" i="1">
                        <a:solidFill>
                          <a:srgbClr val="FF0000"/>
                        </a:solidFill>
                        <a:latin typeface="Cambria Math" panose="02040503050406030204" pitchFamily="18" charset="0"/>
                        <a:ea typeface="Cambria Math" panose="02040503050406030204" pitchFamily="18" charset="0"/>
                      </a:rPr>
                      <m:t>𝐶𝑉</m:t>
                    </m:r>
                    <m:r>
                      <a:rPr lang="es-MX" sz="2400" b="0" i="1">
                        <a:solidFill>
                          <a:srgbClr val="FF0000"/>
                        </a:solidFill>
                        <a:latin typeface="Cambria Math" panose="02040503050406030204" pitchFamily="18" charset="0"/>
                      </a:rPr>
                      <m:t>= </m:t>
                    </m:r>
                    <m:f>
                      <m:fPr>
                        <m:ctrlPr>
                          <a:rPr lang="es-MX" sz="2400" b="0" i="1">
                            <a:solidFill>
                              <a:srgbClr val="FF0000"/>
                            </a:solidFill>
                            <a:latin typeface="Cambria Math" panose="02040503050406030204" pitchFamily="18" charset="0"/>
                          </a:rPr>
                        </m:ctrlPr>
                      </m:fPr>
                      <m:num>
                        <m:r>
                          <a:rPr lang="es-MX" sz="2400" b="0" i="1">
                            <a:solidFill>
                              <a:srgbClr val="FF0000"/>
                            </a:solidFill>
                            <a:latin typeface="Cambria Math" panose="02040503050406030204" pitchFamily="18" charset="0"/>
                            <a:ea typeface="Cambria Math" panose="02040503050406030204" pitchFamily="18" charset="0"/>
                          </a:rPr>
                          <m:t>𝜎</m:t>
                        </m:r>
                      </m:num>
                      <m:den>
                        <m:acc>
                          <m:accPr>
                            <m:chr m:val="̅"/>
                            <m:ctrlPr>
                              <a:rPr lang="es-MX" sz="2400" b="0" i="1">
                                <a:solidFill>
                                  <a:srgbClr val="FF0000"/>
                                </a:solidFill>
                                <a:latin typeface="Cambria Math" panose="02040503050406030204" pitchFamily="18" charset="0"/>
                                <a:ea typeface="Cambria Math" panose="02040503050406030204" pitchFamily="18" charset="0"/>
                              </a:rPr>
                            </m:ctrlPr>
                          </m:accPr>
                          <m:e>
                            <m:r>
                              <a:rPr lang="es-MX" sz="2400" b="0" i="1">
                                <a:solidFill>
                                  <a:srgbClr val="FF0000"/>
                                </a:solidFill>
                                <a:latin typeface="Cambria Math" panose="02040503050406030204" pitchFamily="18" charset="0"/>
                                <a:ea typeface="Cambria Math" panose="02040503050406030204" pitchFamily="18" charset="0"/>
                              </a:rPr>
                              <m:t>𝑘</m:t>
                            </m:r>
                          </m:e>
                        </m:acc>
                      </m:den>
                    </m:f>
                  </m:oMath>
                </m:oMathPara>
              </a14:m>
              <a:endParaRPr lang="es-GT" sz="2400"/>
            </a:p>
          </xdr:txBody>
        </xdr:sp>
      </mc:Choice>
      <mc:Fallback xmlns="">
        <xdr:sp macro="" textlink="">
          <xdr:nvSpPr>
            <xdr:cNvPr id="5" name="CuadroTexto 3">
              <a:extLst>
                <a:ext uri="{FF2B5EF4-FFF2-40B4-BE49-F238E27FC236}">
                  <a16:creationId xmlns:a16="http://schemas.microsoft.com/office/drawing/2014/main" id="{00000000-0008-0000-0200-000005000000}"/>
                </a:ext>
              </a:extLst>
            </xdr:cNvPr>
            <xdr:cNvSpPr txBox="1"/>
          </xdr:nvSpPr>
          <xdr:spPr>
            <a:xfrm>
              <a:off x="6899120" y="3875026"/>
              <a:ext cx="1121117" cy="510797"/>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sz="2400" b="0" i="0">
                  <a:solidFill>
                    <a:srgbClr val="FF0000"/>
                  </a:solidFill>
                  <a:latin typeface="Cambria Math" panose="02040503050406030204" pitchFamily="18" charset="0"/>
                  <a:ea typeface="Cambria Math" panose="02040503050406030204" pitchFamily="18" charset="0"/>
                </a:rPr>
                <a:t>𝐶𝑉</a:t>
              </a:r>
              <a:r>
                <a:rPr lang="es-MX" sz="2400" b="0" i="0">
                  <a:solidFill>
                    <a:srgbClr val="FF0000"/>
                  </a:solidFill>
                  <a:latin typeface="Cambria Math" panose="02040503050406030204" pitchFamily="18" charset="0"/>
                </a:rPr>
                <a:t>= </a:t>
              </a:r>
              <a:r>
                <a:rPr lang="es-MX" sz="2400" b="0" i="0">
                  <a:solidFill>
                    <a:srgbClr val="FF0000"/>
                  </a:solidFill>
                  <a:latin typeface="Cambria Math" panose="02040503050406030204" pitchFamily="18" charset="0"/>
                  <a:ea typeface="Cambria Math" panose="02040503050406030204" pitchFamily="18" charset="0"/>
                </a:rPr>
                <a:t> 𝜎/𝑘 ̅ </a:t>
              </a:r>
              <a:endParaRPr lang="es-GT" sz="2400"/>
            </a:p>
          </xdr:txBody>
        </xdr:sp>
      </mc:Fallback>
    </mc:AlternateContent>
    <xdr:clientData/>
  </xdr:twoCellAnchor>
  <xdr:oneCellAnchor>
    <xdr:from>
      <xdr:col>6</xdr:col>
      <xdr:colOff>300264</xdr:colOff>
      <xdr:row>8</xdr:row>
      <xdr:rowOff>114843</xdr:rowOff>
    </xdr:from>
    <xdr:ext cx="3067250" cy="250453"/>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5055144" y="1577883"/>
              <a:ext cx="30672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b="0" i="1">
                        <a:solidFill>
                          <a:srgbClr val="FF0000"/>
                        </a:solidFill>
                        <a:latin typeface="Cambria Math" panose="02040503050406030204" pitchFamily="18" charset="0"/>
                      </a:rPr>
                      <m:t>𝑅</m:t>
                    </m:r>
                    <m:r>
                      <a:rPr lang="es-MX" sz="1600" b="0" i="1">
                        <a:solidFill>
                          <a:srgbClr val="FF0000"/>
                        </a:solidFill>
                        <a:latin typeface="Cambria Math" panose="02040503050406030204" pitchFamily="18" charset="0"/>
                      </a:rPr>
                      <m:t>=</m:t>
                    </m:r>
                    <m:r>
                      <a:rPr lang="es-MX" sz="1600" b="0" i="1">
                        <a:solidFill>
                          <a:srgbClr val="FF0000"/>
                        </a:solidFill>
                        <a:latin typeface="Cambria Math" panose="02040503050406030204" pitchFamily="18" charset="0"/>
                      </a:rPr>
                      <m:t>𝑉𝑎𝑙𝑜𝑟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𝑚𝑎𝑦𝑜𝑟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𝑣𝑎𝑙𝑜𝑟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𝑚𝑒𝑛𝑜𝑟</m:t>
                    </m:r>
                  </m:oMath>
                </m:oMathPara>
              </a14:m>
              <a:endParaRPr lang="es-GT" sz="1600">
                <a:solidFill>
                  <a:srgbClr val="FF0000"/>
                </a:solidFill>
              </a:endParaRPr>
            </a:p>
          </xdr:txBody>
        </xdr:sp>
      </mc:Choice>
      <mc:Fallback xmlns="">
        <xdr:sp macro="" textlink="">
          <xdr:nvSpPr>
            <xdr:cNvPr id="6" name="CuadroTexto 5">
              <a:extLst>
                <a:ext uri="{FF2B5EF4-FFF2-40B4-BE49-F238E27FC236}">
                  <a16:creationId xmlns:a16="http://schemas.microsoft.com/office/drawing/2014/main" id="{33134160-A159-4BFF-880F-184CE2204609}"/>
                </a:ext>
              </a:extLst>
            </xdr:cNvPr>
            <xdr:cNvSpPr txBox="1"/>
          </xdr:nvSpPr>
          <xdr:spPr>
            <a:xfrm>
              <a:off x="5055144" y="1577883"/>
              <a:ext cx="30672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solidFill>
                    <a:srgbClr val="FF0000"/>
                  </a:solidFill>
                  <a:latin typeface="Cambria Math" panose="02040503050406030204" pitchFamily="18" charset="0"/>
                </a:rPr>
                <a:t>𝑅=𝑉𝑎𝑙𝑜𝑟 𝑚𝑎𝑦𝑜𝑟 −𝑣𝑎𝑙𝑜𝑟 𝑚𝑒𝑛𝑜𝑟</a:t>
              </a:r>
              <a:endParaRPr lang="es-GT" sz="1600">
                <a:solidFill>
                  <a:srgbClr val="FF0000"/>
                </a:solidFill>
              </a:endParaRPr>
            </a:p>
          </xdr:txBody>
        </xdr:sp>
      </mc:Fallback>
    </mc:AlternateContent>
    <xdr:clientData/>
  </xdr:oneCellAnchor>
  <xdr:twoCellAnchor editAs="oneCell">
    <xdr:from>
      <xdr:col>11</xdr:col>
      <xdr:colOff>564776</xdr:colOff>
      <xdr:row>17</xdr:row>
      <xdr:rowOff>32423</xdr:rowOff>
    </xdr:from>
    <xdr:to>
      <xdr:col>17</xdr:col>
      <xdr:colOff>106719</xdr:colOff>
      <xdr:row>31</xdr:row>
      <xdr:rowOff>187025</xdr:rowOff>
    </xdr:to>
    <xdr:pic>
      <xdr:nvPicPr>
        <xdr:cNvPr id="7" name="Imagen 6">
          <a:extLst>
            <a:ext uri="{FF2B5EF4-FFF2-40B4-BE49-F238E27FC236}">
              <a16:creationId xmlns:a16="http://schemas.microsoft.com/office/drawing/2014/main" id="{00000000-0008-0000-0100-000007000000}"/>
            </a:ext>
          </a:extLst>
        </xdr:cNvPr>
        <xdr:cNvPicPr>
          <a:picLocks noGrp="1"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203" t="26635" r="6224" b="28870"/>
        <a:stretch/>
      </xdr:blipFill>
      <xdr:spPr bwMode="auto">
        <a:xfrm>
          <a:off x="9230658" y="3199952"/>
          <a:ext cx="4293237" cy="2739426"/>
        </a:xfrm>
        <a:prstGeom prst="rect">
          <a:avLst/>
        </a:prstGeom>
        <a:noFill/>
        <a:effectLst>
          <a:outerShdw blurRad="25400" dir="17880000">
            <a:srgbClr val="000000">
              <a:alpha val="46000"/>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430482</xdr:colOff>
      <xdr:row>33</xdr:row>
      <xdr:rowOff>59574</xdr:rowOff>
    </xdr:from>
    <xdr:to>
      <xdr:col>17</xdr:col>
      <xdr:colOff>148296</xdr:colOff>
      <xdr:row>49</xdr:row>
      <xdr:rowOff>159357</xdr:rowOff>
    </xdr:to>
    <xdr:pic>
      <xdr:nvPicPr>
        <xdr:cNvPr id="8" name="Imagen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9186011" y="6185456"/>
          <a:ext cx="4469108" cy="2998372"/>
        </a:xfrm>
        <a:prstGeom prst="rect">
          <a:avLst/>
        </a:prstGeom>
      </xdr:spPr>
    </xdr:pic>
    <xdr:clientData/>
  </xdr:twoCellAnchor>
  <xdr:twoCellAnchor editAs="oneCell">
    <xdr:from>
      <xdr:col>12</xdr:col>
      <xdr:colOff>37353</xdr:colOff>
      <xdr:row>0</xdr:row>
      <xdr:rowOff>0</xdr:rowOff>
    </xdr:from>
    <xdr:to>
      <xdr:col>17</xdr:col>
      <xdr:colOff>95620</xdr:colOff>
      <xdr:row>15</xdr:row>
      <xdr:rowOff>192392</xdr:rowOff>
    </xdr:to>
    <xdr:pic>
      <xdr:nvPicPr>
        <xdr:cNvPr id="15" name="Imagen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a:stretch>
          <a:fillRect/>
        </a:stretch>
      </xdr:blipFill>
      <xdr:spPr>
        <a:xfrm>
          <a:off x="9584765" y="0"/>
          <a:ext cx="4017678" cy="2986392"/>
        </a:xfrm>
        <a:prstGeom prst="rect">
          <a:avLst/>
        </a:prstGeom>
      </xdr:spPr>
    </xdr:pic>
    <xdr:clientData/>
  </xdr:twoCellAnchor>
  <xdr:twoCellAnchor>
    <xdr:from>
      <xdr:col>0</xdr:col>
      <xdr:colOff>246528</xdr:colOff>
      <xdr:row>22</xdr:row>
      <xdr:rowOff>149412</xdr:rowOff>
    </xdr:from>
    <xdr:to>
      <xdr:col>7</xdr:col>
      <xdr:colOff>328705</xdr:colOff>
      <xdr:row>25</xdr:row>
      <xdr:rowOff>171823</xdr:rowOff>
    </xdr:to>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246528" y="4243294"/>
          <a:ext cx="5670177" cy="56029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El Activo</a:t>
          </a:r>
          <a:r>
            <a:rPr lang="es-GT" sz="1100" baseline="0"/>
            <a:t> B es el que presenta una mayor variación total y el  es el que presenta la menor variación total. Es decir, la diferencia entre el rendimiento más alto y el más bajo esperado se da en B y la menor diferencia en C.</a:t>
          </a:r>
          <a:endParaRPr lang="es-GT" sz="1100"/>
        </a:p>
      </xdr:txBody>
    </xdr:sp>
    <xdr:clientData/>
  </xdr:twoCellAnchor>
  <xdr:twoCellAnchor>
    <xdr:from>
      <xdr:col>6</xdr:col>
      <xdr:colOff>500530</xdr:colOff>
      <xdr:row>26</xdr:row>
      <xdr:rowOff>134470</xdr:rowOff>
    </xdr:from>
    <xdr:to>
      <xdr:col>8</xdr:col>
      <xdr:colOff>219981</xdr:colOff>
      <xdr:row>30</xdr:row>
      <xdr:rowOff>95973</xdr:rowOff>
    </xdr:to>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5296648" y="4945529"/>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acc>
                      <m:accPr>
                        <m:chr m:val="̅"/>
                        <m:ctrlPr>
                          <a:rPr lang="es-MX" b="0" i="1">
                            <a:solidFill>
                              <a:srgbClr val="FF0000"/>
                            </a:solidFill>
                            <a:latin typeface="Cambria Math" panose="02040503050406030204" pitchFamily="18" charset="0"/>
                          </a:rPr>
                        </m:ctrlPr>
                      </m:accPr>
                      <m:e>
                        <m:r>
                          <a:rPr lang="es-MX" b="0" i="1">
                            <a:solidFill>
                              <a:srgbClr val="FF0000"/>
                            </a:solidFill>
                            <a:latin typeface="Cambria Math" panose="02040503050406030204" pitchFamily="18" charset="0"/>
                          </a:rPr>
                          <m:t>𝑘</m:t>
                        </m:r>
                      </m:e>
                    </m:acc>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𝑝𝑖𝑘𝑖</m:t>
                        </m:r>
                      </m:e>
                    </m:nary>
                  </m:oMath>
                </m:oMathPara>
              </a14:m>
              <a:endParaRPr lang="es-GT"/>
            </a:p>
          </xdr:txBody>
        </xdr:sp>
      </mc:Choice>
      <mc:Fallback xmlns="">
        <xdr:sp macro="" textlink="">
          <xdr:nvSpPr>
            <xdr:cNvPr id="11" name="CuadroTexto 10">
              <a:extLst>
                <a:ext uri="{FF2B5EF4-FFF2-40B4-BE49-F238E27FC236}">
                  <a16:creationId xmlns:a16="http://schemas.microsoft.com/office/drawing/2014/main" id="{F1B163EC-34B4-4765-8196-917FB9457213}"/>
                </a:ext>
              </a:extLst>
            </xdr:cNvPr>
            <xdr:cNvSpPr txBox="1"/>
          </xdr:nvSpPr>
          <xdr:spPr>
            <a:xfrm>
              <a:off x="5296648" y="4945529"/>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rPr>
                <a:t>𝑘 ̅= ∑▒𝑝𝑖𝑘𝑖</a:t>
              </a:r>
              <a:endParaRPr lang="es-GT"/>
            </a:p>
          </xdr:txBody>
        </xdr:sp>
      </mc:Fallback>
    </mc:AlternateContent>
    <xdr:clientData/>
  </xdr:twoCellAnchor>
  <xdr:twoCellAnchor>
    <xdr:from>
      <xdr:col>8</xdr:col>
      <xdr:colOff>276412</xdr:colOff>
      <xdr:row>26</xdr:row>
      <xdr:rowOff>112058</xdr:rowOff>
    </xdr:from>
    <xdr:to>
      <xdr:col>11</xdr:col>
      <xdr:colOff>500531</xdr:colOff>
      <xdr:row>30</xdr:row>
      <xdr:rowOff>141941</xdr:rowOff>
    </xdr:to>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656294" y="4923117"/>
          <a:ext cx="2599766" cy="77694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aseline="0"/>
            <a:t>El rendimiento mesperado más alto lo estaría proporcionando el Activo A, mientras que el más bajo lo daría el activo C.</a:t>
          </a:r>
          <a:endParaRPr lang="es-GT" sz="1100"/>
        </a:p>
      </xdr:txBody>
    </xdr:sp>
    <xdr:clientData/>
  </xdr:twoCellAnchor>
  <xdr:twoCellAnchor>
    <xdr:from>
      <xdr:col>7</xdr:col>
      <xdr:colOff>67235</xdr:colOff>
      <xdr:row>32</xdr:row>
      <xdr:rowOff>14941</xdr:rowOff>
    </xdr:from>
    <xdr:to>
      <xdr:col>10</xdr:col>
      <xdr:colOff>20360</xdr:colOff>
      <xdr:row>36</xdr:row>
      <xdr:rowOff>127526</xdr:rowOff>
    </xdr:to>
    <mc:AlternateContent xmlns:mc="http://schemas.openxmlformats.org/markup-compatibility/2006" xmlns:a14="http://schemas.microsoft.com/office/drawing/2010/main">
      <mc:Choice Requires="a14">
        <xdr:sp macro="" textlink="">
          <xdr:nvSpPr>
            <xdr:cNvPr id="14" name="CuadroTexto 14">
              <a:extLst>
                <a:ext uri="{FF2B5EF4-FFF2-40B4-BE49-F238E27FC236}">
                  <a16:creationId xmlns:a16="http://schemas.microsoft.com/office/drawing/2014/main" id="{00000000-0008-0000-0100-00000E000000}"/>
                </a:ext>
              </a:extLst>
            </xdr:cNvPr>
            <xdr:cNvSpPr txBox="1"/>
          </xdr:nvSpPr>
          <xdr:spPr>
            <a:xfrm>
              <a:off x="5655235" y="5961529"/>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b="0" i="1">
                        <a:solidFill>
                          <a:srgbClr val="FF0000"/>
                        </a:solidFill>
                        <a:latin typeface="Cambria Math" panose="02040503050406030204" pitchFamily="18" charset="0"/>
                        <a:ea typeface="Cambria Math" panose="02040503050406030204" pitchFamily="18" charset="0"/>
                      </a:rPr>
                      <m:t>𝜎</m:t>
                    </m:r>
                    <m:r>
                      <a:rPr lang="es-MX" b="0" i="1">
                        <a:solidFill>
                          <a:srgbClr val="FF0000"/>
                        </a:solidFill>
                        <a:latin typeface="Cambria Math" panose="02040503050406030204" pitchFamily="18" charset="0"/>
                      </a:rPr>
                      <m:t>= </m:t>
                    </m:r>
                    <m:rad>
                      <m:radPr>
                        <m:degHide m:val="on"/>
                        <m:ctrlPr>
                          <a:rPr lang="es-MX" b="0" i="1">
                            <a:solidFill>
                              <a:srgbClr val="FF0000"/>
                            </a:solidFill>
                            <a:latin typeface="Cambria Math" panose="02040503050406030204" pitchFamily="18" charset="0"/>
                          </a:rPr>
                        </m:ctrlPr>
                      </m:radPr>
                      <m:deg/>
                      <m:e>
                        <m:nary>
                          <m:naryPr>
                            <m:chr m:val="∑"/>
                            <m:subHide m:val="on"/>
                            <m:supHide m:val="on"/>
                            <m:ctrlPr>
                              <a:rPr lang="es-MX" i="1">
                                <a:solidFill>
                                  <a:srgbClr val="FF0000"/>
                                </a:solidFill>
                                <a:latin typeface="Cambria Math" panose="02040503050406030204" pitchFamily="18" charset="0"/>
                              </a:rPr>
                            </m:ctrlPr>
                          </m:naryPr>
                          <m:sub/>
                          <m:sup/>
                          <m:e>
                            <m:sSup>
                              <m:sSupPr>
                                <m:ctrlPr>
                                  <a:rPr lang="es-MX" i="1">
                                    <a:solidFill>
                                      <a:srgbClr val="FF0000"/>
                                    </a:solidFill>
                                    <a:latin typeface="Cambria Math" panose="02040503050406030204" pitchFamily="18" charset="0"/>
                                  </a:rPr>
                                </m:ctrlPr>
                              </m:sSupPr>
                              <m:e>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𝑘𝑖</m:t>
                                </m:r>
                                <m:r>
                                  <a:rPr lang="es-MX" b="0" i="1">
                                    <a:solidFill>
                                      <a:srgbClr val="FF0000"/>
                                    </a:solidFill>
                                    <a:latin typeface="Cambria Math" panose="02040503050406030204" pitchFamily="18" charset="0"/>
                                  </a:rPr>
                                  <m:t>−</m:t>
                                </m:r>
                                <m:acc>
                                  <m:accPr>
                                    <m:chr m:val="̅"/>
                                    <m:ctrlPr>
                                      <a:rPr lang="es-MX" b="0" i="1">
                                        <a:solidFill>
                                          <a:srgbClr val="FF0000"/>
                                        </a:solidFill>
                                        <a:latin typeface="Cambria Math" panose="02040503050406030204" pitchFamily="18" charset="0"/>
                                        <a:ea typeface="Cambria Math" panose="02040503050406030204" pitchFamily="18" charset="0"/>
                                      </a:rPr>
                                    </m:ctrlPr>
                                  </m:accPr>
                                  <m:e>
                                    <m:r>
                                      <a:rPr lang="es-MX" b="0" i="1">
                                        <a:solidFill>
                                          <a:srgbClr val="FF0000"/>
                                        </a:solidFill>
                                        <a:latin typeface="Cambria Math" panose="02040503050406030204" pitchFamily="18" charset="0"/>
                                        <a:ea typeface="Cambria Math" panose="02040503050406030204" pitchFamily="18" charset="0"/>
                                      </a:rPr>
                                      <m:t>𝑘</m:t>
                                    </m:r>
                                  </m:e>
                                </m:acc>
                                <m:r>
                                  <a:rPr lang="es-MX" b="0" i="1">
                                    <a:solidFill>
                                      <a:srgbClr val="FF0000"/>
                                    </a:solidFill>
                                    <a:latin typeface="Cambria Math" panose="02040503050406030204" pitchFamily="18" charset="0"/>
                                    <a:ea typeface="Cambria Math" panose="02040503050406030204" pitchFamily="18" charset="0"/>
                                  </a:rPr>
                                  <m:t>)</m:t>
                                </m:r>
                              </m:e>
                              <m:sup>
                                <m:r>
                                  <a:rPr lang="es-MX" b="0" i="1">
                                    <a:solidFill>
                                      <a:srgbClr val="FF0000"/>
                                    </a:solidFill>
                                    <a:latin typeface="Cambria Math" panose="02040503050406030204" pitchFamily="18" charset="0"/>
                                  </a:rPr>
                                  <m:t>2</m:t>
                                </m:r>
                              </m:sup>
                            </m:sSup>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𝑝𝑖</m:t>
                            </m:r>
                          </m:e>
                        </m:nary>
                      </m:e>
                    </m:rad>
                  </m:oMath>
                </m:oMathPara>
              </a14:m>
              <a:endParaRPr lang="es-GT"/>
            </a:p>
          </xdr:txBody>
        </xdr:sp>
      </mc:Choice>
      <mc:Fallback xmlns="">
        <xdr:sp macro="" textlink="">
          <xdr:nvSpPr>
            <xdr:cNvPr id="14" name="CuadroTexto 14">
              <a:extLst>
                <a:ext uri="{FF2B5EF4-FFF2-40B4-BE49-F238E27FC236}">
                  <a16:creationId xmlns:a16="http://schemas.microsoft.com/office/drawing/2014/main" id="{C78CD6C2-76C6-427F-A055-8D8DEEAE13A1}"/>
                </a:ext>
              </a:extLst>
            </xdr:cNvPr>
            <xdr:cNvSpPr txBox="1"/>
          </xdr:nvSpPr>
          <xdr:spPr>
            <a:xfrm>
              <a:off x="5655235" y="5961529"/>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ea typeface="Cambria Math" panose="02040503050406030204" pitchFamily="18" charset="0"/>
                </a:rPr>
                <a:t>𝜎</a:t>
              </a:r>
              <a:r>
                <a:rPr lang="es-MX" b="0" i="0">
                  <a:solidFill>
                    <a:srgbClr val="FF0000"/>
                  </a:solidFill>
                  <a:latin typeface="Cambria Math" panose="02040503050406030204" pitchFamily="18" charset="0"/>
                </a:rPr>
                <a:t>= √(∑▒〖〖(𝑘𝑖−</a:t>
              </a:r>
              <a:r>
                <a:rPr lang="es-MX" b="0" i="0">
                  <a:solidFill>
                    <a:srgbClr val="FF0000"/>
                  </a:solidFill>
                  <a:latin typeface="Cambria Math" panose="02040503050406030204" pitchFamily="18" charset="0"/>
                  <a:ea typeface="Cambria Math" panose="02040503050406030204" pitchFamily="18" charset="0"/>
                </a:rPr>
                <a:t>𝑘 ̅)〗^</a:t>
              </a:r>
              <a:r>
                <a:rPr lang="es-MX" b="0" i="0">
                  <a:solidFill>
                    <a:srgbClr val="FF0000"/>
                  </a:solidFill>
                  <a:latin typeface="Cambria Math" panose="02040503050406030204" pitchFamily="18" charset="0"/>
                </a:rPr>
                <a:t>2∗𝑝𝑖〗)</a:t>
              </a:r>
              <a:endParaRPr lang="es-GT"/>
            </a:p>
          </xdr:txBody>
        </xdr:sp>
      </mc:Fallback>
    </mc:AlternateContent>
    <xdr:clientData/>
  </xdr:twoCellAnchor>
  <xdr:twoCellAnchor>
    <xdr:from>
      <xdr:col>6</xdr:col>
      <xdr:colOff>395940</xdr:colOff>
      <xdr:row>36</xdr:row>
      <xdr:rowOff>167341</xdr:rowOff>
    </xdr:from>
    <xdr:to>
      <xdr:col>11</xdr:col>
      <xdr:colOff>59764</xdr:colOff>
      <xdr:row>42</xdr:row>
      <xdr:rowOff>67236</xdr:rowOff>
    </xdr:to>
    <xdr:sp macro="" textlink="">
      <xdr:nvSpPr>
        <xdr:cNvPr id="16" name="CuadroTexto 15">
          <a:extLst>
            <a:ext uri="{FF2B5EF4-FFF2-40B4-BE49-F238E27FC236}">
              <a16:creationId xmlns:a16="http://schemas.microsoft.com/office/drawing/2014/main" id="{00000000-0008-0000-0100-000010000000}"/>
            </a:ext>
          </a:extLst>
        </xdr:cNvPr>
        <xdr:cNvSpPr txBox="1"/>
      </xdr:nvSpPr>
      <xdr:spPr>
        <a:xfrm>
          <a:off x="5192058" y="6831106"/>
          <a:ext cx="3623235" cy="97565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De los 3</a:t>
          </a:r>
          <a:r>
            <a:rPr lang="es-GT" sz="1100" baseline="0"/>
            <a:t> activos, A es quien tiene una mayor variabilidad respecto de su promedio y el activo C es el que menos. En los 3 casos, si al rendimiento esperado se le resta la variabilidad esperada, se tendría una pérdida; y si se le suma la variabilidad esperada, se tendría una ganancia.</a:t>
          </a:r>
          <a:endParaRPr lang="es-GT" sz="1100"/>
        </a:p>
      </xdr:txBody>
    </xdr:sp>
    <xdr:clientData/>
  </xdr:twoCellAnchor>
  <xdr:twoCellAnchor>
    <xdr:from>
      <xdr:col>6</xdr:col>
      <xdr:colOff>388470</xdr:colOff>
      <xdr:row>43</xdr:row>
      <xdr:rowOff>119529</xdr:rowOff>
    </xdr:from>
    <xdr:to>
      <xdr:col>11</xdr:col>
      <xdr:colOff>52294</xdr:colOff>
      <xdr:row>49</xdr:row>
      <xdr:rowOff>4482</xdr:rowOff>
    </xdr:to>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5094941" y="8053294"/>
          <a:ext cx="3623235" cy="97565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De</a:t>
          </a:r>
          <a:r>
            <a:rPr lang="es-GT" sz="1100" baseline="0"/>
            <a:t> los 3 activos, B es quien tiene el menor riesgo relativo y el rendimiento intermedio; mientras que C es el activo que tiene el mayor riesgo relativo y el menor rendimiento de los 3. </a:t>
          </a:r>
          <a:endParaRPr lang="es-GT" sz="1100"/>
        </a:p>
      </xdr:txBody>
    </xdr:sp>
    <xdr:clientData/>
  </xdr:twoCellAnchor>
  <xdr:twoCellAnchor>
    <xdr:from>
      <xdr:col>12</xdr:col>
      <xdr:colOff>604093</xdr:colOff>
      <xdr:row>19</xdr:row>
      <xdr:rowOff>38045</xdr:rowOff>
    </xdr:from>
    <xdr:to>
      <xdr:col>14</xdr:col>
      <xdr:colOff>323544</xdr:colOff>
      <xdr:row>20</xdr:row>
      <xdr:rowOff>140559</xdr:rowOff>
    </xdr:to>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10061858" y="3594045"/>
          <a:ext cx="1303215" cy="281808"/>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GT" sz="1800" kern="1200">
              <a:solidFill>
                <a:schemeClr val="tx1"/>
              </a:solidFill>
              <a:effectLst/>
              <a:latin typeface="+mn-lt"/>
              <a:ea typeface="+mn-ea"/>
              <a:cs typeface="+mn-cs"/>
            </a:rPr>
            <a:t>Activo</a:t>
          </a:r>
          <a:r>
            <a:rPr lang="es-GT" sz="1800" kern="1200" baseline="0">
              <a:solidFill>
                <a:schemeClr val="tx1"/>
              </a:solidFill>
              <a:effectLst/>
              <a:latin typeface="+mn-lt"/>
              <a:ea typeface="+mn-ea"/>
              <a:cs typeface="+mn-cs"/>
            </a:rPr>
            <a:t> C</a:t>
          </a:r>
          <a:endParaRPr lang="es-GT">
            <a:effectLst/>
          </a:endParaRPr>
        </a:p>
      </xdr:txBody>
    </xdr:sp>
    <xdr:clientData/>
  </xdr:twoCellAnchor>
  <xdr:twoCellAnchor>
    <xdr:from>
      <xdr:col>14</xdr:col>
      <xdr:colOff>636964</xdr:colOff>
      <xdr:row>18</xdr:row>
      <xdr:rowOff>26092</xdr:rowOff>
    </xdr:from>
    <xdr:to>
      <xdr:col>16</xdr:col>
      <xdr:colOff>356414</xdr:colOff>
      <xdr:row>19</xdr:row>
      <xdr:rowOff>113665</xdr:rowOff>
    </xdr:to>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11678493" y="3387857"/>
          <a:ext cx="1303215" cy="281808"/>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GT" sz="1800" kern="1200">
              <a:solidFill>
                <a:schemeClr val="tx1"/>
              </a:solidFill>
              <a:effectLst/>
              <a:latin typeface="+mn-lt"/>
              <a:ea typeface="+mn-ea"/>
              <a:cs typeface="+mn-cs"/>
            </a:rPr>
            <a:t>Activo</a:t>
          </a:r>
          <a:r>
            <a:rPr lang="es-GT" sz="1800" kern="1200" baseline="0">
              <a:solidFill>
                <a:schemeClr val="tx1"/>
              </a:solidFill>
              <a:effectLst/>
              <a:latin typeface="+mn-lt"/>
              <a:ea typeface="+mn-ea"/>
              <a:cs typeface="+mn-cs"/>
            </a:rPr>
            <a:t> A</a:t>
          </a:r>
          <a:endParaRPr lang="es-GT">
            <a:effectLst/>
          </a:endParaRPr>
        </a:p>
      </xdr:txBody>
    </xdr:sp>
    <xdr:clientData/>
  </xdr:twoCellAnchor>
  <xdr:twoCellAnchor>
    <xdr:from>
      <xdr:col>15</xdr:col>
      <xdr:colOff>209176</xdr:colOff>
      <xdr:row>25</xdr:row>
      <xdr:rowOff>156882</xdr:rowOff>
    </xdr:from>
    <xdr:to>
      <xdr:col>16</xdr:col>
      <xdr:colOff>720509</xdr:colOff>
      <xdr:row>28</xdr:row>
      <xdr:rowOff>167675</xdr:rowOff>
    </xdr:to>
    <xdr:sp macro="" textlink="">
      <xdr:nvSpPr>
        <xdr:cNvPr id="21" name="CuadroTexto 20">
          <a:extLst>
            <a:ext uri="{FF2B5EF4-FFF2-40B4-BE49-F238E27FC236}">
              <a16:creationId xmlns:a16="http://schemas.microsoft.com/office/drawing/2014/main" id="{00000000-0008-0000-0100-000015000000}"/>
            </a:ext>
          </a:extLst>
        </xdr:cNvPr>
        <xdr:cNvSpPr txBox="1"/>
      </xdr:nvSpPr>
      <xdr:spPr>
        <a:xfrm>
          <a:off x="12042588" y="4788647"/>
          <a:ext cx="1303215" cy="563616"/>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GT" sz="1800" kern="1200">
              <a:solidFill>
                <a:schemeClr val="tx1"/>
              </a:solidFill>
              <a:effectLst/>
              <a:latin typeface="+mn-lt"/>
              <a:ea typeface="+mn-ea"/>
              <a:cs typeface="+mn-cs"/>
            </a:rPr>
            <a:t>Activo A o Activo</a:t>
          </a:r>
          <a:r>
            <a:rPr lang="es-GT" sz="1800" kern="1200" baseline="0">
              <a:solidFill>
                <a:schemeClr val="tx1"/>
              </a:solidFill>
              <a:effectLst/>
              <a:latin typeface="+mn-lt"/>
              <a:ea typeface="+mn-ea"/>
              <a:cs typeface="+mn-cs"/>
            </a:rPr>
            <a:t> B</a:t>
          </a:r>
          <a:endParaRPr lang="es-GT">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304799</xdr:colOff>
      <xdr:row>0</xdr:row>
      <xdr:rowOff>68580</xdr:rowOff>
    </xdr:from>
    <xdr:to>
      <xdr:col>13</xdr:col>
      <xdr:colOff>388620</xdr:colOff>
      <xdr:row>3</xdr:row>
      <xdr:rowOff>12701</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474719" y="68580"/>
          <a:ext cx="7216141" cy="6832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Se intenta evaluar dos posibles carteras que están integradas por cinco activos similares pero con proporción diferente.  Calcule los coeficientes beta de cada cartera y compare los riesgos de estas carteras entre sí y con el mercado.  Si el mercado presenta un aumento del 15% que pasará con cada</a:t>
          </a:r>
          <a:r>
            <a:rPr lang="es-GT" sz="1200" baseline="0">
              <a:solidFill>
                <a:schemeClr val="dk1"/>
              </a:solidFill>
              <a:effectLst/>
              <a:latin typeface="+mn-lt"/>
              <a:ea typeface="+mn-ea"/>
              <a:cs typeface="+mn-cs"/>
            </a:rPr>
            <a:t> cartera?</a:t>
          </a:r>
          <a:endParaRPr lang="es-GT" sz="1200">
            <a:solidFill>
              <a:schemeClr val="dk1"/>
            </a:solidFill>
            <a:effectLst/>
            <a:latin typeface="+mn-lt"/>
            <a:ea typeface="+mn-ea"/>
            <a:cs typeface="+mn-cs"/>
          </a:endParaRPr>
        </a:p>
        <a:p>
          <a:r>
            <a:rPr lang="es-GT" sz="1200">
              <a:solidFill>
                <a:schemeClr val="dk1"/>
              </a:solidFill>
              <a:effectLst/>
              <a:latin typeface="+mn-lt"/>
              <a:ea typeface="+mn-ea"/>
              <a:cs typeface="+mn-cs"/>
            </a:rPr>
            <a:t> </a:t>
          </a:r>
        </a:p>
        <a:p>
          <a:endParaRPr lang="es-GT" sz="1200"/>
        </a:p>
      </xdr:txBody>
    </xdr:sp>
    <xdr:clientData/>
  </xdr:twoCellAnchor>
  <xdr:twoCellAnchor>
    <xdr:from>
      <xdr:col>3</xdr:col>
      <xdr:colOff>734208</xdr:colOff>
      <xdr:row>2</xdr:row>
      <xdr:rowOff>190051</xdr:rowOff>
    </xdr:from>
    <xdr:to>
      <xdr:col>7</xdr:col>
      <xdr:colOff>656556</xdr:colOff>
      <xdr:row>6</xdr:row>
      <xdr:rowOff>38919</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3114337" y="799651"/>
              <a:ext cx="3095854" cy="673621"/>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sty m:val="p"/>
                      </m:rPr>
                      <a:rPr lang="el-GR" b="0" i="1">
                        <a:solidFill>
                          <a:srgbClr val="FF0000"/>
                        </a:solidFill>
                        <a:latin typeface="Cambria Math" panose="02040503050406030204" pitchFamily="18" charset="0"/>
                      </a:rPr>
                      <m:t>β</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𝑑𝑒</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𝑙𝑎</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𝑐𝑎𝑟𝑡𝑒𝑟𝑎</m:t>
                    </m:r>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m:t>
                        </m:r>
                        <m:r>
                          <m:rPr>
                            <m:sty m:val="p"/>
                          </m:rPr>
                          <a:rPr lang="el-GR" b="0" i="1">
                            <a:solidFill>
                              <a:srgbClr val="FF0000"/>
                            </a:solidFill>
                            <a:latin typeface="Cambria Math" panose="02040503050406030204" pitchFamily="18" charset="0"/>
                          </a:rPr>
                          <m:t>β</m:t>
                        </m:r>
                        <m:r>
                          <a:rPr lang="es-MX" b="0" i="1">
                            <a:solidFill>
                              <a:srgbClr val="FF0000"/>
                            </a:solidFill>
                            <a:latin typeface="Cambria Math" panose="02040503050406030204" pitchFamily="18" charset="0"/>
                          </a:rPr>
                          <m:t>𝑖</m:t>
                        </m:r>
                      </m:e>
                    </m:nary>
                  </m:oMath>
                </m:oMathPara>
              </a14:m>
              <a:endParaRPr lang="es-GT"/>
            </a:p>
          </xdr:txBody>
        </xdr:sp>
      </mc:Choice>
      <mc:Fallback xmlns="">
        <xdr:sp macro="" textlink="">
          <xdr:nvSpPr>
            <xdr:cNvPr id="3" name="CuadroTexto 2">
              <a:extLst>
                <a:ext uri="{FF2B5EF4-FFF2-40B4-BE49-F238E27FC236}">
                  <a16:creationId xmlns:a16="http://schemas.microsoft.com/office/drawing/2014/main" id="{4D61DF3F-4475-4D70-AC57-C53CB1401C12}"/>
                </a:ext>
              </a:extLst>
            </xdr:cNvPr>
            <xdr:cNvSpPr txBox="1"/>
          </xdr:nvSpPr>
          <xdr:spPr>
            <a:xfrm>
              <a:off x="3114337" y="799651"/>
              <a:ext cx="3095854" cy="673621"/>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l-GR" b="0" i="0">
                  <a:solidFill>
                    <a:srgbClr val="FF0000"/>
                  </a:solidFill>
                  <a:latin typeface="Cambria Math" panose="02040503050406030204" pitchFamily="18" charset="0"/>
                </a:rPr>
                <a:t>β</a:t>
              </a:r>
              <a:r>
                <a:rPr lang="es-MX" b="0" i="0">
                  <a:solidFill>
                    <a:srgbClr val="FF0000"/>
                  </a:solidFill>
                  <a:latin typeface="Cambria Math" panose="02040503050406030204" pitchFamily="18" charset="0"/>
                </a:rPr>
                <a:t> 𝑑𝑒 𝑙𝑎 𝑐𝑎𝑟𝑡𝑒𝑟𝑎= ∑▒𝑝𝑖</a:t>
              </a:r>
              <a:r>
                <a:rPr lang="el-GR" b="0" i="0">
                  <a:solidFill>
                    <a:srgbClr val="FF0000"/>
                  </a:solidFill>
                  <a:latin typeface="Cambria Math" panose="02040503050406030204" pitchFamily="18" charset="0"/>
                </a:rPr>
                <a:t>β</a:t>
              </a:r>
              <a:r>
                <a:rPr lang="es-MX" b="0" i="0">
                  <a:solidFill>
                    <a:srgbClr val="FF0000"/>
                  </a:solidFill>
                  <a:latin typeface="Cambria Math" panose="02040503050406030204" pitchFamily="18" charset="0"/>
                </a:rPr>
                <a:t>𝑖</a:t>
              </a:r>
              <a:endParaRPr lang="es-GT"/>
            </a:p>
          </xdr:txBody>
        </xdr:sp>
      </mc:Fallback>
    </mc:AlternateContent>
    <xdr:clientData/>
  </xdr:twoCellAnchor>
  <xdr:twoCellAnchor editAs="oneCell">
    <xdr:from>
      <xdr:col>6</xdr:col>
      <xdr:colOff>484092</xdr:colOff>
      <xdr:row>5</xdr:row>
      <xdr:rowOff>197778</xdr:rowOff>
    </xdr:from>
    <xdr:to>
      <xdr:col>10</xdr:col>
      <xdr:colOff>692226</xdr:colOff>
      <xdr:row>19</xdr:row>
      <xdr:rowOff>131782</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5244351" y="1425943"/>
          <a:ext cx="3381639" cy="2556180"/>
        </a:xfrm>
        <a:prstGeom prst="rect">
          <a:avLst/>
        </a:prstGeom>
      </xdr:spPr>
    </xdr:pic>
    <xdr:clientData/>
  </xdr:twoCellAnchor>
  <xdr:twoCellAnchor editAs="oneCell">
    <xdr:from>
      <xdr:col>11</xdr:col>
      <xdr:colOff>123712</xdr:colOff>
      <xdr:row>5</xdr:row>
      <xdr:rowOff>45271</xdr:rowOff>
    </xdr:from>
    <xdr:to>
      <xdr:col>16</xdr:col>
      <xdr:colOff>325742</xdr:colOff>
      <xdr:row>20</xdr:row>
      <xdr:rowOff>142290</xdr:rowOff>
    </xdr:to>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8834418" y="1285389"/>
          <a:ext cx="4161441" cy="2861136"/>
        </a:xfrm>
        <a:prstGeom prst="rect">
          <a:avLst/>
        </a:prstGeom>
      </xdr:spPr>
    </xdr:pic>
    <xdr:clientData/>
  </xdr:twoCellAnchor>
  <xdr:twoCellAnchor>
    <xdr:from>
      <xdr:col>0</xdr:col>
      <xdr:colOff>186765</xdr:colOff>
      <xdr:row>12</xdr:row>
      <xdr:rowOff>97119</xdr:rowOff>
    </xdr:from>
    <xdr:to>
      <xdr:col>5</xdr:col>
      <xdr:colOff>620059</xdr:colOff>
      <xdr:row>19</xdr:row>
      <xdr:rowOff>37353</xdr:rowOff>
    </xdr:to>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186765" y="2667001"/>
          <a:ext cx="4392706" cy="11952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Si se comparan las dos carteras, la cartera X es menos</a:t>
          </a:r>
          <a:r>
            <a:rPr lang="es-GT" sz="1100" baseline="0"/>
            <a:t> riesgosa que la Y, porque tiene un valor de beta más bajo.</a:t>
          </a:r>
        </a:p>
        <a:p>
          <a:r>
            <a:rPr lang="es-GT" sz="1100" baseline="0"/>
            <a:t>La cartera X tiene un nivel de riesgo menor que el promedio del mercado (B&lt;1).</a:t>
          </a:r>
        </a:p>
        <a:p>
          <a:r>
            <a:rPr lang="es-GT" sz="1100" baseline="0"/>
            <a:t>La cartera Y tiene un nivel de riesgo mayor que el promedio del mercado (B&gt;1).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10</xdr:col>
      <xdr:colOff>649942</xdr:colOff>
      <xdr:row>5</xdr:row>
      <xdr:rowOff>91440</xdr:rowOff>
    </xdr:to>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1" y="0"/>
          <a:ext cx="8636000" cy="9879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La tasa libre de riesgo es del 4% y el rendimiento del mercado del 10%.   </a:t>
          </a:r>
        </a:p>
        <a:p>
          <a:pPr lvl="0"/>
          <a:r>
            <a:rPr lang="es-GT" sz="1200">
              <a:solidFill>
                <a:schemeClr val="dk1"/>
              </a:solidFill>
              <a:effectLst/>
              <a:latin typeface="+mn-lt"/>
              <a:ea typeface="+mn-ea"/>
              <a:cs typeface="+mn-cs"/>
            </a:rPr>
            <a:t>a) Dibuje la línea del mercado de valores</a:t>
          </a:r>
        </a:p>
        <a:p>
          <a:pPr lvl="0"/>
          <a:r>
            <a:rPr lang="es-GT" sz="1200">
              <a:solidFill>
                <a:schemeClr val="dk1"/>
              </a:solidFill>
              <a:effectLst/>
              <a:latin typeface="+mn-lt"/>
              <a:ea typeface="+mn-ea"/>
              <a:cs typeface="+mn-cs"/>
            </a:rPr>
            <a:t>b) Calcule y registre la prima de riesgo de mercado en la gráfica.</a:t>
          </a:r>
        </a:p>
        <a:p>
          <a:pPr lvl="0"/>
          <a:r>
            <a:rPr lang="es-GT" sz="1200">
              <a:solidFill>
                <a:schemeClr val="dk1"/>
              </a:solidFill>
              <a:effectLst/>
              <a:latin typeface="+mn-lt"/>
              <a:ea typeface="+mn-ea"/>
              <a:cs typeface="+mn-cs"/>
            </a:rPr>
            <a:t>c) Calcule el rendimiento del Activo A que tiene un coeficiente beta de 0.90 y del activo B que tiene un coeficiente beta de 1.20</a:t>
          </a:r>
        </a:p>
        <a:p>
          <a:endParaRPr lang="es-GT" sz="1200"/>
        </a:p>
      </xdr:txBody>
    </xdr:sp>
    <xdr:clientData/>
  </xdr:twoCellAnchor>
  <xdr:oneCellAnchor>
    <xdr:from>
      <xdr:col>10</xdr:col>
      <xdr:colOff>707165</xdr:colOff>
      <xdr:row>3</xdr:row>
      <xdr:rowOff>30823</xdr:rowOff>
    </xdr:from>
    <xdr:ext cx="5075107" cy="313099"/>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300-000004000000}"/>
                </a:ext>
              </a:extLst>
            </xdr:cNvPr>
            <xdr:cNvSpPr txBox="1"/>
          </xdr:nvSpPr>
          <xdr:spPr>
            <a:xfrm>
              <a:off x="8693224" y="568705"/>
              <a:ext cx="507510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rPr>
                      <m:t>𝑇𝑎𝑠𝑎</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𝑙𝑖𝑏𝑟𝑒</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𝑑𝑒</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𝑟𝑖𝑒𝑠𝑔𝑜</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𝑃𝑟𝑖𝑚𝑎</m:t>
                    </m:r>
                    <m:r>
                      <a:rPr lang="es-MX" sz="2000" b="0" i="1">
                        <a:solidFill>
                          <a:srgbClr val="FF0000"/>
                        </a:solidFill>
                        <a:latin typeface="Cambria Math" panose="02040503050406030204" pitchFamily="18" charset="0"/>
                        <a:ea typeface="Cambria Math" panose="02040503050406030204" pitchFamily="18" charset="0"/>
                      </a:rPr>
                      <m:t> </m:t>
                    </m:r>
                    <m:r>
                      <a:rPr lang="es-MX" sz="2000" b="0" i="1">
                        <a:solidFill>
                          <a:srgbClr val="FF0000"/>
                        </a:solidFill>
                        <a:latin typeface="Cambria Math" panose="02040503050406030204" pitchFamily="18" charset="0"/>
                        <a:ea typeface="Cambria Math" panose="02040503050406030204" pitchFamily="18" charset="0"/>
                      </a:rPr>
                      <m:t>𝑑𝑒</m:t>
                    </m:r>
                    <m:r>
                      <a:rPr lang="es-MX" sz="2000" b="0" i="1">
                        <a:solidFill>
                          <a:srgbClr val="FF0000"/>
                        </a:solidFill>
                        <a:latin typeface="Cambria Math" panose="02040503050406030204" pitchFamily="18" charset="0"/>
                        <a:ea typeface="Cambria Math" panose="02040503050406030204" pitchFamily="18" charset="0"/>
                      </a:rPr>
                      <m:t> </m:t>
                    </m:r>
                    <m:r>
                      <a:rPr lang="es-MX" sz="2000" b="0" i="1">
                        <a:solidFill>
                          <a:srgbClr val="FF0000"/>
                        </a:solidFill>
                        <a:latin typeface="Cambria Math" panose="02040503050406030204" pitchFamily="18" charset="0"/>
                        <a:ea typeface="Cambria Math" panose="02040503050406030204" pitchFamily="18" charset="0"/>
                      </a:rPr>
                      <m:t>𝑅𝑖𝑒𝑠𝑔𝑜</m:t>
                    </m:r>
                  </m:oMath>
                </m:oMathPara>
              </a14:m>
              <a:endParaRPr lang="es-GT" sz="2000">
                <a:solidFill>
                  <a:srgbClr val="FF0000"/>
                </a:solidFill>
              </a:endParaRPr>
            </a:p>
          </xdr:txBody>
        </xdr:sp>
      </mc:Choice>
      <mc:Fallback xmlns="">
        <xdr:sp macro="" textlink="">
          <xdr:nvSpPr>
            <xdr:cNvPr id="4" name="CuadroTexto 3">
              <a:extLst>
                <a:ext uri="{FF2B5EF4-FFF2-40B4-BE49-F238E27FC236}">
                  <a16:creationId xmlns:a16="http://schemas.microsoft.com/office/drawing/2014/main" id="{00000000-0008-0000-0400-000004000000}"/>
                </a:ext>
              </a:extLst>
            </xdr:cNvPr>
            <xdr:cNvSpPr txBox="1"/>
          </xdr:nvSpPr>
          <xdr:spPr>
            <a:xfrm>
              <a:off x="8693224" y="568705"/>
              <a:ext cx="507510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2000" b="0" i="0">
                  <a:solidFill>
                    <a:srgbClr val="FF0000"/>
                  </a:solidFill>
                  <a:latin typeface="Cambria Math" panose="02040503050406030204" pitchFamily="18" charset="0"/>
                </a:rPr>
                <a:t>𝑘=𝑇𝑎𝑠𝑎 𝑙𝑖𝑏𝑟𝑒 𝑑𝑒 𝑟𝑖𝑒𝑠𝑔𝑜+</a:t>
              </a:r>
              <a:r>
                <a:rPr lang="es-MX" sz="2000" b="0" i="0">
                  <a:solidFill>
                    <a:srgbClr val="FF0000"/>
                  </a:solidFill>
                  <a:latin typeface="Cambria Math" panose="02040503050406030204" pitchFamily="18" charset="0"/>
                  <a:ea typeface="Cambria Math" panose="02040503050406030204" pitchFamily="18" charset="0"/>
                </a:rPr>
                <a:t>𝑃𝑟𝑖𝑚𝑎 𝑑𝑒 𝑅𝑖𝑒𝑠𝑔𝑜</a:t>
              </a:r>
              <a:endParaRPr lang="es-GT" sz="2000">
                <a:solidFill>
                  <a:srgbClr val="FF0000"/>
                </a:solidFill>
              </a:endParaRPr>
            </a:p>
          </xdr:txBody>
        </xdr:sp>
      </mc:Fallback>
    </mc:AlternateContent>
    <xdr:clientData/>
  </xdr:oneCellAnchor>
  <xdr:twoCellAnchor editAs="oneCell">
    <xdr:from>
      <xdr:col>12</xdr:col>
      <xdr:colOff>37801</xdr:colOff>
      <xdr:row>7</xdr:row>
      <xdr:rowOff>74706</xdr:rowOff>
    </xdr:from>
    <xdr:to>
      <xdr:col>17</xdr:col>
      <xdr:colOff>290592</xdr:colOff>
      <xdr:row>21</xdr:row>
      <xdr:rowOff>89946</xdr:rowOff>
    </xdr:to>
    <xdr:pic>
      <xdr:nvPicPr>
        <xdr:cNvPr id="5" name="Picture 6" descr="Relación entre el riesgo/rendimiento en inversion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7625" y="1329765"/>
          <a:ext cx="4212203" cy="2525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68601</xdr:colOff>
      <xdr:row>6</xdr:row>
      <xdr:rowOff>29882</xdr:rowOff>
    </xdr:from>
    <xdr:to>
      <xdr:col>11</xdr:col>
      <xdr:colOff>637119</xdr:colOff>
      <xdr:row>21</xdr:row>
      <xdr:rowOff>10608</xdr:rowOff>
    </xdr:to>
    <xdr:pic>
      <xdr:nvPicPr>
        <xdr:cNvPr id="6" name="Imagen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5679013" y="1105647"/>
          <a:ext cx="3736048" cy="2670137"/>
        </a:xfrm>
        <a:prstGeom prst="rect">
          <a:avLst/>
        </a:prstGeom>
      </xdr:spPr>
    </xdr:pic>
    <xdr:clientData/>
  </xdr:twoCellAnchor>
  <xdr:oneCellAnchor>
    <xdr:from>
      <xdr:col>0</xdr:col>
      <xdr:colOff>694765</xdr:colOff>
      <xdr:row>20</xdr:row>
      <xdr:rowOff>44823</xdr:rowOff>
    </xdr:from>
    <xdr:ext cx="2611933" cy="313099"/>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300-000007000000}"/>
                </a:ext>
              </a:extLst>
            </xdr:cNvPr>
            <xdr:cNvSpPr txBox="1"/>
          </xdr:nvSpPr>
          <xdr:spPr>
            <a:xfrm>
              <a:off x="694765" y="3630705"/>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mlns="">
        <xdr:sp macro="" textlink="">
          <xdr:nvSpPr>
            <xdr:cNvPr id="7" name="CuadroTexto 6">
              <a:extLst>
                <a:ext uri="{FF2B5EF4-FFF2-40B4-BE49-F238E27FC236}">
                  <a16:creationId xmlns:a16="http://schemas.microsoft.com/office/drawing/2014/main" id="{F3A70431-E471-48E6-A722-005A308D1A18}"/>
                </a:ext>
              </a:extLst>
            </xdr:cNvPr>
            <xdr:cNvSpPr txBox="1"/>
          </xdr:nvSpPr>
          <xdr:spPr>
            <a:xfrm>
              <a:off x="694765" y="3630705"/>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twoCellAnchor>
    <xdr:from>
      <xdr:col>2</xdr:col>
      <xdr:colOff>33617</xdr:colOff>
      <xdr:row>23</xdr:row>
      <xdr:rowOff>29134</xdr:rowOff>
    </xdr:from>
    <xdr:to>
      <xdr:col>7</xdr:col>
      <xdr:colOff>646206</xdr:colOff>
      <xdr:row>38</xdr:row>
      <xdr:rowOff>82923</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0</xdr:colOff>
      <xdr:row>24</xdr:row>
      <xdr:rowOff>0</xdr:rowOff>
    </xdr:from>
    <xdr:ext cx="1407373" cy="313099"/>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id="{00284BF4-54FB-48D9-9AFD-43E6743A1508}"/>
                </a:ext>
              </a:extLst>
            </xdr:cNvPr>
            <xdr:cNvSpPr txBox="1"/>
          </xdr:nvSpPr>
          <xdr:spPr>
            <a:xfrm>
              <a:off x="7620000" y="4303059"/>
              <a:ext cx="140737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dr:sp macro="" textlink="">
          <xdr:nvSpPr>
            <xdr:cNvPr id="9" name="CuadroTexto 8">
              <a:extLst>
                <a:ext uri="{FF2B5EF4-FFF2-40B4-BE49-F238E27FC236}">
                  <a16:creationId xmlns:a16="http://schemas.microsoft.com/office/drawing/2014/main" id="{00284BF4-54FB-48D9-9AFD-43E6743A1508}"/>
                </a:ext>
              </a:extLst>
            </xdr:cNvPr>
            <xdr:cNvSpPr txBox="1"/>
          </xdr:nvSpPr>
          <xdr:spPr>
            <a:xfrm>
              <a:off x="7620000" y="4303059"/>
              <a:ext cx="140737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oneCellAnchor>
    <xdr:from>
      <xdr:col>9</xdr:col>
      <xdr:colOff>0</xdr:colOff>
      <xdr:row>27</xdr:row>
      <xdr:rowOff>0</xdr:rowOff>
    </xdr:from>
    <xdr:ext cx="2334037" cy="313099"/>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id="{8D546147-52BF-4704-AE90-3FC086694D25}"/>
                </a:ext>
              </a:extLst>
            </xdr:cNvPr>
            <xdr:cNvSpPr txBox="1"/>
          </xdr:nvSpPr>
          <xdr:spPr>
            <a:xfrm>
              <a:off x="7620000" y="4840941"/>
              <a:ext cx="233403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=1.00</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10%</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effectLst/>
                      <a:latin typeface="Cambria Math" panose="02040503050406030204" pitchFamily="18" charset="0"/>
                      <a:ea typeface="+mn-ea"/>
                      <a:cs typeface="+mn-cs"/>
                    </a:rPr>
                    <m:t>4%</m:t>
                  </m:r>
                </m:oMath>
              </a14:m>
              <a:r>
                <a:rPr lang="es-GT" sz="2000">
                  <a:solidFill>
                    <a:srgbClr val="FF0000"/>
                  </a:solidFill>
                </a:rPr>
                <a:t>)</a:t>
              </a:r>
            </a:p>
          </xdr:txBody>
        </xdr:sp>
      </mc:Choice>
      <mc:Fallback>
        <xdr:sp macro="" textlink="">
          <xdr:nvSpPr>
            <xdr:cNvPr id="10" name="CuadroTexto 9">
              <a:extLst>
                <a:ext uri="{FF2B5EF4-FFF2-40B4-BE49-F238E27FC236}">
                  <a16:creationId xmlns:a16="http://schemas.microsoft.com/office/drawing/2014/main" id="{8D546147-52BF-4704-AE90-3FC086694D25}"/>
                </a:ext>
              </a:extLst>
            </xdr:cNvPr>
            <xdr:cNvSpPr txBox="1"/>
          </xdr:nvSpPr>
          <xdr:spPr>
            <a:xfrm>
              <a:off x="7620000" y="4840941"/>
              <a:ext cx="233403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a:t>
              </a:r>
              <a:r>
                <a:rPr lang="es-ES" sz="2000" b="0" i="0">
                  <a:solidFill>
                    <a:srgbClr val="FF0000"/>
                  </a:solidFill>
                  <a:latin typeface="Cambria Math" panose="02040503050406030204" pitchFamily="18" charset="0"/>
                  <a:ea typeface="Cambria Math" panose="02040503050406030204" pitchFamily="18" charset="0"/>
                </a:rPr>
                <a:t>1.00</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10%</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4%</a:t>
              </a:r>
              <a:r>
                <a:rPr lang="es-GT" sz="2000">
                  <a:solidFill>
                    <a:srgbClr val="FF0000"/>
                  </a:solidFill>
                </a:rPr>
                <a:t>)</a:t>
              </a:r>
            </a:p>
          </xdr:txBody>
        </xdr:sp>
      </mc:Fallback>
    </mc:AlternateContent>
    <xdr:clientData/>
  </xdr:oneCellAnchor>
  <xdr:oneCellAnchor>
    <xdr:from>
      <xdr:col>9</xdr:col>
      <xdr:colOff>0</xdr:colOff>
      <xdr:row>37</xdr:row>
      <xdr:rowOff>0</xdr:rowOff>
    </xdr:from>
    <xdr:ext cx="2611933" cy="313099"/>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id="{C61864E5-AE28-4F9B-80EE-C11A240F5AFA}"/>
                </a:ext>
              </a:extLst>
            </xdr:cNvPr>
            <xdr:cNvSpPr txBox="1"/>
          </xdr:nvSpPr>
          <xdr:spPr>
            <a:xfrm>
              <a:off x="7620000" y="6633882"/>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dr:sp macro="" textlink="">
          <xdr:nvSpPr>
            <xdr:cNvPr id="11" name="CuadroTexto 10">
              <a:extLst>
                <a:ext uri="{FF2B5EF4-FFF2-40B4-BE49-F238E27FC236}">
                  <a16:creationId xmlns:a16="http://schemas.microsoft.com/office/drawing/2014/main" id="{C61864E5-AE28-4F9B-80EE-C11A240F5AFA}"/>
                </a:ext>
              </a:extLst>
            </xdr:cNvPr>
            <xdr:cNvSpPr txBox="1"/>
          </xdr:nvSpPr>
          <xdr:spPr>
            <a:xfrm>
              <a:off x="7620000" y="6633882"/>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oneCellAnchor>
    <xdr:from>
      <xdr:col>9</xdr:col>
      <xdr:colOff>0</xdr:colOff>
      <xdr:row>40</xdr:row>
      <xdr:rowOff>0</xdr:rowOff>
    </xdr:from>
    <xdr:ext cx="3009542" cy="313099"/>
    <mc:AlternateContent xmlns:mc="http://schemas.openxmlformats.org/markup-compatibility/2006">
      <mc:Choice xmlns:a14="http://schemas.microsoft.com/office/drawing/2010/main" Requires="a14">
        <xdr:sp macro="" textlink="">
          <xdr:nvSpPr>
            <xdr:cNvPr id="12" name="CuadroTexto 11">
              <a:extLst>
                <a:ext uri="{FF2B5EF4-FFF2-40B4-BE49-F238E27FC236}">
                  <a16:creationId xmlns:a16="http://schemas.microsoft.com/office/drawing/2014/main" id="{B87098FC-BD98-4AE5-A230-990E6FB30CEA}"/>
                </a:ext>
              </a:extLst>
            </xdr:cNvPr>
            <xdr:cNvSpPr txBox="1"/>
          </xdr:nvSpPr>
          <xdr:spPr>
            <a:xfrm>
              <a:off x="7620000" y="7171765"/>
              <a:ext cx="300954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ES" sz="2000" b="0" i="1">
                      <a:solidFill>
                        <a:srgbClr val="FF0000"/>
                      </a:solidFill>
                      <a:latin typeface="Cambria Math" panose="02040503050406030204" pitchFamily="18" charset="0"/>
                    </a:rPr>
                    <m:t>𝑎</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4%</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0.9</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10%</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effectLst/>
                      <a:latin typeface="Cambria Math" panose="02040503050406030204" pitchFamily="18" charset="0"/>
                      <a:ea typeface="+mn-ea"/>
                      <a:cs typeface="+mn-cs"/>
                    </a:rPr>
                    <m:t>4%</m:t>
                  </m:r>
                </m:oMath>
              </a14:m>
              <a:r>
                <a:rPr lang="es-GT" sz="2000">
                  <a:solidFill>
                    <a:srgbClr val="FF0000"/>
                  </a:solidFill>
                </a:rPr>
                <a:t>)</a:t>
              </a:r>
            </a:p>
          </xdr:txBody>
        </xdr:sp>
      </mc:Choice>
      <mc:Fallback>
        <xdr:sp macro="" textlink="">
          <xdr:nvSpPr>
            <xdr:cNvPr id="12" name="CuadroTexto 11">
              <a:extLst>
                <a:ext uri="{FF2B5EF4-FFF2-40B4-BE49-F238E27FC236}">
                  <a16:creationId xmlns:a16="http://schemas.microsoft.com/office/drawing/2014/main" id="{B87098FC-BD98-4AE5-A230-990E6FB30CEA}"/>
                </a:ext>
              </a:extLst>
            </xdr:cNvPr>
            <xdr:cNvSpPr txBox="1"/>
          </xdr:nvSpPr>
          <xdr:spPr>
            <a:xfrm>
              <a:off x="7620000" y="7171765"/>
              <a:ext cx="300954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a:t>
              </a:r>
              <a:r>
                <a:rPr lang="es-ES" sz="2000" b="0" i="0">
                  <a:solidFill>
                    <a:srgbClr val="FF0000"/>
                  </a:solidFill>
                  <a:latin typeface="Cambria Math" panose="02040503050406030204" pitchFamily="18" charset="0"/>
                </a:rPr>
                <a:t>𝑎</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4%</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0.9</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10%</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4%</a:t>
              </a:r>
              <a:r>
                <a:rPr lang="es-GT" sz="2000">
                  <a:solidFill>
                    <a:srgbClr val="FF0000"/>
                  </a:solidFill>
                </a:rPr>
                <a:t>)</a:t>
              </a:r>
            </a:p>
          </xdr:txBody>
        </xdr:sp>
      </mc:Fallback>
    </mc:AlternateContent>
    <xdr:clientData/>
  </xdr:oneCellAnchor>
  <xdr:oneCellAnchor>
    <xdr:from>
      <xdr:col>9</xdr:col>
      <xdr:colOff>0</xdr:colOff>
      <xdr:row>45</xdr:row>
      <xdr:rowOff>0</xdr:rowOff>
    </xdr:from>
    <xdr:ext cx="3004220" cy="313099"/>
    <mc:AlternateContent xmlns:mc="http://schemas.openxmlformats.org/markup-compatibility/2006">
      <mc:Choice xmlns:a14="http://schemas.microsoft.com/office/drawing/2010/main" Requires="a14">
        <xdr:sp macro="" textlink="">
          <xdr:nvSpPr>
            <xdr:cNvPr id="13" name="CuadroTexto 12">
              <a:extLst>
                <a:ext uri="{FF2B5EF4-FFF2-40B4-BE49-F238E27FC236}">
                  <a16:creationId xmlns:a16="http://schemas.microsoft.com/office/drawing/2014/main" id="{63A94C12-C2D8-4BD1-9A55-E6545DFEA7A6}"/>
                </a:ext>
              </a:extLst>
            </xdr:cNvPr>
            <xdr:cNvSpPr txBox="1"/>
          </xdr:nvSpPr>
          <xdr:spPr>
            <a:xfrm>
              <a:off x="7620000" y="8068235"/>
              <a:ext cx="3004220"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ES" sz="2000" b="0" i="1">
                      <a:solidFill>
                        <a:srgbClr val="FF0000"/>
                      </a:solidFill>
                      <a:latin typeface="Cambria Math" panose="02040503050406030204" pitchFamily="18" charset="0"/>
                    </a:rPr>
                    <m:t>𝑏</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4%</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1.2</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10%</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effectLst/>
                      <a:latin typeface="Cambria Math" panose="02040503050406030204" pitchFamily="18" charset="0"/>
                      <a:ea typeface="+mn-ea"/>
                      <a:cs typeface="+mn-cs"/>
                    </a:rPr>
                    <m:t>4%</m:t>
                  </m:r>
                </m:oMath>
              </a14:m>
              <a:r>
                <a:rPr lang="es-GT" sz="2000">
                  <a:solidFill>
                    <a:srgbClr val="FF0000"/>
                  </a:solidFill>
                </a:rPr>
                <a:t>)</a:t>
              </a:r>
            </a:p>
          </xdr:txBody>
        </xdr:sp>
      </mc:Choice>
      <mc:Fallback>
        <xdr:sp macro="" textlink="">
          <xdr:nvSpPr>
            <xdr:cNvPr id="13" name="CuadroTexto 12">
              <a:extLst>
                <a:ext uri="{FF2B5EF4-FFF2-40B4-BE49-F238E27FC236}">
                  <a16:creationId xmlns:a16="http://schemas.microsoft.com/office/drawing/2014/main" id="{63A94C12-C2D8-4BD1-9A55-E6545DFEA7A6}"/>
                </a:ext>
              </a:extLst>
            </xdr:cNvPr>
            <xdr:cNvSpPr txBox="1"/>
          </xdr:nvSpPr>
          <xdr:spPr>
            <a:xfrm>
              <a:off x="7620000" y="8068235"/>
              <a:ext cx="3004220"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a:t>
              </a:r>
              <a:r>
                <a:rPr lang="es-ES" sz="2000" b="0" i="0">
                  <a:solidFill>
                    <a:srgbClr val="FF0000"/>
                  </a:solidFill>
                  <a:latin typeface="Cambria Math" panose="02040503050406030204" pitchFamily="18" charset="0"/>
                </a:rPr>
                <a:t>𝑏</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4%</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1.2</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10%</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4%</a:t>
              </a:r>
              <a:r>
                <a:rPr lang="es-GT" sz="2000">
                  <a:solidFill>
                    <a:srgbClr val="FF0000"/>
                  </a:solidFill>
                </a:rPr>
                <a:t>)</a:t>
              </a:r>
            </a:p>
          </xdr:txBody>
        </xdr:sp>
      </mc:Fallback>
    </mc:AlternateContent>
    <xdr:clientData/>
  </xdr:oneCellAnchor>
  <xdr:twoCellAnchor>
    <xdr:from>
      <xdr:col>2</xdr:col>
      <xdr:colOff>762001</xdr:colOff>
      <xdr:row>28</xdr:row>
      <xdr:rowOff>149412</xdr:rowOff>
    </xdr:from>
    <xdr:to>
      <xdr:col>6</xdr:col>
      <xdr:colOff>156882</xdr:colOff>
      <xdr:row>32</xdr:row>
      <xdr:rowOff>119529</xdr:rowOff>
    </xdr:to>
    <xdr:sp macro="" textlink="">
      <xdr:nvSpPr>
        <xdr:cNvPr id="3" name="Triángulo rectángulo 2">
          <a:extLst>
            <a:ext uri="{FF2B5EF4-FFF2-40B4-BE49-F238E27FC236}">
              <a16:creationId xmlns:a16="http://schemas.microsoft.com/office/drawing/2014/main" id="{3717EA0E-F3DD-4A67-9191-717A05EAD016}"/>
            </a:ext>
          </a:extLst>
        </xdr:cNvPr>
        <xdr:cNvSpPr/>
      </xdr:nvSpPr>
      <xdr:spPr>
        <a:xfrm flipH="1">
          <a:off x="2838825" y="5169647"/>
          <a:ext cx="2562410" cy="687294"/>
        </a:xfrm>
        <a:prstGeom prst="rtTriangl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6</xdr:col>
      <xdr:colOff>381000</xdr:colOff>
      <xdr:row>27</xdr:row>
      <xdr:rowOff>149412</xdr:rowOff>
    </xdr:from>
    <xdr:to>
      <xdr:col>6</xdr:col>
      <xdr:colOff>463176</xdr:colOff>
      <xdr:row>32</xdr:row>
      <xdr:rowOff>171824</xdr:rowOff>
    </xdr:to>
    <xdr:sp macro="" textlink="">
      <xdr:nvSpPr>
        <xdr:cNvPr id="14" name="Cerrar llave 13">
          <a:extLst>
            <a:ext uri="{FF2B5EF4-FFF2-40B4-BE49-F238E27FC236}">
              <a16:creationId xmlns:a16="http://schemas.microsoft.com/office/drawing/2014/main" id="{491101C0-996C-471D-A37A-260142FE35FA}"/>
            </a:ext>
          </a:extLst>
        </xdr:cNvPr>
        <xdr:cNvSpPr/>
      </xdr:nvSpPr>
      <xdr:spPr>
        <a:xfrm>
          <a:off x="5625353" y="4990353"/>
          <a:ext cx="82176" cy="918883"/>
        </a:xfrm>
        <a:prstGeom prst="rightBrace">
          <a:avLst/>
        </a:prstGeom>
        <a:ln>
          <a:solidFill>
            <a:srgbClr val="FF0000"/>
          </a:solidFill>
        </a:ln>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GT" sz="1100"/>
        </a:p>
      </xdr:txBody>
    </xdr:sp>
    <xdr:clientData/>
  </xdr:twoCellAnchor>
  <xdr:twoCellAnchor>
    <xdr:from>
      <xdr:col>6</xdr:col>
      <xdr:colOff>590177</xdr:colOff>
      <xdr:row>29</xdr:row>
      <xdr:rowOff>52295</xdr:rowOff>
    </xdr:from>
    <xdr:to>
      <xdr:col>8</xdr:col>
      <xdr:colOff>239059</xdr:colOff>
      <xdr:row>32</xdr:row>
      <xdr:rowOff>7471</xdr:rowOff>
    </xdr:to>
    <xdr:sp macro="" textlink="">
      <xdr:nvSpPr>
        <xdr:cNvPr id="15" name="CuadroTexto 14">
          <a:extLst>
            <a:ext uri="{FF2B5EF4-FFF2-40B4-BE49-F238E27FC236}">
              <a16:creationId xmlns:a16="http://schemas.microsoft.com/office/drawing/2014/main" id="{76453018-86F2-43CF-BD10-F1BF7C886D9A}"/>
            </a:ext>
          </a:extLst>
        </xdr:cNvPr>
        <xdr:cNvSpPr txBox="1"/>
      </xdr:nvSpPr>
      <xdr:spPr>
        <a:xfrm>
          <a:off x="5834530" y="5251824"/>
          <a:ext cx="1232647" cy="493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b) Prima de riesgo del mercado = 6%</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60960</xdr:rowOff>
    </xdr:from>
    <xdr:to>
      <xdr:col>11</xdr:col>
      <xdr:colOff>647878</xdr:colOff>
      <xdr:row>7</xdr:row>
      <xdr:rowOff>175260</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53340" y="60960"/>
          <a:ext cx="9311818" cy="1394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Katherine desea saber cuánto riesgo debe asumir para generar un rendimiento aceptable sobre su cartera.  El rendimiento libre de riesgo es actualmente del 5%.  El rendimiento de las acciones promedio (rendimiento de mercado) es del 16%.  Use el CAPM para calcular el coeficiente beta relacionado con cada uno de los siguientes rendimientos:</a:t>
          </a:r>
        </a:p>
        <a:p>
          <a:r>
            <a:rPr lang="es-GT" sz="1200">
              <a:solidFill>
                <a:schemeClr val="dk1"/>
              </a:solidFill>
              <a:effectLst/>
              <a:latin typeface="+mn-lt"/>
              <a:ea typeface="+mn-ea"/>
              <a:cs typeface="+mn-cs"/>
            </a:rPr>
            <a:t>a)  10%</a:t>
          </a:r>
        </a:p>
        <a:p>
          <a:r>
            <a:rPr lang="es-GT" sz="1200">
              <a:solidFill>
                <a:schemeClr val="dk1"/>
              </a:solidFill>
              <a:effectLst/>
              <a:latin typeface="+mn-lt"/>
              <a:ea typeface="+mn-ea"/>
              <a:cs typeface="+mn-cs"/>
            </a:rPr>
            <a:t>b)  18%</a:t>
          </a:r>
        </a:p>
        <a:p>
          <a:r>
            <a:rPr lang="es-GT" sz="1200">
              <a:solidFill>
                <a:schemeClr val="dk1"/>
              </a:solidFill>
              <a:effectLst/>
              <a:latin typeface="+mn-lt"/>
              <a:ea typeface="+mn-ea"/>
              <a:cs typeface="+mn-cs"/>
            </a:rPr>
            <a:t>c) Katherine tiene aversión al riesgo.  ¿Cuál es el rendimiento más alto que puede esperar si está dispuesta a asumir sólo un riesgo promedio?</a:t>
          </a:r>
        </a:p>
        <a:p>
          <a:endParaRPr lang="es-GT" sz="1200"/>
        </a:p>
      </xdr:txBody>
    </xdr:sp>
    <xdr:clientData/>
  </xdr:twoCellAnchor>
  <xdr:oneCellAnchor>
    <xdr:from>
      <xdr:col>4</xdr:col>
      <xdr:colOff>483402</xdr:colOff>
      <xdr:row>8</xdr:row>
      <xdr:rowOff>156945</xdr:rowOff>
    </xdr:from>
    <xdr:ext cx="2611933" cy="313099"/>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3659739" y="1632819"/>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3659739" y="1632819"/>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oneCellAnchor>
    <xdr:from>
      <xdr:col>4</xdr:col>
      <xdr:colOff>223520</xdr:colOff>
      <xdr:row>15</xdr:row>
      <xdr:rowOff>142240</xdr:rowOff>
    </xdr:from>
    <xdr:ext cx="483979" cy="313099"/>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400-000005000000}"/>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ysClr val="windowText" lastClr="000000"/>
                        </a:solidFill>
                        <a:latin typeface="Cambria Math" panose="02040503050406030204" pitchFamily="18" charset="0"/>
                        <a:ea typeface="Cambria Math" panose="02040503050406030204" pitchFamily="18" charset="0"/>
                      </a:rPr>
                      <m:t>𝛽</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5" name="CuadroTexto 4">
              <a:extLst>
                <a:ext uri="{FF2B5EF4-FFF2-40B4-BE49-F238E27FC236}">
                  <a16:creationId xmlns:a16="http://schemas.microsoft.com/office/drawing/2014/main" id="{71637F55-9033-43B4-A9EA-DF6715F285A3}"/>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ysClr val="windowText" lastClr="000000"/>
                  </a:solidFill>
                  <a:latin typeface="Cambria Math" panose="02040503050406030204" pitchFamily="18" charset="0"/>
                  <a:ea typeface="Cambria Math" panose="02040503050406030204" pitchFamily="18" charset="0"/>
                </a:rPr>
                <a:t>𝛽</a:t>
              </a:r>
              <a:r>
                <a:rPr lang="es-GT" sz="2000" b="0" i="0">
                  <a:solidFill>
                    <a:sysClr val="windowText" lastClr="000000"/>
                  </a:solidFill>
                  <a:latin typeface="Cambria Math" panose="02040503050406030204" pitchFamily="18" charset="0"/>
                  <a:ea typeface="Cambria Math" panose="02040503050406030204" pitchFamily="18" charset="0"/>
                </a:rPr>
                <a:t>=</a:t>
              </a:r>
              <a:endParaRPr lang="es-GT" sz="2000">
                <a:solidFill>
                  <a:sysClr val="windowText" lastClr="000000"/>
                </a:solidFill>
              </a:endParaRPr>
            </a:p>
          </xdr:txBody>
        </xdr:sp>
      </mc:Fallback>
    </mc:AlternateContent>
    <xdr:clientData/>
  </xdr:oneCellAnchor>
  <xdr:oneCellAnchor>
    <xdr:from>
      <xdr:col>4</xdr:col>
      <xdr:colOff>223520</xdr:colOff>
      <xdr:row>21</xdr:row>
      <xdr:rowOff>142240</xdr:rowOff>
    </xdr:from>
    <xdr:ext cx="483979" cy="313099"/>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400-000007000000}"/>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ysClr val="windowText" lastClr="000000"/>
                        </a:solidFill>
                        <a:latin typeface="Cambria Math" panose="02040503050406030204" pitchFamily="18" charset="0"/>
                        <a:ea typeface="Cambria Math" panose="02040503050406030204" pitchFamily="18" charset="0"/>
                      </a:rPr>
                      <m:t>𝛽</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7" name="CuadroTexto 6">
              <a:extLst>
                <a:ext uri="{FF2B5EF4-FFF2-40B4-BE49-F238E27FC236}">
                  <a16:creationId xmlns:a16="http://schemas.microsoft.com/office/drawing/2014/main" id="{B5B75EA3-6EB9-4644-B551-70BC21E564DF}"/>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ysClr val="windowText" lastClr="000000"/>
                  </a:solidFill>
                  <a:latin typeface="Cambria Math" panose="02040503050406030204" pitchFamily="18" charset="0"/>
                  <a:ea typeface="Cambria Math" panose="02040503050406030204" pitchFamily="18" charset="0"/>
                </a:rPr>
                <a:t>𝛽</a:t>
              </a:r>
              <a:r>
                <a:rPr lang="es-GT" sz="2000" b="0" i="0">
                  <a:solidFill>
                    <a:sysClr val="windowText" lastClr="000000"/>
                  </a:solidFill>
                  <a:latin typeface="Cambria Math" panose="02040503050406030204" pitchFamily="18" charset="0"/>
                  <a:ea typeface="Cambria Math" panose="02040503050406030204" pitchFamily="18" charset="0"/>
                </a:rPr>
                <a:t>=</a:t>
              </a:r>
              <a:endParaRPr lang="es-GT" sz="2000">
                <a:solidFill>
                  <a:sysClr val="windowText" lastClr="000000"/>
                </a:solidFill>
              </a:endParaRPr>
            </a:p>
          </xdr:txBody>
        </xdr:sp>
      </mc:Fallback>
    </mc:AlternateContent>
    <xdr:clientData/>
  </xdr:oneCellAnchor>
  <xdr:oneCellAnchor>
    <xdr:from>
      <xdr:col>4</xdr:col>
      <xdr:colOff>223520</xdr:colOff>
      <xdr:row>27</xdr:row>
      <xdr:rowOff>142240</xdr:rowOff>
    </xdr:from>
    <xdr:ext cx="483979" cy="313099"/>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400-000009000000}"/>
                </a:ext>
              </a:extLst>
            </xdr:cNvPr>
            <xdr:cNvSpPr txBox="1"/>
          </xdr:nvSpPr>
          <xdr:spPr>
            <a:xfrm>
              <a:off x="3393440" y="435864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GT" sz="2000" b="0" i="1">
                        <a:solidFill>
                          <a:sysClr val="windowText" lastClr="000000"/>
                        </a:solidFill>
                        <a:latin typeface="Cambria Math" panose="02040503050406030204" pitchFamily="18" charset="0"/>
                        <a:ea typeface="Cambria Math" panose="02040503050406030204" pitchFamily="18" charset="0"/>
                      </a:rPr>
                      <m:t>𝑘</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9" name="CuadroTexto 8">
              <a:extLst>
                <a:ext uri="{FF2B5EF4-FFF2-40B4-BE49-F238E27FC236}">
                  <a16:creationId xmlns:a16="http://schemas.microsoft.com/office/drawing/2014/main" id="{DB1F98D0-ADD4-47F3-A4FB-2AB37605EF02}"/>
                </a:ext>
              </a:extLst>
            </xdr:cNvPr>
            <xdr:cNvSpPr txBox="1"/>
          </xdr:nvSpPr>
          <xdr:spPr>
            <a:xfrm>
              <a:off x="3393440" y="435864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GT" sz="2000" b="0" i="0">
                  <a:solidFill>
                    <a:sysClr val="windowText" lastClr="000000"/>
                  </a:solidFill>
                  <a:latin typeface="Cambria Math" panose="02040503050406030204" pitchFamily="18" charset="0"/>
                  <a:ea typeface="Cambria Math" panose="02040503050406030204" pitchFamily="18" charset="0"/>
                </a:rPr>
                <a:t>𝑘=</a:t>
              </a:r>
              <a:endParaRPr lang="es-GT" sz="2000">
                <a:solidFill>
                  <a:sysClr val="windowText" lastClr="000000"/>
                </a:solidFill>
              </a:endParaRPr>
            </a:p>
          </xdr:txBody>
        </xdr:sp>
      </mc:Fallback>
    </mc:AlternateContent>
    <xdr:clientData/>
  </xdr:oneCellAnchor>
  <xdr:oneCellAnchor>
    <xdr:from>
      <xdr:col>6</xdr:col>
      <xdr:colOff>16042</xdr:colOff>
      <xdr:row>12</xdr:row>
      <xdr:rowOff>96252</xdr:rowOff>
    </xdr:from>
    <xdr:ext cx="3057632" cy="313099"/>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1A68DF05-D0FF-424A-A92B-8D31F8C46C69}"/>
                </a:ext>
              </a:extLst>
            </xdr:cNvPr>
            <xdr:cNvSpPr txBox="1"/>
          </xdr:nvSpPr>
          <xdr:spPr>
            <a:xfrm>
              <a:off x="4628147" y="2502568"/>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2000" b="0" i="1">
                      <a:solidFill>
                        <a:srgbClr val="FF0000"/>
                      </a:solidFill>
                      <a:latin typeface="Cambria Math" panose="02040503050406030204" pitchFamily="18" charset="0"/>
                    </a:rPr>
                    <m:t>10%</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(16%−</m:t>
                  </m:r>
                  <m:r>
                    <a:rPr lang="es-ES" sz="2000" b="0" i="1">
                      <a:solidFill>
                        <a:srgbClr val="FF0000"/>
                      </a:solidFill>
                      <a:effectLst/>
                      <a:latin typeface="Cambria Math" panose="02040503050406030204" pitchFamily="18" charset="0"/>
                      <a:ea typeface="+mn-ea"/>
                      <a:cs typeface="+mn-cs"/>
                    </a:rPr>
                    <m:t>5%</m:t>
                  </m:r>
                </m:oMath>
              </a14:m>
              <a:r>
                <a:rPr lang="es-GT" sz="2000">
                  <a:solidFill>
                    <a:srgbClr val="FF0000"/>
                  </a:solidFill>
                </a:rPr>
                <a:t>)</a:t>
              </a:r>
            </a:p>
          </xdr:txBody>
        </xdr:sp>
      </mc:Choice>
      <mc:Fallback>
        <xdr:sp macro="" textlink="">
          <xdr:nvSpPr>
            <xdr:cNvPr id="8" name="CuadroTexto 7">
              <a:extLst>
                <a:ext uri="{FF2B5EF4-FFF2-40B4-BE49-F238E27FC236}">
                  <a16:creationId xmlns:a16="http://schemas.microsoft.com/office/drawing/2014/main" id="{1A68DF05-D0FF-424A-A92B-8D31F8C46C69}"/>
                </a:ext>
              </a:extLst>
            </xdr:cNvPr>
            <xdr:cNvSpPr txBox="1"/>
          </xdr:nvSpPr>
          <xdr:spPr>
            <a:xfrm>
              <a:off x="4628147" y="2502568"/>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0" i="0">
                  <a:solidFill>
                    <a:srgbClr val="FF0000"/>
                  </a:solidFill>
                  <a:latin typeface="Cambria Math" panose="02040503050406030204" pitchFamily="18" charset="0"/>
                </a:rPr>
                <a:t>10%</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MX" sz="2000" b="0" i="0">
                  <a:solidFill>
                    <a:srgbClr val="FF0000"/>
                  </a:solidFill>
                  <a:latin typeface="Cambria Math" panose="02040503050406030204" pitchFamily="18" charset="0"/>
                  <a:ea typeface="Cambria Math" panose="02040503050406030204" pitchFamily="18" charset="0"/>
                </a:rPr>
                <a:t>𝛽(</a:t>
              </a:r>
              <a:r>
                <a:rPr lang="es-ES" sz="2000" b="0" i="0">
                  <a:solidFill>
                    <a:srgbClr val="FF0000"/>
                  </a:solidFill>
                  <a:latin typeface="Cambria Math" panose="02040503050406030204" pitchFamily="18" charset="0"/>
                  <a:ea typeface="Cambria Math" panose="02040503050406030204" pitchFamily="18" charset="0"/>
                </a:rPr>
                <a:t>16%</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5%</a:t>
              </a:r>
              <a:r>
                <a:rPr lang="es-GT" sz="2000">
                  <a:solidFill>
                    <a:srgbClr val="FF0000"/>
                  </a:solidFill>
                </a:rPr>
                <a:t>)</a:t>
              </a:r>
            </a:p>
          </xdr:txBody>
        </xdr:sp>
      </mc:Fallback>
    </mc:AlternateContent>
    <xdr:clientData/>
  </xdr:oneCellAnchor>
  <xdr:oneCellAnchor>
    <xdr:from>
      <xdr:col>6</xdr:col>
      <xdr:colOff>0</xdr:colOff>
      <xdr:row>18</xdr:row>
      <xdr:rowOff>0</xdr:rowOff>
    </xdr:from>
    <xdr:ext cx="3057632" cy="313099"/>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id="{8DA2CAF8-BACC-4301-8CFF-131BA5696782}"/>
                </a:ext>
              </a:extLst>
            </xdr:cNvPr>
            <xdr:cNvSpPr txBox="1"/>
          </xdr:nvSpPr>
          <xdr:spPr>
            <a:xfrm>
              <a:off x="4612105" y="3641558"/>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2000" b="0" i="1">
                      <a:solidFill>
                        <a:srgbClr val="FF0000"/>
                      </a:solidFill>
                      <a:latin typeface="Cambria Math" panose="02040503050406030204" pitchFamily="18" charset="0"/>
                    </a:rPr>
                    <m:t>18%</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(16%−</m:t>
                  </m:r>
                  <m:r>
                    <a:rPr lang="es-ES" sz="2000" b="0" i="1">
                      <a:solidFill>
                        <a:srgbClr val="FF0000"/>
                      </a:solidFill>
                      <a:effectLst/>
                      <a:latin typeface="Cambria Math" panose="02040503050406030204" pitchFamily="18" charset="0"/>
                      <a:ea typeface="+mn-ea"/>
                      <a:cs typeface="+mn-cs"/>
                    </a:rPr>
                    <m:t>5%</m:t>
                  </m:r>
                </m:oMath>
              </a14:m>
              <a:r>
                <a:rPr lang="es-GT" sz="2000">
                  <a:solidFill>
                    <a:srgbClr val="FF0000"/>
                  </a:solidFill>
                </a:rPr>
                <a:t>)</a:t>
              </a:r>
            </a:p>
          </xdr:txBody>
        </xdr:sp>
      </mc:Choice>
      <mc:Fallback>
        <xdr:sp macro="" textlink="">
          <xdr:nvSpPr>
            <xdr:cNvPr id="10" name="CuadroTexto 9">
              <a:extLst>
                <a:ext uri="{FF2B5EF4-FFF2-40B4-BE49-F238E27FC236}">
                  <a16:creationId xmlns:a16="http://schemas.microsoft.com/office/drawing/2014/main" id="{8DA2CAF8-BACC-4301-8CFF-131BA5696782}"/>
                </a:ext>
              </a:extLst>
            </xdr:cNvPr>
            <xdr:cNvSpPr txBox="1"/>
          </xdr:nvSpPr>
          <xdr:spPr>
            <a:xfrm>
              <a:off x="4612105" y="3641558"/>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0" i="0">
                  <a:solidFill>
                    <a:srgbClr val="FF0000"/>
                  </a:solidFill>
                  <a:latin typeface="Cambria Math" panose="02040503050406030204" pitchFamily="18" charset="0"/>
                </a:rPr>
                <a:t>18%</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MX" sz="2000" b="0" i="0">
                  <a:solidFill>
                    <a:srgbClr val="FF0000"/>
                  </a:solidFill>
                  <a:latin typeface="Cambria Math" panose="02040503050406030204" pitchFamily="18" charset="0"/>
                  <a:ea typeface="Cambria Math" panose="02040503050406030204" pitchFamily="18" charset="0"/>
                </a:rPr>
                <a:t>𝛽(</a:t>
              </a:r>
              <a:r>
                <a:rPr lang="es-ES" sz="2000" b="0" i="0">
                  <a:solidFill>
                    <a:srgbClr val="FF0000"/>
                  </a:solidFill>
                  <a:latin typeface="Cambria Math" panose="02040503050406030204" pitchFamily="18" charset="0"/>
                  <a:ea typeface="Cambria Math" panose="02040503050406030204" pitchFamily="18" charset="0"/>
                </a:rPr>
                <a:t>16%</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5%</a:t>
              </a:r>
              <a:r>
                <a:rPr lang="es-GT" sz="2000">
                  <a:solidFill>
                    <a:srgbClr val="FF0000"/>
                  </a:solidFill>
                </a:rPr>
                <a:t>)</a:t>
              </a:r>
            </a:p>
          </xdr:txBody>
        </xdr:sp>
      </mc:Fallback>
    </mc:AlternateContent>
    <xdr:clientData/>
  </xdr:oneCellAnchor>
  <xdr:oneCellAnchor>
    <xdr:from>
      <xdr:col>6</xdr:col>
      <xdr:colOff>0</xdr:colOff>
      <xdr:row>25</xdr:row>
      <xdr:rowOff>0</xdr:rowOff>
    </xdr:from>
    <xdr:ext cx="2880276" cy="313099"/>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id="{4563320D-AE82-4EEB-8165-26AD4A557D83}"/>
                </a:ext>
              </a:extLst>
            </xdr:cNvPr>
            <xdr:cNvSpPr txBox="1"/>
          </xdr:nvSpPr>
          <xdr:spPr>
            <a:xfrm>
              <a:off x="4612105" y="4900863"/>
              <a:ext cx="2880276"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m:rPr>
                      <m:sty m:val="p"/>
                    </m:rPr>
                    <a:rPr lang="es-ES" sz="2000" b="0" i="1">
                      <a:solidFill>
                        <a:srgbClr val="FF0000"/>
                      </a:solidFill>
                      <a:latin typeface="Cambria Math" panose="02040503050406030204" pitchFamily="18" charset="0"/>
                    </a:rPr>
                    <m:t>K</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1.0</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16%</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effectLst/>
                      <a:latin typeface="Cambria Math" panose="02040503050406030204" pitchFamily="18" charset="0"/>
                      <a:ea typeface="+mn-ea"/>
                      <a:cs typeface="+mn-cs"/>
                    </a:rPr>
                    <m:t>5%</m:t>
                  </m:r>
                </m:oMath>
              </a14:m>
              <a:r>
                <a:rPr lang="es-GT" sz="2000">
                  <a:solidFill>
                    <a:srgbClr val="FF0000"/>
                  </a:solidFill>
                </a:rPr>
                <a:t>)</a:t>
              </a:r>
            </a:p>
          </xdr:txBody>
        </xdr:sp>
      </mc:Choice>
      <mc:Fallback>
        <xdr:sp macro="" textlink="">
          <xdr:nvSpPr>
            <xdr:cNvPr id="11" name="CuadroTexto 10">
              <a:extLst>
                <a:ext uri="{FF2B5EF4-FFF2-40B4-BE49-F238E27FC236}">
                  <a16:creationId xmlns:a16="http://schemas.microsoft.com/office/drawing/2014/main" id="{4563320D-AE82-4EEB-8165-26AD4A557D83}"/>
                </a:ext>
              </a:extLst>
            </xdr:cNvPr>
            <xdr:cNvSpPr txBox="1"/>
          </xdr:nvSpPr>
          <xdr:spPr>
            <a:xfrm>
              <a:off x="4612105" y="4900863"/>
              <a:ext cx="2880276"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0" i="0">
                  <a:solidFill>
                    <a:srgbClr val="FF0000"/>
                  </a:solidFill>
                  <a:latin typeface="Cambria Math" panose="02040503050406030204" pitchFamily="18" charset="0"/>
                </a:rPr>
                <a:t>K</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1.0</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16%</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5%</a:t>
              </a:r>
              <a:r>
                <a:rPr lang="es-GT" sz="2000">
                  <a:solidFill>
                    <a:srgbClr val="FF0000"/>
                  </a:solidFill>
                </a:rPr>
                <a:t>)</a:t>
              </a:r>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7</xdr:col>
      <xdr:colOff>381000</xdr:colOff>
      <xdr:row>6</xdr:row>
      <xdr:rowOff>45720</xdr:rowOff>
    </xdr:from>
    <xdr:to>
      <xdr:col>13</xdr:col>
      <xdr:colOff>121920</xdr:colOff>
      <xdr:row>21</xdr:row>
      <xdr:rowOff>45720</xdr:rowOff>
    </xdr:to>
    <xdr:graphicFrame macro="">
      <xdr:nvGraphicFramePr>
        <xdr:cNvPr id="2" name="Gráfico 1">
          <a:extLst>
            <a:ext uri="{FF2B5EF4-FFF2-40B4-BE49-F238E27FC236}">
              <a16:creationId xmlns:a16="http://schemas.microsoft.com/office/drawing/2014/main" id="{ECCEE3D0-8EE9-42C9-946C-BED0B6D76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F135-9275-411F-A1E0-A62E30B2E34A}">
  <dimension ref="A9:D16"/>
  <sheetViews>
    <sheetView zoomScale="95" zoomScaleNormal="95" workbookViewId="0">
      <selection activeCell="G17" sqref="G17"/>
    </sheetView>
  </sheetViews>
  <sheetFormatPr baseColWidth="10" defaultRowHeight="14.4" x14ac:dyDescent="0.3"/>
  <cols>
    <col min="1" max="1" width="17.88671875" bestFit="1" customWidth="1"/>
  </cols>
  <sheetData>
    <row r="9" spans="1:4" ht="24.6" x14ac:dyDescent="0.55000000000000004">
      <c r="A9" s="13" t="s">
        <v>30</v>
      </c>
      <c r="B9" s="35">
        <f>(C16-C14+C15)/C14</f>
        <v>0.1</v>
      </c>
    </row>
    <row r="11" spans="1:4" ht="24.6" x14ac:dyDescent="0.55000000000000004">
      <c r="A11" s="13" t="s">
        <v>31</v>
      </c>
      <c r="B11" s="35">
        <f>(D16-D14+D15)/D14</f>
        <v>0.34</v>
      </c>
    </row>
    <row r="13" spans="1:4" x14ac:dyDescent="0.3">
      <c r="C13" s="34" t="s">
        <v>34</v>
      </c>
      <c r="D13" s="34" t="s">
        <v>35</v>
      </c>
    </row>
    <row r="14" spans="1:4" x14ac:dyDescent="0.3">
      <c r="A14" t="s">
        <v>32</v>
      </c>
      <c r="B14" t="s">
        <v>33</v>
      </c>
      <c r="C14">
        <v>10000</v>
      </c>
      <c r="D14">
        <v>25000</v>
      </c>
    </row>
    <row r="15" spans="1:4" x14ac:dyDescent="0.3">
      <c r="A15" t="s">
        <v>36</v>
      </c>
      <c r="B15" t="s">
        <v>38</v>
      </c>
      <c r="C15">
        <v>500</v>
      </c>
      <c r="D15">
        <v>3500</v>
      </c>
    </row>
    <row r="16" spans="1:4" x14ac:dyDescent="0.3">
      <c r="A16" t="s">
        <v>37</v>
      </c>
      <c r="B16" t="s">
        <v>39</v>
      </c>
      <c r="C16">
        <v>10500</v>
      </c>
      <c r="D16">
        <v>30000</v>
      </c>
    </row>
  </sheetData>
  <pageMargins left="0.7" right="0.7" top="0.75" bottom="0.75" header="0.3" footer="0.3"/>
  <pageSetup orientation="portrait" r:id="rId1"/>
  <drawing r:id="rId2"/>
  <legacyDrawing r:id="rId3"/>
  <oleObjects>
    <mc:AlternateContent xmlns:mc="http://schemas.openxmlformats.org/markup-compatibility/2006">
      <mc:Choice Requires="x14">
        <oleObject shapeId="1025" r:id="rId4">
          <objectPr defaultSize="0" autoPict="0" r:id="rId5">
            <anchor moveWithCells="1">
              <from>
                <xdr:col>7</xdr:col>
                <xdr:colOff>0</xdr:colOff>
                <xdr:row>8</xdr:row>
                <xdr:rowOff>106680</xdr:rowOff>
              </from>
              <to>
                <xdr:col>9</xdr:col>
                <xdr:colOff>472440</xdr:colOff>
                <xdr:row>10</xdr:row>
                <xdr:rowOff>228600</xdr:rowOff>
              </to>
            </anchor>
          </objectPr>
        </oleObject>
      </mc:Choice>
      <mc:Fallback>
        <oleObject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B4A0-DC0E-480E-8995-F03772AB09E3}">
  <dimension ref="A9:H52"/>
  <sheetViews>
    <sheetView topLeftCell="A17" zoomScale="102" zoomScaleNormal="102" workbookViewId="0">
      <selection activeCell="A53" sqref="A53"/>
    </sheetView>
  </sheetViews>
  <sheetFormatPr baseColWidth="10" defaultRowHeight="14.4" x14ac:dyDescent="0.3"/>
  <cols>
    <col min="2" max="2" width="10.88671875" bestFit="1" customWidth="1"/>
  </cols>
  <sheetData>
    <row r="9" spans="1:6" ht="15" thickBot="1" x14ac:dyDescent="0.35"/>
    <row r="10" spans="1:6" ht="15" thickBot="1" x14ac:dyDescent="0.35">
      <c r="A10" s="42" t="s">
        <v>4</v>
      </c>
      <c r="B10" s="44"/>
      <c r="C10" s="42" t="s">
        <v>5</v>
      </c>
      <c r="D10" s="44"/>
      <c r="E10" s="42" t="s">
        <v>6</v>
      </c>
      <c r="F10" s="44"/>
    </row>
    <row r="11" spans="1:6" ht="15" thickBot="1" x14ac:dyDescent="0.35">
      <c r="A11" s="14" t="s">
        <v>7</v>
      </c>
      <c r="B11" s="15" t="s">
        <v>8</v>
      </c>
      <c r="C11" s="16" t="s">
        <v>7</v>
      </c>
      <c r="D11" s="16" t="s">
        <v>8</v>
      </c>
      <c r="E11" s="16" t="s">
        <v>7</v>
      </c>
      <c r="F11" s="16" t="s">
        <v>8</v>
      </c>
    </row>
    <row r="12" spans="1:6" ht="15" thickBot="1" x14ac:dyDescent="0.35">
      <c r="A12" s="1">
        <v>0.4</v>
      </c>
      <c r="B12" s="17">
        <v>0.35</v>
      </c>
      <c r="C12" s="18">
        <v>0.1</v>
      </c>
      <c r="D12" s="17">
        <v>0.4</v>
      </c>
      <c r="E12" s="18">
        <v>0.1</v>
      </c>
      <c r="F12" s="17">
        <v>0.4</v>
      </c>
    </row>
    <row r="13" spans="1:6" ht="15" thickBot="1" x14ac:dyDescent="0.35">
      <c r="A13" s="1">
        <v>0.3</v>
      </c>
      <c r="B13" s="17">
        <v>0.1</v>
      </c>
      <c r="C13" s="18">
        <v>0.2</v>
      </c>
      <c r="D13" s="17">
        <v>0.2</v>
      </c>
      <c r="E13" s="18">
        <v>0.2</v>
      </c>
      <c r="F13" s="17">
        <v>0.1</v>
      </c>
    </row>
    <row r="14" spans="1:6" ht="15" thickBot="1" x14ac:dyDescent="0.35">
      <c r="A14" s="1">
        <v>0.3</v>
      </c>
      <c r="B14" s="17">
        <v>-0.2</v>
      </c>
      <c r="C14" s="18">
        <v>0.4</v>
      </c>
      <c r="D14" s="17">
        <v>0.1</v>
      </c>
      <c r="E14" s="18">
        <v>0.4</v>
      </c>
      <c r="F14" s="17">
        <v>0</v>
      </c>
    </row>
    <row r="15" spans="1:6" ht="15" thickBot="1" x14ac:dyDescent="0.35">
      <c r="A15" s="1"/>
      <c r="B15" s="18"/>
      <c r="C15" s="18">
        <v>0.2</v>
      </c>
      <c r="D15" s="17">
        <v>0</v>
      </c>
      <c r="E15" s="18">
        <v>0.2</v>
      </c>
      <c r="F15" s="17">
        <v>-0.05</v>
      </c>
    </row>
    <row r="16" spans="1:6" ht="15" thickBot="1" x14ac:dyDescent="0.35">
      <c r="A16" s="1"/>
      <c r="B16" s="18"/>
      <c r="C16" s="18">
        <v>0.1</v>
      </c>
      <c r="D16" s="17">
        <v>-0.2</v>
      </c>
      <c r="E16" s="18">
        <v>0.1</v>
      </c>
      <c r="F16" s="17">
        <v>-0.1</v>
      </c>
    </row>
    <row r="18" spans="1:8" ht="15" thickBot="1" x14ac:dyDescent="0.35">
      <c r="A18" s="22" t="s">
        <v>9</v>
      </c>
    </row>
    <row r="19" spans="1:8" ht="15" thickBot="1" x14ac:dyDescent="0.35">
      <c r="A19" s="42" t="s">
        <v>4</v>
      </c>
      <c r="B19" s="44"/>
      <c r="C19" s="42" t="s">
        <v>5</v>
      </c>
      <c r="D19" s="44"/>
      <c r="E19" s="42" t="s">
        <v>6</v>
      </c>
      <c r="F19" s="44"/>
    </row>
    <row r="20" spans="1:8" x14ac:dyDescent="0.3">
      <c r="A20" s="19" t="s">
        <v>10</v>
      </c>
      <c r="B20" s="20">
        <f>MAX(B12:B16)</f>
        <v>0.35</v>
      </c>
      <c r="C20" s="19" t="s">
        <v>10</v>
      </c>
      <c r="D20" s="20">
        <f>MAX(D12:D16)</f>
        <v>0.4</v>
      </c>
      <c r="E20" s="19" t="s">
        <v>10</v>
      </c>
      <c r="F20" s="20">
        <f>MAX(F12:F16)</f>
        <v>0.4</v>
      </c>
    </row>
    <row r="21" spans="1:8" x14ac:dyDescent="0.3">
      <c r="A21" s="19" t="s">
        <v>11</v>
      </c>
      <c r="B21" s="20">
        <f>MIN(B12:B16)</f>
        <v>-0.2</v>
      </c>
      <c r="C21" s="19" t="s">
        <v>11</v>
      </c>
      <c r="D21" s="20">
        <f>MIN(D12:D16)</f>
        <v>-0.2</v>
      </c>
      <c r="E21" s="19" t="s">
        <v>11</v>
      </c>
      <c r="F21" s="20">
        <f>MIN(F12:F16)</f>
        <v>-0.1</v>
      </c>
    </row>
    <row r="22" spans="1:8" x14ac:dyDescent="0.3">
      <c r="A22" s="19" t="s">
        <v>12</v>
      </c>
      <c r="B22" s="21">
        <f>B20-B21</f>
        <v>0.55000000000000004</v>
      </c>
      <c r="C22" s="19" t="s">
        <v>12</v>
      </c>
      <c r="D22" s="21">
        <f t="shared" ref="D22" si="0">D20-D21</f>
        <v>0.60000000000000009</v>
      </c>
      <c r="E22" s="19" t="s">
        <v>12</v>
      </c>
      <c r="F22" s="21">
        <f t="shared" ref="F22" si="1">F20-F21</f>
        <v>0.5</v>
      </c>
    </row>
    <row r="28" spans="1:8" ht="15" thickBot="1" x14ac:dyDescent="0.35">
      <c r="A28" s="22" t="s">
        <v>13</v>
      </c>
    </row>
    <row r="29" spans="1:8" ht="15" thickBot="1" x14ac:dyDescent="0.35">
      <c r="A29" s="42" t="s">
        <v>4</v>
      </c>
      <c r="B29" s="44"/>
      <c r="C29" s="42" t="s">
        <v>5</v>
      </c>
      <c r="D29" s="44"/>
      <c r="E29" s="42" t="s">
        <v>6</v>
      </c>
      <c r="F29" s="44"/>
      <c r="H29" s="25"/>
    </row>
    <row r="30" spans="1:8" x14ac:dyDescent="0.3">
      <c r="A30" t="s">
        <v>14</v>
      </c>
      <c r="B30" s="23">
        <f>SUMPRODUCT(A12:A16,B12:B16)</f>
        <v>0.10999999999999999</v>
      </c>
      <c r="C30" t="s">
        <v>14</v>
      </c>
      <c r="D30" s="23">
        <f t="shared" ref="D30" si="2">SUMPRODUCT(C12:C16,D12:D16)</f>
        <v>0.10000000000000002</v>
      </c>
      <c r="E30" t="s">
        <v>14</v>
      </c>
      <c r="F30" s="23">
        <f t="shared" ref="F30" si="3">SUMPRODUCT(E12:E16,F12:F16)</f>
        <v>4.0000000000000008E-2</v>
      </c>
      <c r="H30" s="25"/>
    </row>
    <row r="31" spans="1:8" ht="15" thickBot="1" x14ac:dyDescent="0.35"/>
    <row r="32" spans="1:8" ht="15" thickBot="1" x14ac:dyDescent="0.35">
      <c r="A32" s="42" t="s">
        <v>4</v>
      </c>
      <c r="B32" s="44"/>
      <c r="C32" s="42" t="s">
        <v>5</v>
      </c>
      <c r="D32" s="44"/>
      <c r="E32" s="42" t="s">
        <v>6</v>
      </c>
      <c r="F32" s="44"/>
    </row>
    <row r="33" spans="1:6" x14ac:dyDescent="0.3">
      <c r="A33" t="s">
        <v>15</v>
      </c>
      <c r="B33" s="23">
        <f>SQRT(B41)</f>
        <v>0.22781571499789036</v>
      </c>
      <c r="C33" t="s">
        <v>15</v>
      </c>
      <c r="D33" s="23">
        <f>SQRT(D41)</f>
        <v>0.14832396974191328</v>
      </c>
      <c r="E33" t="s">
        <v>15</v>
      </c>
      <c r="F33" s="23">
        <f>SQRT(F41)</f>
        <v>0.13379088160259653</v>
      </c>
    </row>
    <row r="35" spans="1:6" x14ac:dyDescent="0.3">
      <c r="A35" s="24" t="s">
        <v>16</v>
      </c>
    </row>
    <row r="36" spans="1:6" x14ac:dyDescent="0.3">
      <c r="B36">
        <f>(B12-$B$30)^2*A12</f>
        <v>2.3040000000000001E-2</v>
      </c>
      <c r="D36">
        <f>(D12-$D$30)^2*C12</f>
        <v>8.9999999999999993E-3</v>
      </c>
      <c r="F36">
        <f>(F12-$F$30)^2*E12</f>
        <v>1.2959999999999999E-2</v>
      </c>
    </row>
    <row r="37" spans="1:6" x14ac:dyDescent="0.3">
      <c r="B37">
        <f t="shared" ref="B37:B40" si="4">(B13-$B$30)^2*A13</f>
        <v>2.9999999999999886E-5</v>
      </c>
      <c r="D37">
        <f>(D13-$D$30)^2*C13</f>
        <v>1.9999999999999996E-3</v>
      </c>
      <c r="F37">
        <f t="shared" ref="F37:F40" si="5">(F13-$F$30)^2*E13</f>
        <v>7.2000000000000005E-4</v>
      </c>
    </row>
    <row r="38" spans="1:6" x14ac:dyDescent="0.3">
      <c r="B38">
        <f t="shared" si="4"/>
        <v>2.8830000000000001E-2</v>
      </c>
      <c r="D38">
        <f t="shared" ref="D38:D40" si="6">(D14-$D$30)^2*C14</f>
        <v>7.7037197775489438E-35</v>
      </c>
      <c r="F38">
        <f t="shared" si="5"/>
        <v>6.4000000000000038E-4</v>
      </c>
    </row>
    <row r="39" spans="1:6" x14ac:dyDescent="0.3">
      <c r="B39">
        <f t="shared" si="4"/>
        <v>0</v>
      </c>
      <c r="D39">
        <f t="shared" si="6"/>
        <v>2.0000000000000009E-3</v>
      </c>
      <c r="F39">
        <f t="shared" si="5"/>
        <v>1.6200000000000003E-3</v>
      </c>
    </row>
    <row r="40" spans="1:6" x14ac:dyDescent="0.3">
      <c r="B40">
        <f t="shared" si="4"/>
        <v>0</v>
      </c>
      <c r="D40">
        <f t="shared" si="6"/>
        <v>9.0000000000000028E-3</v>
      </c>
      <c r="F40">
        <f t="shared" si="5"/>
        <v>1.9600000000000004E-3</v>
      </c>
    </row>
    <row r="41" spans="1:6" x14ac:dyDescent="0.3">
      <c r="A41" s="2" t="s">
        <v>17</v>
      </c>
      <c r="B41" s="23">
        <f>SUM(B36:B40)</f>
        <v>5.1900000000000002E-2</v>
      </c>
      <c r="C41" s="2" t="s">
        <v>17</v>
      </c>
      <c r="D41" s="23">
        <f>SUM(D36:D40)</f>
        <v>2.2000000000000006E-2</v>
      </c>
      <c r="E41" s="2" t="s">
        <v>17</v>
      </c>
      <c r="F41" s="23">
        <f>SUM(F36:F40)</f>
        <v>1.7899999999999999E-2</v>
      </c>
    </row>
    <row r="43" spans="1:6" ht="15" thickBot="1" x14ac:dyDescent="0.35">
      <c r="A43" s="22" t="s">
        <v>18</v>
      </c>
    </row>
    <row r="44" spans="1:6" ht="15" thickBot="1" x14ac:dyDescent="0.35">
      <c r="A44" s="42" t="s">
        <v>4</v>
      </c>
      <c r="B44" s="43"/>
      <c r="C44" s="42" t="s">
        <v>5</v>
      </c>
      <c r="D44" s="43"/>
      <c r="E44" s="42" t="s">
        <v>6</v>
      </c>
      <c r="F44" s="44"/>
    </row>
    <row r="45" spans="1:6" x14ac:dyDescent="0.3">
      <c r="A45" t="s">
        <v>19</v>
      </c>
      <c r="B45" s="23">
        <f>B33/B30</f>
        <v>2.071051954526276</v>
      </c>
      <c r="C45" t="s">
        <v>19</v>
      </c>
      <c r="D45" s="23">
        <f>D33/D30</f>
        <v>1.4832396974191324</v>
      </c>
      <c r="E45" t="s">
        <v>19</v>
      </c>
      <c r="F45" s="23">
        <f>F33/F30</f>
        <v>3.3447720400649126</v>
      </c>
    </row>
    <row r="51" spans="1:1" x14ac:dyDescent="0.3">
      <c r="A51" t="s">
        <v>40</v>
      </c>
    </row>
    <row r="52" spans="1:1" x14ac:dyDescent="0.3">
      <c r="A52" t="s">
        <v>41</v>
      </c>
    </row>
  </sheetData>
  <mergeCells count="15">
    <mergeCell ref="A10:B10"/>
    <mergeCell ref="C10:D10"/>
    <mergeCell ref="E10:F10"/>
    <mergeCell ref="A19:B19"/>
    <mergeCell ref="C19:D19"/>
    <mergeCell ref="E19:F19"/>
    <mergeCell ref="A44:B44"/>
    <mergeCell ref="C44:D44"/>
    <mergeCell ref="E44:F44"/>
    <mergeCell ref="A29:B29"/>
    <mergeCell ref="C29:D29"/>
    <mergeCell ref="E29:F29"/>
    <mergeCell ref="A32:B32"/>
    <mergeCell ref="C32:D32"/>
    <mergeCell ref="E32:F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B5E4-D6F7-4A38-823D-EBD3BE435538}">
  <dimension ref="A1:F22"/>
  <sheetViews>
    <sheetView zoomScale="102" zoomScaleNormal="102" workbookViewId="0">
      <selection activeCell="F22" sqref="F22"/>
    </sheetView>
  </sheetViews>
  <sheetFormatPr baseColWidth="10" defaultRowHeight="14.4" x14ac:dyDescent="0.3"/>
  <cols>
    <col min="6" max="6" width="27.21875" bestFit="1" customWidth="1"/>
  </cols>
  <sheetData>
    <row r="1" spans="1:6" ht="31.8" thickBot="1" x14ac:dyDescent="0.35">
      <c r="A1" s="3" t="s">
        <v>0</v>
      </c>
      <c r="B1" s="4" t="s">
        <v>1</v>
      </c>
      <c r="C1" s="5" t="s">
        <v>2</v>
      </c>
      <c r="D1" s="5" t="s">
        <v>3</v>
      </c>
    </row>
    <row r="2" spans="1:6" ht="16.2" thickBot="1" x14ac:dyDescent="0.35">
      <c r="A2" s="6">
        <v>1</v>
      </c>
      <c r="B2" s="7">
        <v>1.3</v>
      </c>
      <c r="C2" s="8">
        <v>0.1</v>
      </c>
      <c r="D2" s="8">
        <v>0.3</v>
      </c>
    </row>
    <row r="3" spans="1:6" ht="16.2" thickBot="1" x14ac:dyDescent="0.35">
      <c r="A3" s="6">
        <v>2</v>
      </c>
      <c r="B3" s="7">
        <v>0.7</v>
      </c>
      <c r="C3" s="8">
        <v>0.3</v>
      </c>
      <c r="D3" s="8">
        <v>0.1</v>
      </c>
    </row>
    <row r="4" spans="1:6" ht="16.2" thickBot="1" x14ac:dyDescent="0.35">
      <c r="A4" s="6">
        <v>3</v>
      </c>
      <c r="B4" s="7">
        <v>1.25</v>
      </c>
      <c r="C4" s="8">
        <v>0.1</v>
      </c>
      <c r="D4" s="8">
        <v>0.2</v>
      </c>
    </row>
    <row r="5" spans="1:6" ht="16.2" thickBot="1" x14ac:dyDescent="0.35">
      <c r="A5" s="6">
        <v>4</v>
      </c>
      <c r="B5" s="7">
        <v>1.1000000000000001</v>
      </c>
      <c r="C5" s="8">
        <v>0.1</v>
      </c>
      <c r="D5" s="8">
        <v>0.2</v>
      </c>
    </row>
    <row r="6" spans="1:6" ht="16.2" thickBot="1" x14ac:dyDescent="0.35">
      <c r="A6" s="6">
        <v>5</v>
      </c>
      <c r="B6" s="7">
        <v>0.9</v>
      </c>
      <c r="C6" s="8">
        <v>0.4</v>
      </c>
      <c r="D6" s="8">
        <v>0.2</v>
      </c>
    </row>
    <row r="7" spans="1:6" ht="15.6" x14ac:dyDescent="0.3">
      <c r="A7" s="9"/>
      <c r="B7" s="10"/>
      <c r="C7" s="11">
        <f>SUM(C2:C6)</f>
        <v>1</v>
      </c>
      <c r="D7" s="11">
        <f>SUM(D2:D6)</f>
        <v>1</v>
      </c>
      <c r="F7" t="s">
        <v>47</v>
      </c>
    </row>
    <row r="8" spans="1:6" x14ac:dyDescent="0.3">
      <c r="F8" t="s">
        <v>42</v>
      </c>
    </row>
    <row r="9" spans="1:6" ht="15.6" x14ac:dyDescent="0.3">
      <c r="C9" s="26" t="s">
        <v>21</v>
      </c>
      <c r="D9" s="26" t="s">
        <v>22</v>
      </c>
      <c r="F9" t="s">
        <v>43</v>
      </c>
    </row>
    <row r="10" spans="1:6" x14ac:dyDescent="0.3">
      <c r="A10" s="22" t="s">
        <v>20</v>
      </c>
      <c r="C10" s="29">
        <f>SUMPRODUCT(B2:B6,C2:C6)</f>
        <v>0.93500000000000005</v>
      </c>
      <c r="D10" s="29">
        <f>SUMPRODUCT(B2:B6,D2:D6)</f>
        <v>1.1099999999999999</v>
      </c>
      <c r="F10" s="36" t="s">
        <v>44</v>
      </c>
    </row>
    <row r="11" spans="1:6" x14ac:dyDescent="0.3">
      <c r="F11" t="s">
        <v>45</v>
      </c>
    </row>
    <row r="12" spans="1:6" x14ac:dyDescent="0.3">
      <c r="F12" s="36" t="s">
        <v>46</v>
      </c>
    </row>
    <row r="14" spans="1:6" x14ac:dyDescent="0.3">
      <c r="F14" s="36"/>
    </row>
    <row r="21" spans="1:6" ht="15.6" x14ac:dyDescent="0.3">
      <c r="A21" s="28" t="s">
        <v>24</v>
      </c>
      <c r="C21" s="26" t="s">
        <v>21</v>
      </c>
      <c r="D21" s="26" t="s">
        <v>22</v>
      </c>
      <c r="F21" t="s">
        <v>48</v>
      </c>
    </row>
    <row r="22" spans="1:6" x14ac:dyDescent="0.3">
      <c r="B22" s="22" t="s">
        <v>23</v>
      </c>
      <c r="C22" s="27">
        <f>C10*15%</f>
        <v>0.14025000000000001</v>
      </c>
      <c r="D22" s="27">
        <f>D10*15%</f>
        <v>0.16649999999999998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BF1CE-54A5-4D79-ACAA-7350A64BEC4F}">
  <dimension ref="A7:K49"/>
  <sheetViews>
    <sheetView zoomScale="102" zoomScaleNormal="102" workbookViewId="0">
      <selection activeCell="E12" sqref="E12"/>
    </sheetView>
  </sheetViews>
  <sheetFormatPr baseColWidth="10" defaultRowHeight="14.4" x14ac:dyDescent="0.3"/>
  <cols>
    <col min="1" max="1" width="17.77734375" style="38" bestFit="1" customWidth="1"/>
    <col min="2" max="2" width="12.5546875" style="38" customWidth="1"/>
  </cols>
  <sheetData>
    <row r="7" spans="1:6" x14ac:dyDescent="0.3">
      <c r="A7" s="37" t="s">
        <v>49</v>
      </c>
    </row>
    <row r="8" spans="1:6" x14ac:dyDescent="0.3">
      <c r="A8" s="38" t="s">
        <v>52</v>
      </c>
      <c r="B8" s="38" t="s">
        <v>8</v>
      </c>
    </row>
    <row r="9" spans="1:6" x14ac:dyDescent="0.3">
      <c r="A9" s="37" t="s">
        <v>50</v>
      </c>
      <c r="B9" s="37" t="s">
        <v>51</v>
      </c>
      <c r="D9" s="37" t="s">
        <v>50</v>
      </c>
      <c r="E9" s="37" t="s">
        <v>51</v>
      </c>
    </row>
    <row r="10" spans="1:6" x14ac:dyDescent="0.3">
      <c r="A10" s="38">
        <v>0</v>
      </c>
      <c r="B10" s="39">
        <v>0.04</v>
      </c>
      <c r="D10" s="38">
        <v>0</v>
      </c>
      <c r="E10" s="41">
        <f>4%+D10*(10%-4%)</f>
        <v>0.04</v>
      </c>
    </row>
    <row r="11" spans="1:6" x14ac:dyDescent="0.3">
      <c r="A11" s="40">
        <v>0.2</v>
      </c>
      <c r="B11" s="39">
        <v>0.04</v>
      </c>
      <c r="D11" s="40">
        <v>0.2</v>
      </c>
      <c r="E11" s="41">
        <f>4%+D11*(10%-4%)</f>
        <v>5.2000000000000005E-2</v>
      </c>
    </row>
    <row r="12" spans="1:6" x14ac:dyDescent="0.3">
      <c r="A12" s="38">
        <v>0.4</v>
      </c>
      <c r="B12" s="39">
        <v>0.04</v>
      </c>
      <c r="D12" s="38">
        <v>0.4</v>
      </c>
      <c r="E12" s="41">
        <f t="shared" ref="E12:E16" si="0">4%+D12*(10%-4%)</f>
        <v>6.4000000000000001E-2</v>
      </c>
    </row>
    <row r="13" spans="1:6" x14ac:dyDescent="0.3">
      <c r="A13" s="40">
        <v>0.6</v>
      </c>
      <c r="B13" s="39">
        <v>0.04</v>
      </c>
      <c r="D13" s="40">
        <v>0.6</v>
      </c>
      <c r="E13" s="41">
        <f t="shared" si="0"/>
        <v>7.6000000000000012E-2</v>
      </c>
      <c r="F13" t="s">
        <v>58</v>
      </c>
    </row>
    <row r="14" spans="1:6" x14ac:dyDescent="0.3">
      <c r="A14" s="38">
        <v>0.8</v>
      </c>
      <c r="B14" s="39">
        <v>0.04</v>
      </c>
      <c r="D14" s="38">
        <v>0.8</v>
      </c>
      <c r="E14" s="41">
        <f t="shared" si="0"/>
        <v>8.8000000000000009E-2</v>
      </c>
    </row>
    <row r="15" spans="1:6" x14ac:dyDescent="0.3">
      <c r="A15" s="38">
        <v>1</v>
      </c>
      <c r="B15" s="39">
        <v>0.04</v>
      </c>
      <c r="D15" s="38">
        <v>1</v>
      </c>
      <c r="E15" s="41">
        <f>4%+D15*(10%-4%)</f>
        <v>0.1</v>
      </c>
      <c r="F15" s="45">
        <f>D15*(10%-4%)</f>
        <v>6.0000000000000005E-2</v>
      </c>
    </row>
    <row r="16" spans="1:6" x14ac:dyDescent="0.3">
      <c r="A16" s="40">
        <v>1.2</v>
      </c>
      <c r="B16" s="39">
        <v>0.04</v>
      </c>
      <c r="D16" s="40">
        <v>1.2</v>
      </c>
      <c r="E16" s="41">
        <f t="shared" si="0"/>
        <v>0.11200000000000002</v>
      </c>
    </row>
    <row r="23" spans="10:11" x14ac:dyDescent="0.3">
      <c r="J23" s="22" t="s">
        <v>54</v>
      </c>
    </row>
    <row r="31" spans="10:11" x14ac:dyDescent="0.3">
      <c r="J31" t="s">
        <v>53</v>
      </c>
      <c r="K31" s="45">
        <f>1*(10%-4%)</f>
        <v>6.0000000000000005E-2</v>
      </c>
    </row>
    <row r="36" spans="10:11" x14ac:dyDescent="0.3">
      <c r="J36" s="22" t="s">
        <v>55</v>
      </c>
    </row>
    <row r="43" spans="10:11" x14ac:dyDescent="0.3">
      <c r="J43" t="s">
        <v>56</v>
      </c>
      <c r="K43" s="46">
        <f>4%+ 0.9*(10%-4%)</f>
        <v>9.4E-2</v>
      </c>
    </row>
    <row r="49" spans="10:11" x14ac:dyDescent="0.3">
      <c r="J49" t="s">
        <v>57</v>
      </c>
      <c r="K49" s="47">
        <f>4%+1.2*(10%-4%)</f>
        <v>0.11200000000000002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A4E7-356B-43CF-8208-A37EEFB724D8}">
  <dimension ref="A10:F29"/>
  <sheetViews>
    <sheetView topLeftCell="A9" zoomScale="95" zoomScaleNormal="95" workbookViewId="0">
      <selection activeCell="F29" sqref="F29"/>
    </sheetView>
  </sheetViews>
  <sheetFormatPr baseColWidth="10" defaultRowHeight="14.4" x14ac:dyDescent="0.3"/>
  <cols>
    <col min="6" max="6" width="9.33203125" customWidth="1"/>
  </cols>
  <sheetData>
    <row r="10" spans="1:4" ht="18" x14ac:dyDescent="0.35">
      <c r="A10" s="12"/>
      <c r="B10" s="12"/>
      <c r="C10" s="12"/>
    </row>
    <row r="11" spans="1:4" ht="20.399999999999999" x14ac:dyDescent="0.45">
      <c r="A11" s="30" t="s">
        <v>25</v>
      </c>
      <c r="B11" s="31">
        <v>0.05</v>
      </c>
      <c r="C11" s="12"/>
    </row>
    <row r="12" spans="1:4" ht="20.399999999999999" x14ac:dyDescent="0.45">
      <c r="A12" s="30" t="s">
        <v>26</v>
      </c>
      <c r="B12" s="31">
        <v>0.16</v>
      </c>
      <c r="C12" s="12"/>
    </row>
    <row r="13" spans="1:4" ht="18" x14ac:dyDescent="0.35">
      <c r="A13" s="12" t="s">
        <v>59</v>
      </c>
      <c r="B13" s="31">
        <v>0.1</v>
      </c>
      <c r="C13" s="12"/>
      <c r="D13" s="33" t="s">
        <v>27</v>
      </c>
    </row>
    <row r="17" spans="4:6" x14ac:dyDescent="0.3">
      <c r="E17" s="32"/>
      <c r="F17" s="48">
        <f>(10%-5%)/(16%-5%)</f>
        <v>0.45454545454545459</v>
      </c>
    </row>
    <row r="19" spans="4:6" ht="18" x14ac:dyDescent="0.35">
      <c r="D19" s="33" t="s">
        <v>28</v>
      </c>
    </row>
    <row r="23" spans="4:6" x14ac:dyDescent="0.3">
      <c r="E23" s="32"/>
      <c r="F23" s="48">
        <f>(18%-5%)/(16%-5%)</f>
        <v>1.1818181818181819</v>
      </c>
    </row>
    <row r="26" spans="4:6" ht="18" x14ac:dyDescent="0.35">
      <c r="D26" s="33" t="s">
        <v>29</v>
      </c>
    </row>
    <row r="29" spans="4:6" x14ac:dyDescent="0.3">
      <c r="E29" s="32"/>
      <c r="F29" s="45">
        <f>5% + (1*(16%-5%))</f>
        <v>0.16</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B53D-6F3B-4CE8-BCE8-934AA5269D73}">
  <dimension ref="A1:M253"/>
  <sheetViews>
    <sheetView tabSelected="1" workbookViewId="0">
      <selection activeCell="G28" sqref="G28"/>
    </sheetView>
  </sheetViews>
  <sheetFormatPr baseColWidth="10" defaultRowHeight="14.4" x14ac:dyDescent="0.3"/>
  <cols>
    <col min="1" max="2" width="11.5546875" style="38"/>
    <col min="3" max="3" width="13.109375" style="38" bestFit="1" customWidth="1"/>
    <col min="6" max="6" width="13.109375" bestFit="1" customWidth="1"/>
    <col min="7" max="7" width="13.109375" customWidth="1"/>
    <col min="9" max="9" width="12.6640625" bestFit="1" customWidth="1"/>
  </cols>
  <sheetData>
    <row r="1" spans="1:13" ht="15" thickBot="1" x14ac:dyDescent="0.35">
      <c r="C1" s="52" t="s">
        <v>62</v>
      </c>
      <c r="F1" s="53" t="s">
        <v>62</v>
      </c>
      <c r="G1" s="53"/>
    </row>
    <row r="2" spans="1:13" ht="15" thickBot="1" x14ac:dyDescent="0.35">
      <c r="A2" s="67" t="s">
        <v>60</v>
      </c>
      <c r="B2" s="68" t="s">
        <v>61</v>
      </c>
      <c r="C2" s="68" t="s">
        <v>74</v>
      </c>
      <c r="D2" s="69" t="s">
        <v>70</v>
      </c>
      <c r="E2" s="69" t="s">
        <v>71</v>
      </c>
      <c r="F2" s="70" t="s">
        <v>72</v>
      </c>
      <c r="G2" s="72"/>
    </row>
    <row r="3" spans="1:13" x14ac:dyDescent="0.3">
      <c r="A3" s="54">
        <v>44637</v>
      </c>
      <c r="B3" s="55">
        <v>58.810062000000002</v>
      </c>
      <c r="C3" s="55"/>
      <c r="D3" s="56">
        <v>45001</v>
      </c>
      <c r="E3" s="57">
        <v>3960.28</v>
      </c>
      <c r="F3" s="58"/>
      <c r="G3" s="71"/>
      <c r="H3" t="s">
        <v>73</v>
      </c>
      <c r="I3">
        <f>_xlfn.COVARIANCE.P(C4:C253,F4:F253)</f>
        <v>-4.2891396967784599E-6</v>
      </c>
      <c r="K3" s="22" t="s">
        <v>76</v>
      </c>
      <c r="L3" s="73" t="s">
        <v>77</v>
      </c>
      <c r="M3" t="s">
        <v>78</v>
      </c>
    </row>
    <row r="4" spans="1:13" x14ac:dyDescent="0.3">
      <c r="A4" s="54">
        <v>44638</v>
      </c>
      <c r="B4" s="55">
        <v>58.819851</v>
      </c>
      <c r="C4" s="59">
        <f>(B4-B3)/B3</f>
        <v>1.6645110831540745E-4</v>
      </c>
      <c r="D4" s="56">
        <v>45000</v>
      </c>
      <c r="E4" s="57">
        <v>3891.93</v>
      </c>
      <c r="F4" s="60">
        <f>(E4-E3)/E3</f>
        <v>-1.7258880685204168E-2</v>
      </c>
      <c r="G4" s="59"/>
      <c r="H4" t="s">
        <v>75</v>
      </c>
      <c r="I4">
        <f>_xlfn.VAR.P(F4:F253)</f>
        <v>2.1602782371812473E-4</v>
      </c>
      <c r="L4" s="74">
        <f>SLOPE(C4:C253,F4:F253)</f>
        <v>-1.9854570688889479E-2</v>
      </c>
      <c r="M4" s="22" t="s">
        <v>79</v>
      </c>
    </row>
    <row r="5" spans="1:13" x14ac:dyDescent="0.3">
      <c r="A5" s="54">
        <v>44641</v>
      </c>
      <c r="B5" s="55">
        <v>59.289627000000003</v>
      </c>
      <c r="C5" s="59">
        <f t="shared" ref="C5:C68" si="0">(B5-B4)/B4</f>
        <v>7.9866914317753557E-3</v>
      </c>
      <c r="D5" s="56">
        <v>44999</v>
      </c>
      <c r="E5" s="57">
        <v>3919.29</v>
      </c>
      <c r="F5" s="60">
        <f t="shared" ref="F5:F68" si="1">(E5-E4)/E4</f>
        <v>7.0299311652573734E-3</v>
      </c>
      <c r="G5" s="59"/>
    </row>
    <row r="6" spans="1:13" x14ac:dyDescent="0.3">
      <c r="A6" s="54">
        <v>44642</v>
      </c>
      <c r="B6" s="55">
        <v>59.504939999999998</v>
      </c>
      <c r="C6" s="59">
        <f>(B6-B5)/B5</f>
        <v>3.6315458688919522E-3</v>
      </c>
      <c r="D6" s="56">
        <v>44998</v>
      </c>
      <c r="E6" s="57">
        <v>3855.76</v>
      </c>
      <c r="F6" s="60">
        <f t="shared" si="1"/>
        <v>-1.6209568569817426E-2</v>
      </c>
      <c r="G6" s="59"/>
    </row>
    <row r="7" spans="1:13" x14ac:dyDescent="0.3">
      <c r="A7" s="54">
        <v>44643</v>
      </c>
      <c r="B7" s="55">
        <v>59.113461000000001</v>
      </c>
      <c r="C7" s="59">
        <f t="shared" si="0"/>
        <v>-6.5789327743208687E-3</v>
      </c>
      <c r="D7" s="56">
        <v>44995</v>
      </c>
      <c r="E7" s="57">
        <v>3861.59</v>
      </c>
      <c r="F7" s="60">
        <f t="shared" si="1"/>
        <v>1.5120235699317196E-3</v>
      </c>
      <c r="G7" s="59"/>
    </row>
    <row r="8" spans="1:13" x14ac:dyDescent="0.3">
      <c r="A8" s="54">
        <v>44644</v>
      </c>
      <c r="B8" s="55">
        <v>59.681106999999997</v>
      </c>
      <c r="C8" s="59">
        <f t="shared" si="0"/>
        <v>9.6026520930655081E-3</v>
      </c>
      <c r="D8" s="56">
        <v>44994</v>
      </c>
      <c r="E8" s="57">
        <v>3918.32</v>
      </c>
      <c r="F8" s="60">
        <f t="shared" si="1"/>
        <v>1.4690839783612453E-2</v>
      </c>
      <c r="G8" s="59"/>
    </row>
    <row r="9" spans="1:13" x14ac:dyDescent="0.3">
      <c r="A9" s="54">
        <v>44645</v>
      </c>
      <c r="B9" s="55">
        <v>60.219391000000002</v>
      </c>
      <c r="C9" s="59">
        <f t="shared" si="0"/>
        <v>9.0193367224238059E-3</v>
      </c>
      <c r="D9" s="56">
        <v>44993</v>
      </c>
      <c r="E9" s="57">
        <v>3992.01</v>
      </c>
      <c r="F9" s="60">
        <f t="shared" si="1"/>
        <v>1.8806529328896069E-2</v>
      </c>
      <c r="G9" s="59"/>
    </row>
    <row r="10" spans="1:13" x14ac:dyDescent="0.3">
      <c r="A10" s="54">
        <v>44648</v>
      </c>
      <c r="B10" s="55">
        <v>60.601081999999998</v>
      </c>
      <c r="C10" s="59">
        <f t="shared" si="0"/>
        <v>6.3383404192844869E-3</v>
      </c>
      <c r="D10" s="56">
        <v>44992</v>
      </c>
      <c r="E10" s="57">
        <v>3986.37</v>
      </c>
      <c r="F10" s="60">
        <f t="shared" si="1"/>
        <v>-1.4128221121691396E-3</v>
      </c>
      <c r="G10" s="59"/>
    </row>
    <row r="11" spans="1:13" x14ac:dyDescent="0.3">
      <c r="A11" s="54">
        <v>44649</v>
      </c>
      <c r="B11" s="55">
        <v>60.835971999999998</v>
      </c>
      <c r="C11" s="59">
        <f t="shared" si="0"/>
        <v>3.8760034020514692E-3</v>
      </c>
      <c r="D11" s="56">
        <v>44991</v>
      </c>
      <c r="E11" s="57">
        <v>4048.42</v>
      </c>
      <c r="F11" s="60">
        <f t="shared" si="1"/>
        <v>1.5565539576105627E-2</v>
      </c>
      <c r="G11" s="59"/>
    </row>
    <row r="12" spans="1:13" x14ac:dyDescent="0.3">
      <c r="A12" s="54">
        <v>44650</v>
      </c>
      <c r="B12" s="55">
        <v>60.884903000000001</v>
      </c>
      <c r="C12" s="59">
        <f t="shared" si="0"/>
        <v>8.043103182440016E-4</v>
      </c>
      <c r="D12" s="56">
        <v>44988</v>
      </c>
      <c r="E12" s="57">
        <v>4045.64</v>
      </c>
      <c r="F12" s="60">
        <f t="shared" si="1"/>
        <v>-6.8668764604467919E-4</v>
      </c>
      <c r="G12" s="59"/>
    </row>
    <row r="13" spans="1:13" x14ac:dyDescent="0.3">
      <c r="A13" s="54">
        <v>44651</v>
      </c>
      <c r="B13" s="55">
        <v>60.679378999999997</v>
      </c>
      <c r="C13" s="59">
        <f t="shared" si="0"/>
        <v>-3.3756151340177719E-3</v>
      </c>
      <c r="D13" s="56">
        <v>44987</v>
      </c>
      <c r="E13" s="57">
        <v>3981.35</v>
      </c>
      <c r="F13" s="60">
        <f t="shared" si="1"/>
        <v>-1.589118161774156E-2</v>
      </c>
      <c r="G13" s="59"/>
    </row>
    <row r="14" spans="1:13" x14ac:dyDescent="0.3">
      <c r="A14" s="54">
        <v>44652</v>
      </c>
      <c r="B14" s="55">
        <v>61.530849000000003</v>
      </c>
      <c r="C14" s="59">
        <f t="shared" si="0"/>
        <v>1.4032279400881907E-2</v>
      </c>
      <c r="D14" s="56">
        <v>44986</v>
      </c>
      <c r="E14" s="57">
        <v>3951.39</v>
      </c>
      <c r="F14" s="60">
        <f t="shared" si="1"/>
        <v>-7.5250857121328283E-3</v>
      </c>
      <c r="G14" s="59"/>
    </row>
    <row r="15" spans="1:13" x14ac:dyDescent="0.3">
      <c r="A15" s="54">
        <v>44655</v>
      </c>
      <c r="B15" s="55">
        <v>61.207873999999997</v>
      </c>
      <c r="C15" s="59">
        <f t="shared" si="0"/>
        <v>-5.2489930701266072E-3</v>
      </c>
      <c r="D15" s="56">
        <v>44985</v>
      </c>
      <c r="E15" s="57">
        <v>3970.15</v>
      </c>
      <c r="F15" s="60">
        <f t="shared" si="1"/>
        <v>4.7476963802611785E-3</v>
      </c>
      <c r="G15" s="59"/>
    </row>
    <row r="16" spans="1:13" x14ac:dyDescent="0.3">
      <c r="A16" s="54">
        <v>44656</v>
      </c>
      <c r="B16" s="55">
        <v>61.13937</v>
      </c>
      <c r="C16" s="59">
        <f t="shared" si="0"/>
        <v>-1.1192024085005343E-3</v>
      </c>
      <c r="D16" s="56">
        <v>44984</v>
      </c>
      <c r="E16" s="57">
        <v>3982.24</v>
      </c>
      <c r="F16" s="60">
        <f t="shared" si="1"/>
        <v>3.0452249914989836E-3</v>
      </c>
      <c r="G16" s="59"/>
    </row>
    <row r="17" spans="1:7" x14ac:dyDescent="0.3">
      <c r="A17" s="54">
        <v>44657</v>
      </c>
      <c r="B17" s="55">
        <v>61.755946999999999</v>
      </c>
      <c r="C17" s="59">
        <f t="shared" si="0"/>
        <v>1.0084778433274657E-2</v>
      </c>
      <c r="D17" s="56">
        <v>44981</v>
      </c>
      <c r="E17" s="57">
        <v>3970.04</v>
      </c>
      <c r="F17" s="60">
        <f t="shared" si="1"/>
        <v>-3.0636023946321212E-3</v>
      </c>
      <c r="G17" s="59"/>
    </row>
    <row r="18" spans="1:7" x14ac:dyDescent="0.3">
      <c r="A18" s="54">
        <v>44658</v>
      </c>
      <c r="B18" s="55">
        <v>62.088706999999999</v>
      </c>
      <c r="C18" s="59">
        <f t="shared" si="0"/>
        <v>5.3883069755209225E-3</v>
      </c>
      <c r="D18" s="56">
        <v>44980</v>
      </c>
      <c r="E18" s="57">
        <v>4012.32</v>
      </c>
      <c r="F18" s="60">
        <f t="shared" si="1"/>
        <v>1.0649766752979869E-2</v>
      </c>
      <c r="G18" s="59"/>
    </row>
    <row r="19" spans="1:7" x14ac:dyDescent="0.3">
      <c r="A19" s="54">
        <v>44659</v>
      </c>
      <c r="B19" s="55">
        <v>62.470402</v>
      </c>
      <c r="C19" s="59">
        <f t="shared" si="0"/>
        <v>6.1475752748402467E-3</v>
      </c>
      <c r="D19" s="56">
        <v>44979</v>
      </c>
      <c r="E19" s="57">
        <v>3991.05</v>
      </c>
      <c r="F19" s="60">
        <f t="shared" si="1"/>
        <v>-5.3011723890417466E-3</v>
      </c>
      <c r="G19" s="59"/>
    </row>
    <row r="20" spans="1:7" x14ac:dyDescent="0.3">
      <c r="A20" s="54">
        <v>44662</v>
      </c>
      <c r="B20" s="55">
        <v>62.450825000000002</v>
      </c>
      <c r="C20" s="59">
        <f t="shared" si="0"/>
        <v>-3.1338040693252108E-4</v>
      </c>
      <c r="D20" s="56">
        <v>44978</v>
      </c>
      <c r="E20" s="57">
        <v>3997.34</v>
      </c>
      <c r="F20" s="60">
        <f t="shared" si="1"/>
        <v>1.5760263589782045E-3</v>
      </c>
      <c r="G20" s="59"/>
    </row>
    <row r="21" spans="1:7" x14ac:dyDescent="0.3">
      <c r="A21" s="54">
        <v>44663</v>
      </c>
      <c r="B21" s="55">
        <v>63.184849</v>
      </c>
      <c r="C21" s="59">
        <f t="shared" si="0"/>
        <v>1.1753631757466743E-2</v>
      </c>
      <c r="D21" s="56">
        <v>44974</v>
      </c>
      <c r="E21" s="57">
        <v>4079.09</v>
      </c>
      <c r="F21" s="60">
        <f t="shared" si="1"/>
        <v>2.045109998148769E-2</v>
      </c>
      <c r="G21" s="59"/>
    </row>
    <row r="22" spans="1:7" x14ac:dyDescent="0.3">
      <c r="A22" s="54">
        <v>44664</v>
      </c>
      <c r="B22" s="55">
        <v>63.351233999999998</v>
      </c>
      <c r="C22" s="59">
        <f t="shared" si="0"/>
        <v>2.6333053355876222E-3</v>
      </c>
      <c r="D22" s="56">
        <v>44973</v>
      </c>
      <c r="E22" s="57">
        <v>4090.41</v>
      </c>
      <c r="F22" s="60">
        <f t="shared" si="1"/>
        <v>2.7751287664649978E-3</v>
      </c>
      <c r="G22" s="59"/>
    </row>
    <row r="23" spans="1:7" x14ac:dyDescent="0.3">
      <c r="A23" s="54">
        <v>44665</v>
      </c>
      <c r="B23" s="55">
        <v>63.635055999999999</v>
      </c>
      <c r="C23" s="59">
        <f t="shared" si="0"/>
        <v>4.4801337255719548E-3</v>
      </c>
      <c r="D23" s="56">
        <v>44972</v>
      </c>
      <c r="E23" s="57">
        <v>4147.6000000000004</v>
      </c>
      <c r="F23" s="60">
        <f t="shared" si="1"/>
        <v>1.3981483518767192E-2</v>
      </c>
      <c r="G23" s="59"/>
    </row>
    <row r="24" spans="1:7" x14ac:dyDescent="0.3">
      <c r="A24" s="54">
        <v>44669</v>
      </c>
      <c r="B24" s="55">
        <v>63.067410000000002</v>
      </c>
      <c r="C24" s="59">
        <f t="shared" si="0"/>
        <v>-8.9203347287067098E-3</v>
      </c>
      <c r="D24" s="56">
        <v>44971</v>
      </c>
      <c r="E24" s="57">
        <v>4136.13</v>
      </c>
      <c r="F24" s="60">
        <f t="shared" si="1"/>
        <v>-2.765454720802453E-3</v>
      </c>
      <c r="G24" s="59"/>
    </row>
    <row r="25" spans="1:7" x14ac:dyDescent="0.3">
      <c r="A25" s="54">
        <v>44670</v>
      </c>
      <c r="B25" s="55">
        <v>63.683987000000002</v>
      </c>
      <c r="C25" s="59">
        <f t="shared" si="0"/>
        <v>9.776475678960013E-3</v>
      </c>
      <c r="D25" s="56">
        <v>44970</v>
      </c>
      <c r="E25" s="57">
        <v>4137.29</v>
      </c>
      <c r="F25" s="60">
        <f t="shared" si="1"/>
        <v>2.8045540154682144E-4</v>
      </c>
      <c r="G25" s="59"/>
    </row>
    <row r="26" spans="1:7" x14ac:dyDescent="0.3">
      <c r="A26" s="54">
        <v>44671</v>
      </c>
      <c r="B26" s="55">
        <v>64.555031</v>
      </c>
      <c r="C26" s="59">
        <f t="shared" si="0"/>
        <v>1.3677598420463179E-2</v>
      </c>
      <c r="D26" s="56">
        <v>44967</v>
      </c>
      <c r="E26" s="57">
        <v>4090.46</v>
      </c>
      <c r="F26" s="60">
        <f t="shared" si="1"/>
        <v>-1.1319003502292545E-2</v>
      </c>
      <c r="G26" s="59"/>
    </row>
    <row r="27" spans="1:7" x14ac:dyDescent="0.3">
      <c r="A27" s="54">
        <v>44672</v>
      </c>
      <c r="B27" s="55">
        <v>64.799706</v>
      </c>
      <c r="C27" s="59">
        <f t="shared" si="0"/>
        <v>3.7901770971189041E-3</v>
      </c>
      <c r="D27" s="56">
        <v>44966</v>
      </c>
      <c r="E27" s="57">
        <v>4081.5</v>
      </c>
      <c r="F27" s="60">
        <f t="shared" si="1"/>
        <v>-2.1904626863482437E-3</v>
      </c>
      <c r="G27" s="59"/>
    </row>
    <row r="28" spans="1:7" x14ac:dyDescent="0.3">
      <c r="A28" s="54">
        <v>44673</v>
      </c>
      <c r="B28" s="55">
        <v>63.860152999999997</v>
      </c>
      <c r="C28" s="59">
        <f t="shared" si="0"/>
        <v>-1.4499340475402829E-2</v>
      </c>
      <c r="D28" s="56">
        <v>44965</v>
      </c>
      <c r="E28" s="57">
        <v>4117.8599999999997</v>
      </c>
      <c r="F28" s="60">
        <f t="shared" si="1"/>
        <v>8.9084895259095125E-3</v>
      </c>
      <c r="G28" s="59"/>
    </row>
    <row r="29" spans="1:7" x14ac:dyDescent="0.3">
      <c r="A29" s="54">
        <v>44676</v>
      </c>
      <c r="B29" s="55">
        <v>64.535460999999998</v>
      </c>
      <c r="C29" s="59">
        <f t="shared" si="0"/>
        <v>1.0574794582781554E-2</v>
      </c>
      <c r="D29" s="56">
        <v>44964</v>
      </c>
      <c r="E29" s="57">
        <v>4164</v>
      </c>
      <c r="F29" s="60">
        <f t="shared" si="1"/>
        <v>1.1204849120659841E-2</v>
      </c>
      <c r="G29" s="59"/>
    </row>
    <row r="30" spans="1:7" x14ac:dyDescent="0.3">
      <c r="A30" s="54">
        <v>44677</v>
      </c>
      <c r="B30" s="55">
        <v>63.664413000000003</v>
      </c>
      <c r="C30" s="59">
        <f t="shared" si="0"/>
        <v>-1.3497199624869725E-2</v>
      </c>
      <c r="D30" s="56">
        <v>44963</v>
      </c>
      <c r="E30" s="57">
        <v>4111.08</v>
      </c>
      <c r="F30" s="60">
        <f t="shared" si="1"/>
        <v>-1.2708933717579269E-2</v>
      </c>
      <c r="G30" s="59"/>
    </row>
    <row r="31" spans="1:7" x14ac:dyDescent="0.3">
      <c r="A31" s="54">
        <v>44678</v>
      </c>
      <c r="B31" s="55">
        <v>64.163550999999998</v>
      </c>
      <c r="C31" s="59">
        <f t="shared" si="0"/>
        <v>7.8401413989318477E-3</v>
      </c>
      <c r="D31" s="56">
        <v>44960</v>
      </c>
      <c r="E31" s="57">
        <v>4136.4799999999996</v>
      </c>
      <c r="F31" s="60">
        <f t="shared" si="1"/>
        <v>6.1784251340279532E-3</v>
      </c>
      <c r="G31" s="59"/>
    </row>
    <row r="32" spans="1:7" x14ac:dyDescent="0.3">
      <c r="A32" s="54">
        <v>44679</v>
      </c>
      <c r="B32" s="55">
        <v>64.780128000000005</v>
      </c>
      <c r="C32" s="59">
        <f t="shared" si="0"/>
        <v>9.6094588031763791E-3</v>
      </c>
      <c r="D32" s="56">
        <v>44959</v>
      </c>
      <c r="E32" s="57">
        <v>4179.76</v>
      </c>
      <c r="F32" s="60">
        <f t="shared" si="1"/>
        <v>1.0463002359494222E-2</v>
      </c>
      <c r="G32" s="59"/>
    </row>
    <row r="33" spans="1:7" x14ac:dyDescent="0.3">
      <c r="A33" s="54">
        <v>44680</v>
      </c>
      <c r="B33" s="55">
        <v>63.233784</v>
      </c>
      <c r="C33" s="59">
        <f t="shared" si="0"/>
        <v>-2.3870653667124656E-2</v>
      </c>
      <c r="D33" s="56">
        <v>44958</v>
      </c>
      <c r="E33" s="57">
        <v>4119.21</v>
      </c>
      <c r="F33" s="60">
        <f t="shared" si="1"/>
        <v>-1.4486477692499134E-2</v>
      </c>
      <c r="G33" s="59"/>
    </row>
    <row r="34" spans="1:7" x14ac:dyDescent="0.3">
      <c r="A34" s="54">
        <v>44683</v>
      </c>
      <c r="B34" s="55">
        <v>62.088706999999999</v>
      </c>
      <c r="C34" s="59">
        <f t="shared" si="0"/>
        <v>-1.8108626869459538E-2</v>
      </c>
      <c r="D34" s="56">
        <v>44957</v>
      </c>
      <c r="E34" s="57">
        <v>4076.6</v>
      </c>
      <c r="F34" s="60">
        <f t="shared" si="1"/>
        <v>-1.0344216488113043E-2</v>
      </c>
      <c r="G34" s="59"/>
    </row>
    <row r="35" spans="1:7" x14ac:dyDescent="0.3">
      <c r="A35" s="54">
        <v>44684</v>
      </c>
      <c r="B35" s="55">
        <v>61.736378000000002</v>
      </c>
      <c r="C35" s="59">
        <f t="shared" si="0"/>
        <v>-5.6746068169852117E-3</v>
      </c>
      <c r="D35" s="56">
        <v>44956</v>
      </c>
      <c r="E35" s="57">
        <v>4017.77</v>
      </c>
      <c r="F35" s="60">
        <f t="shared" si="1"/>
        <v>-1.4431143600058855E-2</v>
      </c>
      <c r="G35" s="59"/>
    </row>
    <row r="36" spans="1:7" x14ac:dyDescent="0.3">
      <c r="A36" s="54">
        <v>44685</v>
      </c>
      <c r="B36" s="55">
        <v>63.644832999999998</v>
      </c>
      <c r="C36" s="59">
        <f t="shared" si="0"/>
        <v>3.0912973223016036E-2</v>
      </c>
      <c r="D36" s="56">
        <v>44953</v>
      </c>
      <c r="E36" s="57">
        <v>4070.56</v>
      </c>
      <c r="F36" s="60">
        <f t="shared" si="1"/>
        <v>1.313912941756247E-2</v>
      </c>
      <c r="G36" s="59"/>
    </row>
    <row r="37" spans="1:7" x14ac:dyDescent="0.3">
      <c r="A37" s="54">
        <v>44686</v>
      </c>
      <c r="B37" s="55">
        <v>63.135917999999997</v>
      </c>
      <c r="C37" s="59">
        <f t="shared" si="0"/>
        <v>-7.9961715038202996E-3</v>
      </c>
      <c r="D37" s="56">
        <v>44952</v>
      </c>
      <c r="E37" s="57">
        <v>4060.43</v>
      </c>
      <c r="F37" s="60">
        <f t="shared" si="1"/>
        <v>-2.4886010770017171E-3</v>
      </c>
      <c r="G37" s="59"/>
    </row>
    <row r="38" spans="1:7" x14ac:dyDescent="0.3">
      <c r="A38" s="54">
        <v>44687</v>
      </c>
      <c r="B38" s="55">
        <v>63.361015000000002</v>
      </c>
      <c r="C38" s="59">
        <f t="shared" si="0"/>
        <v>3.5652764247445521E-3</v>
      </c>
      <c r="D38" s="56">
        <v>44951</v>
      </c>
      <c r="E38" s="57">
        <v>4016.22</v>
      </c>
      <c r="F38" s="60">
        <f t="shared" si="1"/>
        <v>-1.088800939801943E-2</v>
      </c>
      <c r="G38" s="59"/>
    </row>
    <row r="39" spans="1:7" x14ac:dyDescent="0.3">
      <c r="A39" s="54">
        <v>44690</v>
      </c>
      <c r="B39" s="55">
        <v>63.233784</v>
      </c>
      <c r="C39" s="59">
        <f t="shared" si="0"/>
        <v>-2.0080328574282129E-3</v>
      </c>
      <c r="D39" s="56">
        <v>44950</v>
      </c>
      <c r="E39" s="57">
        <v>4016.95</v>
      </c>
      <c r="F39" s="60">
        <f t="shared" si="1"/>
        <v>1.8176295123275573E-4</v>
      </c>
      <c r="G39" s="59"/>
    </row>
    <row r="40" spans="1:7" x14ac:dyDescent="0.3">
      <c r="A40" s="54">
        <v>44691</v>
      </c>
      <c r="B40" s="55">
        <v>62.646563999999998</v>
      </c>
      <c r="C40" s="59">
        <f t="shared" si="0"/>
        <v>-9.286491537498406E-3</v>
      </c>
      <c r="D40" s="56">
        <v>44949</v>
      </c>
      <c r="E40" s="57">
        <v>4019.81</v>
      </c>
      <c r="F40" s="60">
        <f t="shared" si="1"/>
        <v>7.1198297215552286E-4</v>
      </c>
      <c r="G40" s="59"/>
    </row>
    <row r="41" spans="1:7" x14ac:dyDescent="0.3">
      <c r="A41" s="54">
        <v>44692</v>
      </c>
      <c r="B41" s="55">
        <v>62.940170000000002</v>
      </c>
      <c r="C41" s="59">
        <f t="shared" si="0"/>
        <v>4.6867055629739576E-3</v>
      </c>
      <c r="D41" s="56">
        <v>44946</v>
      </c>
      <c r="E41" s="57">
        <v>3972.61</v>
      </c>
      <c r="F41" s="60">
        <f t="shared" si="1"/>
        <v>-1.1741848495326848E-2</v>
      </c>
      <c r="G41" s="59"/>
    </row>
    <row r="42" spans="1:7" x14ac:dyDescent="0.3">
      <c r="A42" s="54">
        <v>44693</v>
      </c>
      <c r="B42" s="55">
        <v>63.135917999999997</v>
      </c>
      <c r="C42" s="59">
        <f t="shared" si="0"/>
        <v>3.1100646852398827E-3</v>
      </c>
      <c r="D42" s="56">
        <v>44945</v>
      </c>
      <c r="E42" s="57">
        <v>3898.85</v>
      </c>
      <c r="F42" s="60">
        <f t="shared" si="1"/>
        <v>-1.856713848074697E-2</v>
      </c>
      <c r="G42" s="59"/>
    </row>
    <row r="43" spans="1:7" x14ac:dyDescent="0.3">
      <c r="A43" s="54">
        <v>44694</v>
      </c>
      <c r="B43" s="55">
        <v>64.320137000000003</v>
      </c>
      <c r="C43" s="59">
        <f t="shared" si="0"/>
        <v>1.875666082815183E-2</v>
      </c>
      <c r="D43" s="56">
        <v>44944</v>
      </c>
      <c r="E43" s="57">
        <v>3928.86</v>
      </c>
      <c r="F43" s="60">
        <f t="shared" si="1"/>
        <v>7.6971414647909559E-3</v>
      </c>
      <c r="G43" s="59"/>
    </row>
    <row r="44" spans="1:7" x14ac:dyDescent="0.3">
      <c r="A44" s="54">
        <v>44697</v>
      </c>
      <c r="B44" s="55">
        <v>64.555031</v>
      </c>
      <c r="C44" s="59">
        <f t="shared" si="0"/>
        <v>3.651951176658673E-3</v>
      </c>
      <c r="D44" s="56">
        <v>44943</v>
      </c>
      <c r="E44" s="57">
        <v>3990.97</v>
      </c>
      <c r="F44" s="60">
        <f t="shared" si="1"/>
        <v>1.5808656964106552E-2</v>
      </c>
      <c r="G44" s="59"/>
    </row>
    <row r="45" spans="1:7" x14ac:dyDescent="0.3">
      <c r="A45" s="54">
        <v>44698</v>
      </c>
      <c r="B45" s="55">
        <v>64.378860000000003</v>
      </c>
      <c r="C45" s="59">
        <f t="shared" si="0"/>
        <v>-2.7290049632227196E-3</v>
      </c>
      <c r="D45" s="56">
        <v>44939</v>
      </c>
      <c r="E45" s="57">
        <v>3999.09</v>
      </c>
      <c r="F45" s="60">
        <f t="shared" si="1"/>
        <v>2.0345930939095875E-3</v>
      </c>
      <c r="G45" s="59"/>
    </row>
    <row r="46" spans="1:7" x14ac:dyDescent="0.3">
      <c r="A46" s="54">
        <v>44699</v>
      </c>
      <c r="B46" s="55">
        <v>59.896419999999999</v>
      </c>
      <c r="C46" s="59">
        <f t="shared" si="0"/>
        <v>-6.9625961068586859E-2</v>
      </c>
      <c r="D46" s="56">
        <v>44938</v>
      </c>
      <c r="E46" s="57">
        <v>3983.17</v>
      </c>
      <c r="F46" s="60">
        <f t="shared" si="1"/>
        <v>-3.9809056560367664E-3</v>
      </c>
      <c r="G46" s="59"/>
    </row>
    <row r="47" spans="1:7" x14ac:dyDescent="0.3">
      <c r="A47" s="54">
        <v>44700</v>
      </c>
      <c r="B47" s="55">
        <v>58.721981</v>
      </c>
      <c r="C47" s="59">
        <f t="shared" si="0"/>
        <v>-1.9607832989016701E-2</v>
      </c>
      <c r="D47" s="56">
        <v>44937</v>
      </c>
      <c r="E47" s="57">
        <v>3969.61</v>
      </c>
      <c r="F47" s="60">
        <f t="shared" si="1"/>
        <v>-3.4043236919337979E-3</v>
      </c>
      <c r="G47" s="59"/>
    </row>
    <row r="48" spans="1:7" x14ac:dyDescent="0.3">
      <c r="A48" s="54">
        <v>44701</v>
      </c>
      <c r="B48" s="55">
        <v>59.681106999999997</v>
      </c>
      <c r="C48" s="59">
        <f t="shared" si="0"/>
        <v>1.6333338618123215E-2</v>
      </c>
      <c r="D48" s="56">
        <v>44936</v>
      </c>
      <c r="E48" s="57">
        <v>3919.25</v>
      </c>
      <c r="F48" s="60">
        <f t="shared" si="1"/>
        <v>-1.2686384808583242E-2</v>
      </c>
      <c r="G48" s="59"/>
    </row>
    <row r="49" spans="1:7" x14ac:dyDescent="0.3">
      <c r="A49" s="54">
        <v>44704</v>
      </c>
      <c r="B49" s="55">
        <v>61.521061000000003</v>
      </c>
      <c r="C49" s="59">
        <f t="shared" si="0"/>
        <v>3.0829756559307888E-2</v>
      </c>
      <c r="D49" s="56">
        <v>44935</v>
      </c>
      <c r="E49" s="57">
        <v>3892.09</v>
      </c>
      <c r="F49" s="60">
        <f t="shared" si="1"/>
        <v>-6.9298973017796403E-3</v>
      </c>
      <c r="G49" s="59"/>
    </row>
    <row r="50" spans="1:7" x14ac:dyDescent="0.3">
      <c r="A50" s="54">
        <v>44705</v>
      </c>
      <c r="B50" s="55">
        <v>62.656348999999999</v>
      </c>
      <c r="C50" s="59">
        <f t="shared" si="0"/>
        <v>1.8453647930421674E-2</v>
      </c>
      <c r="D50" s="56">
        <v>44932</v>
      </c>
      <c r="E50" s="57">
        <v>3895.08</v>
      </c>
      <c r="F50" s="60">
        <f t="shared" si="1"/>
        <v>7.6822478411336362E-4</v>
      </c>
      <c r="G50" s="59"/>
    </row>
    <row r="51" spans="1:7" x14ac:dyDescent="0.3">
      <c r="A51" s="54">
        <v>44706</v>
      </c>
      <c r="B51" s="55">
        <v>62.705283999999999</v>
      </c>
      <c r="C51" s="59">
        <f t="shared" si="0"/>
        <v>7.8100624726793724E-4</v>
      </c>
      <c r="D51" s="56">
        <v>44931</v>
      </c>
      <c r="E51" s="57">
        <v>3808.1</v>
      </c>
      <c r="F51" s="60">
        <f t="shared" si="1"/>
        <v>-2.2330735183872994E-2</v>
      </c>
      <c r="G51" s="59"/>
    </row>
    <row r="52" spans="1:7" x14ac:dyDescent="0.3">
      <c r="A52" s="54">
        <v>44707</v>
      </c>
      <c r="B52" s="55">
        <v>62.930393000000002</v>
      </c>
      <c r="C52" s="59">
        <f t="shared" si="0"/>
        <v>3.5899526425875582E-3</v>
      </c>
      <c r="D52" s="56">
        <v>44930</v>
      </c>
      <c r="E52" s="57">
        <v>3852.97</v>
      </c>
      <c r="F52" s="60">
        <f t="shared" si="1"/>
        <v>1.1782778813581548E-2</v>
      </c>
      <c r="G52" s="59"/>
    </row>
    <row r="53" spans="1:7" x14ac:dyDescent="0.3">
      <c r="A53" s="54">
        <v>44708</v>
      </c>
      <c r="B53" s="55">
        <v>63.302292000000001</v>
      </c>
      <c r="C53" s="59">
        <f t="shared" si="0"/>
        <v>5.9096881851667298E-3</v>
      </c>
      <c r="D53" s="56">
        <v>44929</v>
      </c>
      <c r="E53" s="57">
        <v>3824.14</v>
      </c>
      <c r="F53" s="60">
        <f t="shared" si="1"/>
        <v>-7.4825394435980366E-3</v>
      </c>
      <c r="G53" s="59"/>
    </row>
    <row r="54" spans="1:7" x14ac:dyDescent="0.3">
      <c r="A54" s="54">
        <v>44712</v>
      </c>
      <c r="B54" s="55">
        <v>62.029986999999998</v>
      </c>
      <c r="C54" s="59">
        <f t="shared" si="0"/>
        <v>-2.0098877304474266E-2</v>
      </c>
      <c r="D54" s="56">
        <v>44925</v>
      </c>
      <c r="E54" s="57">
        <v>3839.5</v>
      </c>
      <c r="F54" s="60">
        <f t="shared" si="1"/>
        <v>4.01658935080832E-3</v>
      </c>
      <c r="G54" s="59"/>
    </row>
    <row r="55" spans="1:7" x14ac:dyDescent="0.3">
      <c r="A55" s="54">
        <v>44713</v>
      </c>
      <c r="B55" s="55">
        <v>61.726588999999997</v>
      </c>
      <c r="C55" s="59">
        <f t="shared" si="0"/>
        <v>-4.891150468885338E-3</v>
      </c>
      <c r="D55" s="56">
        <v>44924</v>
      </c>
      <c r="E55" s="57">
        <v>3849.28</v>
      </c>
      <c r="F55" s="60">
        <f t="shared" si="1"/>
        <v>2.5472066675348874E-3</v>
      </c>
      <c r="G55" s="59"/>
    </row>
    <row r="56" spans="1:7" x14ac:dyDescent="0.3">
      <c r="A56" s="54">
        <v>44714</v>
      </c>
      <c r="B56" s="55">
        <v>62.372528000000003</v>
      </c>
      <c r="C56" s="59">
        <f t="shared" si="0"/>
        <v>1.0464517972959848E-2</v>
      </c>
      <c r="D56" s="56">
        <v>44923</v>
      </c>
      <c r="E56" s="57">
        <v>3783.22</v>
      </c>
      <c r="F56" s="60">
        <f t="shared" si="1"/>
        <v>-1.7161651010059127E-2</v>
      </c>
      <c r="G56" s="59"/>
    </row>
    <row r="57" spans="1:7" x14ac:dyDescent="0.3">
      <c r="A57" s="54">
        <v>44715</v>
      </c>
      <c r="B57" s="55">
        <v>61.628718999999997</v>
      </c>
      <c r="C57" s="59">
        <f t="shared" si="0"/>
        <v>-1.1925266200529918E-2</v>
      </c>
      <c r="D57" s="56">
        <v>44922</v>
      </c>
      <c r="E57" s="57">
        <v>3829.25</v>
      </c>
      <c r="F57" s="60">
        <f t="shared" si="1"/>
        <v>1.2166884294331338E-2</v>
      </c>
      <c r="G57" s="59"/>
    </row>
    <row r="58" spans="1:7" x14ac:dyDescent="0.3">
      <c r="A58" s="54">
        <v>44718</v>
      </c>
      <c r="B58" s="55">
        <v>61.530849000000003</v>
      </c>
      <c r="C58" s="59">
        <f t="shared" si="0"/>
        <v>-1.5880583206669158E-3</v>
      </c>
      <c r="D58" s="56">
        <v>44918</v>
      </c>
      <c r="E58" s="57">
        <v>3844.82</v>
      </c>
      <c r="F58" s="60">
        <f t="shared" si="1"/>
        <v>4.0660703793171417E-3</v>
      </c>
      <c r="G58" s="59"/>
    </row>
    <row r="59" spans="1:7" x14ac:dyDescent="0.3">
      <c r="A59" s="54">
        <v>44719</v>
      </c>
      <c r="B59" s="55">
        <v>61.902752</v>
      </c>
      <c r="C59" s="59">
        <f t="shared" si="0"/>
        <v>6.0441714366722956E-3</v>
      </c>
      <c r="D59" s="56">
        <v>44917</v>
      </c>
      <c r="E59" s="57">
        <v>3822.39</v>
      </c>
      <c r="F59" s="60">
        <f t="shared" si="1"/>
        <v>-5.8338231698753882E-3</v>
      </c>
      <c r="G59" s="59"/>
    </row>
    <row r="60" spans="1:7" x14ac:dyDescent="0.3">
      <c r="A60" s="54">
        <v>44720</v>
      </c>
      <c r="B60" s="55">
        <v>61.550418999999998</v>
      </c>
      <c r="C60" s="59">
        <f t="shared" si="0"/>
        <v>-5.6917178738677332E-3</v>
      </c>
      <c r="D60" s="56">
        <v>44916</v>
      </c>
      <c r="E60" s="57">
        <v>3878.44</v>
      </c>
      <c r="F60" s="60">
        <f t="shared" si="1"/>
        <v>1.4663600522186428E-2</v>
      </c>
      <c r="G60" s="59"/>
    </row>
    <row r="61" spans="1:7" x14ac:dyDescent="0.3">
      <c r="A61" s="54">
        <v>44721</v>
      </c>
      <c r="B61" s="55">
        <v>60.483638999999997</v>
      </c>
      <c r="C61" s="59">
        <f t="shared" si="0"/>
        <v>-1.7331807278192557E-2</v>
      </c>
      <c r="D61" s="56">
        <v>44915</v>
      </c>
      <c r="E61" s="57">
        <v>3821.62</v>
      </c>
      <c r="F61" s="60">
        <f t="shared" si="1"/>
        <v>-1.4650220191623478E-2</v>
      </c>
      <c r="G61" s="59"/>
    </row>
    <row r="62" spans="1:7" x14ac:dyDescent="0.3">
      <c r="A62" s="54">
        <v>44722</v>
      </c>
      <c r="B62" s="55">
        <v>60.101948</v>
      </c>
      <c r="C62" s="59">
        <f t="shared" si="0"/>
        <v>-6.3106487359333068E-3</v>
      </c>
      <c r="D62" s="56">
        <v>44914</v>
      </c>
      <c r="E62" s="57">
        <v>3817.66</v>
      </c>
      <c r="F62" s="60">
        <f t="shared" si="1"/>
        <v>-1.0362097749122196E-3</v>
      </c>
      <c r="G62" s="59"/>
    </row>
    <row r="63" spans="1:7" x14ac:dyDescent="0.3">
      <c r="A63" s="54">
        <v>44725</v>
      </c>
      <c r="B63" s="55">
        <v>60.033439999999999</v>
      </c>
      <c r="C63" s="59">
        <f t="shared" si="0"/>
        <v>-1.1398632204067886E-3</v>
      </c>
      <c r="D63" s="56">
        <v>44911</v>
      </c>
      <c r="E63" s="57">
        <v>3852.36</v>
      </c>
      <c r="F63" s="60">
        <f t="shared" si="1"/>
        <v>9.089337447546475E-3</v>
      </c>
      <c r="G63" s="59"/>
    </row>
    <row r="64" spans="1:7" x14ac:dyDescent="0.3">
      <c r="A64" s="54">
        <v>44726</v>
      </c>
      <c r="B64" s="55">
        <v>58.387199000000003</v>
      </c>
      <c r="C64" s="59">
        <f t="shared" si="0"/>
        <v>-2.7422066768121173E-2</v>
      </c>
      <c r="D64" s="56">
        <v>44910</v>
      </c>
      <c r="E64" s="57">
        <v>3895.75</v>
      </c>
      <c r="F64" s="60">
        <f t="shared" si="1"/>
        <v>1.1263225659076481E-2</v>
      </c>
      <c r="G64" s="59"/>
    </row>
    <row r="65" spans="1:7" x14ac:dyDescent="0.3">
      <c r="A65" s="54">
        <v>44727</v>
      </c>
      <c r="B65" s="55">
        <v>58.820937999999998</v>
      </c>
      <c r="C65" s="59">
        <f t="shared" si="0"/>
        <v>7.4286659992029358E-3</v>
      </c>
      <c r="D65" s="56">
        <v>44909</v>
      </c>
      <c r="E65" s="57">
        <v>3995.32</v>
      </c>
      <c r="F65" s="60">
        <f t="shared" si="1"/>
        <v>2.5558621574793085E-2</v>
      </c>
      <c r="G65" s="59"/>
    </row>
    <row r="66" spans="1:7" x14ac:dyDescent="0.3">
      <c r="A66" s="54">
        <v>44728</v>
      </c>
      <c r="B66" s="55">
        <v>58.229477000000003</v>
      </c>
      <c r="C66" s="59">
        <f t="shared" si="0"/>
        <v>-1.0055279975303952E-2</v>
      </c>
      <c r="D66" s="56">
        <v>44908</v>
      </c>
      <c r="E66" s="57">
        <v>4019.65</v>
      </c>
      <c r="F66" s="60">
        <f t="shared" si="1"/>
        <v>6.089624861087454E-3</v>
      </c>
      <c r="G66" s="59"/>
    </row>
    <row r="67" spans="1:7" x14ac:dyDescent="0.3">
      <c r="A67" s="54">
        <v>44729</v>
      </c>
      <c r="B67" s="55">
        <v>58.584353999999998</v>
      </c>
      <c r="C67" s="59">
        <f t="shared" si="0"/>
        <v>6.0944562493665325E-3</v>
      </c>
      <c r="D67" s="56">
        <v>44907</v>
      </c>
      <c r="E67" s="57">
        <v>3990.56</v>
      </c>
      <c r="F67" s="60">
        <f t="shared" si="1"/>
        <v>-7.2369484905402568E-3</v>
      </c>
      <c r="G67" s="59"/>
    </row>
    <row r="68" spans="1:7" x14ac:dyDescent="0.3">
      <c r="A68" s="54">
        <v>44733</v>
      </c>
      <c r="B68" s="55">
        <v>59.836284999999997</v>
      </c>
      <c r="C68" s="59">
        <f t="shared" si="0"/>
        <v>2.1369715880113639E-2</v>
      </c>
      <c r="D68" s="56">
        <v>44904</v>
      </c>
      <c r="E68" s="57">
        <v>3934.38</v>
      </c>
      <c r="F68" s="60">
        <f t="shared" si="1"/>
        <v>-1.4078224610079747E-2</v>
      </c>
      <c r="G68" s="59"/>
    </row>
    <row r="69" spans="1:7" x14ac:dyDescent="0.3">
      <c r="A69" s="54">
        <v>44734</v>
      </c>
      <c r="B69" s="55">
        <v>60.279881000000003</v>
      </c>
      <c r="C69" s="59">
        <f t="shared" ref="C69:C132" si="2">(B69-B68)/B68</f>
        <v>7.4134950055807537E-3</v>
      </c>
      <c r="D69" s="56">
        <v>44903</v>
      </c>
      <c r="E69" s="57">
        <v>3963.51</v>
      </c>
      <c r="F69" s="60">
        <f t="shared" ref="F69:F132" si="3">(E69-E68)/E68</f>
        <v>7.403961996553487E-3</v>
      </c>
      <c r="G69" s="59"/>
    </row>
    <row r="70" spans="1:7" x14ac:dyDescent="0.3">
      <c r="A70" s="54">
        <v>44735</v>
      </c>
      <c r="B70" s="55">
        <v>60.999493000000001</v>
      </c>
      <c r="C70" s="59">
        <f t="shared" si="2"/>
        <v>1.1937847057130021E-2</v>
      </c>
      <c r="D70" s="56">
        <v>44902</v>
      </c>
      <c r="E70" s="57">
        <v>3933.92</v>
      </c>
      <c r="F70" s="60">
        <f t="shared" si="3"/>
        <v>-7.465604981443252E-3</v>
      </c>
      <c r="G70" s="59"/>
    </row>
    <row r="71" spans="1:7" x14ac:dyDescent="0.3">
      <c r="A71" s="54">
        <v>44736</v>
      </c>
      <c r="B71" s="55">
        <v>62.142986000000001</v>
      </c>
      <c r="C71" s="59">
        <f t="shared" si="2"/>
        <v>1.8745942691687608E-2</v>
      </c>
      <c r="D71" s="56">
        <v>44901</v>
      </c>
      <c r="E71" s="57">
        <v>3941.26</v>
      </c>
      <c r="F71" s="60">
        <f t="shared" si="3"/>
        <v>1.8658234026111729E-3</v>
      </c>
      <c r="G71" s="59"/>
    </row>
    <row r="72" spans="1:7" x14ac:dyDescent="0.3">
      <c r="A72" s="54">
        <v>44739</v>
      </c>
      <c r="B72" s="55">
        <v>62.014834999999998</v>
      </c>
      <c r="C72" s="59">
        <f t="shared" si="2"/>
        <v>-2.0621957239068392E-3</v>
      </c>
      <c r="D72" s="56">
        <v>44900</v>
      </c>
      <c r="E72" s="57">
        <v>3998.84</v>
      </c>
      <c r="F72" s="60">
        <f t="shared" si="3"/>
        <v>1.4609541111218221E-2</v>
      </c>
      <c r="G72" s="59"/>
    </row>
    <row r="73" spans="1:7" x14ac:dyDescent="0.3">
      <c r="A73" s="54">
        <v>44740</v>
      </c>
      <c r="B73" s="55">
        <v>61.393799000000001</v>
      </c>
      <c r="C73" s="59">
        <f t="shared" si="2"/>
        <v>-1.0014313510630103E-2</v>
      </c>
      <c r="D73" s="56">
        <v>44897</v>
      </c>
      <c r="E73" s="57">
        <v>4071.7</v>
      </c>
      <c r="F73" s="60">
        <f t="shared" si="3"/>
        <v>1.8220283882325793E-2</v>
      </c>
      <c r="G73" s="59"/>
    </row>
    <row r="74" spans="1:7" x14ac:dyDescent="0.3">
      <c r="A74" s="54">
        <v>44741</v>
      </c>
      <c r="B74" s="55">
        <v>61.837398999999998</v>
      </c>
      <c r="C74" s="59">
        <f t="shared" si="2"/>
        <v>7.2254854272822636E-3</v>
      </c>
      <c r="D74" s="56">
        <v>44896</v>
      </c>
      <c r="E74" s="57">
        <v>4076.57</v>
      </c>
      <c r="F74" s="60">
        <f t="shared" si="3"/>
        <v>1.1960606135030445E-3</v>
      </c>
      <c r="G74" s="59"/>
    </row>
    <row r="75" spans="1:7" x14ac:dyDescent="0.3">
      <c r="A75" s="54">
        <v>44742</v>
      </c>
      <c r="B75" s="55">
        <v>62.014834999999998</v>
      </c>
      <c r="C75" s="59">
        <f t="shared" si="2"/>
        <v>2.8693962370571272E-3</v>
      </c>
      <c r="D75" s="56">
        <v>44895</v>
      </c>
      <c r="E75" s="57">
        <v>4080.11</v>
      </c>
      <c r="F75" s="60">
        <f t="shared" si="3"/>
        <v>8.6837709152546465E-4</v>
      </c>
      <c r="G75" s="59"/>
    </row>
    <row r="76" spans="1:7" x14ac:dyDescent="0.3">
      <c r="A76" s="54">
        <v>44743</v>
      </c>
      <c r="B76" s="55">
        <v>63.463912999999998</v>
      </c>
      <c r="C76" s="59">
        <f t="shared" si="2"/>
        <v>2.3366634773760185E-2</v>
      </c>
      <c r="D76" s="56">
        <v>44894</v>
      </c>
      <c r="E76" s="57">
        <v>3957.63</v>
      </c>
      <c r="F76" s="60">
        <f t="shared" si="3"/>
        <v>-3.0018798512785199E-2</v>
      </c>
      <c r="G76" s="59"/>
    </row>
    <row r="77" spans="1:7" x14ac:dyDescent="0.3">
      <c r="A77" s="54">
        <v>44747</v>
      </c>
      <c r="B77" s="55">
        <v>62.379570000000001</v>
      </c>
      <c r="C77" s="59">
        <f t="shared" si="2"/>
        <v>-1.7085977664188418E-2</v>
      </c>
      <c r="D77" s="56">
        <v>44893</v>
      </c>
      <c r="E77" s="57">
        <v>3963.94</v>
      </c>
      <c r="F77" s="60">
        <f t="shared" si="3"/>
        <v>1.5943885608305842E-3</v>
      </c>
      <c r="G77" s="59"/>
    </row>
    <row r="78" spans="1:7" x14ac:dyDescent="0.3">
      <c r="A78" s="54">
        <v>44748</v>
      </c>
      <c r="B78" s="55">
        <v>62.507720999999997</v>
      </c>
      <c r="C78" s="59">
        <f t="shared" si="2"/>
        <v>2.0543745332004607E-3</v>
      </c>
      <c r="D78" s="56">
        <v>44890</v>
      </c>
      <c r="E78" s="57">
        <v>4026.12</v>
      </c>
      <c r="F78" s="60">
        <f t="shared" si="3"/>
        <v>1.5686413013314995E-2</v>
      </c>
      <c r="G78" s="59"/>
    </row>
    <row r="79" spans="1:7" x14ac:dyDescent="0.3">
      <c r="A79" s="54">
        <v>44749</v>
      </c>
      <c r="B79" s="55">
        <v>62.014834999999998</v>
      </c>
      <c r="C79" s="59">
        <f t="shared" si="2"/>
        <v>-7.8852018936988386E-3</v>
      </c>
      <c r="D79" s="56">
        <v>44888</v>
      </c>
      <c r="E79" s="57">
        <v>4027.26</v>
      </c>
      <c r="F79" s="60">
        <f t="shared" si="3"/>
        <v>2.831510238145727E-4</v>
      </c>
      <c r="G79" s="59"/>
    </row>
    <row r="80" spans="1:7" x14ac:dyDescent="0.3">
      <c r="A80" s="54">
        <v>44750</v>
      </c>
      <c r="B80" s="55">
        <v>62.241562000000002</v>
      </c>
      <c r="C80" s="59">
        <f t="shared" si="2"/>
        <v>3.6560123073778057E-3</v>
      </c>
      <c r="D80" s="56">
        <v>44887</v>
      </c>
      <c r="E80" s="57">
        <v>4003.58</v>
      </c>
      <c r="F80" s="60">
        <f t="shared" si="3"/>
        <v>-5.879928288712497E-3</v>
      </c>
      <c r="G80" s="59"/>
    </row>
    <row r="81" spans="1:7" x14ac:dyDescent="0.3">
      <c r="A81" s="54">
        <v>44753</v>
      </c>
      <c r="B81" s="55">
        <v>62.044407</v>
      </c>
      <c r="C81" s="59">
        <f t="shared" si="2"/>
        <v>-3.1675779602061108E-3</v>
      </c>
      <c r="D81" s="56">
        <v>44886</v>
      </c>
      <c r="E81" s="57">
        <v>3949.94</v>
      </c>
      <c r="F81" s="60">
        <f t="shared" si="3"/>
        <v>-1.3398008782139953E-2</v>
      </c>
      <c r="G81" s="59"/>
    </row>
    <row r="82" spans="1:7" x14ac:dyDescent="0.3">
      <c r="A82" s="54">
        <v>44754</v>
      </c>
      <c r="B82" s="55">
        <v>61.778247999999998</v>
      </c>
      <c r="C82" s="59">
        <f t="shared" si="2"/>
        <v>-4.2898145516968482E-3</v>
      </c>
      <c r="D82" s="56">
        <v>44883</v>
      </c>
      <c r="E82" s="57">
        <v>3965.34</v>
      </c>
      <c r="F82" s="60">
        <f t="shared" si="3"/>
        <v>3.8987933993934313E-3</v>
      </c>
      <c r="G82" s="59"/>
    </row>
    <row r="83" spans="1:7" x14ac:dyDescent="0.3">
      <c r="A83" s="54">
        <v>44755</v>
      </c>
      <c r="B83" s="55">
        <v>61.492378000000002</v>
      </c>
      <c r="C83" s="59">
        <f t="shared" si="2"/>
        <v>-4.6273568651541497E-3</v>
      </c>
      <c r="D83" s="56">
        <v>44882</v>
      </c>
      <c r="E83" s="57">
        <v>3946.56</v>
      </c>
      <c r="F83" s="60">
        <f t="shared" si="3"/>
        <v>-4.7360377672532993E-3</v>
      </c>
      <c r="G83" s="59"/>
    </row>
    <row r="84" spans="1:7" x14ac:dyDescent="0.3">
      <c r="A84" s="54">
        <v>44756</v>
      </c>
      <c r="B84" s="55">
        <v>61.295223</v>
      </c>
      <c r="C84" s="59">
        <f t="shared" si="2"/>
        <v>-3.2061697142368147E-3</v>
      </c>
      <c r="D84" s="56">
        <v>44881</v>
      </c>
      <c r="E84" s="57">
        <v>3958.79</v>
      </c>
      <c r="F84" s="60">
        <f t="shared" si="3"/>
        <v>3.0989013216573469E-3</v>
      </c>
      <c r="G84" s="59"/>
    </row>
    <row r="85" spans="1:7" x14ac:dyDescent="0.3">
      <c r="A85" s="54">
        <v>44757</v>
      </c>
      <c r="B85" s="55">
        <v>61.610667999999997</v>
      </c>
      <c r="C85" s="59">
        <f t="shared" si="2"/>
        <v>5.1463227403544462E-3</v>
      </c>
      <c r="D85" s="56">
        <v>44880</v>
      </c>
      <c r="E85" s="57">
        <v>3991.73</v>
      </c>
      <c r="F85" s="60">
        <f t="shared" si="3"/>
        <v>8.3207242617062416E-3</v>
      </c>
      <c r="G85" s="59"/>
    </row>
    <row r="86" spans="1:7" x14ac:dyDescent="0.3">
      <c r="A86" s="54">
        <v>44760</v>
      </c>
      <c r="B86" s="55">
        <v>60.772765999999997</v>
      </c>
      <c r="C86" s="59">
        <f t="shared" si="2"/>
        <v>-1.3599949930749002E-2</v>
      </c>
      <c r="D86" s="56">
        <v>44879</v>
      </c>
      <c r="E86" s="57">
        <v>3957.25</v>
      </c>
      <c r="F86" s="60">
        <f t="shared" si="3"/>
        <v>-8.637858773013209E-3</v>
      </c>
      <c r="G86" s="59"/>
    </row>
    <row r="87" spans="1:7" x14ac:dyDescent="0.3">
      <c r="A87" s="54">
        <v>44761</v>
      </c>
      <c r="B87" s="55">
        <v>61.640244000000003</v>
      </c>
      <c r="C87" s="59">
        <f t="shared" si="2"/>
        <v>1.4274124037731071E-2</v>
      </c>
      <c r="D87" s="56">
        <v>44876</v>
      </c>
      <c r="E87" s="57">
        <v>3992.93</v>
      </c>
      <c r="F87" s="60">
        <f t="shared" si="3"/>
        <v>9.0163623728598992E-3</v>
      </c>
      <c r="G87" s="59"/>
    </row>
    <row r="88" spans="1:7" x14ac:dyDescent="0.3">
      <c r="A88" s="54">
        <v>44762</v>
      </c>
      <c r="B88" s="55">
        <v>60.624896999999997</v>
      </c>
      <c r="C88" s="59">
        <f t="shared" si="2"/>
        <v>-1.6472144399688058E-2</v>
      </c>
      <c r="D88" s="56">
        <v>44875</v>
      </c>
      <c r="E88" s="57">
        <v>3956.37</v>
      </c>
      <c r="F88" s="60">
        <f t="shared" si="3"/>
        <v>-9.1561835544324462E-3</v>
      </c>
      <c r="G88" s="59"/>
    </row>
    <row r="89" spans="1:7" x14ac:dyDescent="0.3">
      <c r="A89" s="54">
        <v>44763</v>
      </c>
      <c r="B89" s="55">
        <v>60.486893000000002</v>
      </c>
      <c r="C89" s="59">
        <f t="shared" si="2"/>
        <v>-2.2763585066378775E-3</v>
      </c>
      <c r="D89" s="56">
        <v>44874</v>
      </c>
      <c r="E89" s="57">
        <v>3748.57</v>
      </c>
      <c r="F89" s="60">
        <f t="shared" si="3"/>
        <v>-5.2522893460419461E-2</v>
      </c>
      <c r="G89" s="59"/>
    </row>
    <row r="90" spans="1:7" x14ac:dyDescent="0.3">
      <c r="A90" s="54">
        <v>44764</v>
      </c>
      <c r="B90" s="55">
        <v>60.713619000000001</v>
      </c>
      <c r="C90" s="59">
        <f t="shared" si="2"/>
        <v>3.7483492498118446E-3</v>
      </c>
      <c r="D90" s="56">
        <v>44873</v>
      </c>
      <c r="E90" s="57">
        <v>3828.11</v>
      </c>
      <c r="F90" s="60">
        <f t="shared" si="3"/>
        <v>2.1218758086416944E-2</v>
      </c>
      <c r="G90" s="59"/>
    </row>
    <row r="91" spans="1:7" x14ac:dyDescent="0.3">
      <c r="A91" s="54">
        <v>44767</v>
      </c>
      <c r="B91" s="55">
        <v>61.305076999999997</v>
      </c>
      <c r="C91" s="59">
        <f t="shared" si="2"/>
        <v>9.7417681525457378E-3</v>
      </c>
      <c r="D91" s="56">
        <v>44872</v>
      </c>
      <c r="E91" s="57">
        <v>3806.8</v>
      </c>
      <c r="F91" s="60">
        <f t="shared" si="3"/>
        <v>-5.5667156899879954E-3</v>
      </c>
      <c r="G91" s="59"/>
    </row>
    <row r="92" spans="1:7" x14ac:dyDescent="0.3">
      <c r="A92" s="54">
        <v>44768</v>
      </c>
      <c r="B92" s="55">
        <v>62.310566000000001</v>
      </c>
      <c r="C92" s="59">
        <f t="shared" si="2"/>
        <v>1.6401398533436379E-2</v>
      </c>
      <c r="D92" s="56">
        <v>44869</v>
      </c>
      <c r="E92" s="57">
        <v>3770.55</v>
      </c>
      <c r="F92" s="60">
        <f t="shared" si="3"/>
        <v>-9.5224335399810862E-3</v>
      </c>
      <c r="G92" s="59"/>
    </row>
    <row r="93" spans="1:7" x14ac:dyDescent="0.3">
      <c r="A93" s="54">
        <v>44769</v>
      </c>
      <c r="B93" s="55">
        <v>62.113410999999999</v>
      </c>
      <c r="C93" s="59">
        <f t="shared" si="2"/>
        <v>-3.1640701193438397E-3</v>
      </c>
      <c r="D93" s="56">
        <v>44868</v>
      </c>
      <c r="E93" s="57">
        <v>3719.89</v>
      </c>
      <c r="F93" s="60">
        <f t="shared" si="3"/>
        <v>-1.3435705666282188E-2</v>
      </c>
      <c r="G93" s="59"/>
    </row>
    <row r="94" spans="1:7" x14ac:dyDescent="0.3">
      <c r="A94" s="54">
        <v>44770</v>
      </c>
      <c r="B94" s="55">
        <v>63.148468000000001</v>
      </c>
      <c r="C94" s="59">
        <f t="shared" si="2"/>
        <v>1.6663985817813191E-2</v>
      </c>
      <c r="D94" s="56">
        <v>44867</v>
      </c>
      <c r="E94" s="57">
        <v>3759.69</v>
      </c>
      <c r="F94" s="60">
        <f t="shared" si="3"/>
        <v>1.0699241106591911E-2</v>
      </c>
      <c r="G94" s="59"/>
    </row>
    <row r="95" spans="1:7" x14ac:dyDescent="0.3">
      <c r="A95" s="54">
        <v>44771</v>
      </c>
      <c r="B95" s="55">
        <v>63.256905000000003</v>
      </c>
      <c r="C95" s="59">
        <f t="shared" si="2"/>
        <v>1.7171754665529196E-3</v>
      </c>
      <c r="D95" s="56">
        <v>44866</v>
      </c>
      <c r="E95" s="57">
        <v>3856.1</v>
      </c>
      <c r="F95" s="60">
        <f t="shared" si="3"/>
        <v>2.5643071636225288E-2</v>
      </c>
      <c r="G95" s="59"/>
    </row>
    <row r="96" spans="1:7" x14ac:dyDescent="0.3">
      <c r="A96" s="54">
        <v>44774</v>
      </c>
      <c r="B96" s="55">
        <v>63.601925000000001</v>
      </c>
      <c r="C96" s="59">
        <f t="shared" si="2"/>
        <v>5.4542662180515804E-3</v>
      </c>
      <c r="D96" s="56">
        <v>44865</v>
      </c>
      <c r="E96" s="57">
        <v>3871.98</v>
      </c>
      <c r="F96" s="60">
        <f t="shared" si="3"/>
        <v>4.1181504629029617E-3</v>
      </c>
      <c r="G96" s="59"/>
    </row>
    <row r="97" spans="1:7" x14ac:dyDescent="0.3">
      <c r="A97" s="54">
        <v>44775</v>
      </c>
      <c r="B97" s="55">
        <v>62.734447000000003</v>
      </c>
      <c r="C97" s="59">
        <f t="shared" si="2"/>
        <v>-1.3639178373924978E-2</v>
      </c>
      <c r="D97" s="56">
        <v>44862</v>
      </c>
      <c r="E97" s="57">
        <v>3901.06</v>
      </c>
      <c r="F97" s="60">
        <f t="shared" si="3"/>
        <v>7.510369371742604E-3</v>
      </c>
      <c r="G97" s="59"/>
    </row>
    <row r="98" spans="1:7" x14ac:dyDescent="0.3">
      <c r="A98" s="54">
        <v>44776</v>
      </c>
      <c r="B98" s="55">
        <v>63.010463999999999</v>
      </c>
      <c r="C98" s="59">
        <f t="shared" si="2"/>
        <v>4.3997678022091426E-3</v>
      </c>
      <c r="D98" s="56">
        <v>44861</v>
      </c>
      <c r="E98" s="57">
        <v>3807.3</v>
      </c>
      <c r="F98" s="60">
        <f t="shared" si="3"/>
        <v>-2.4034493189030615E-2</v>
      </c>
      <c r="G98" s="59"/>
    </row>
    <row r="99" spans="1:7" x14ac:dyDescent="0.3">
      <c r="A99" s="54">
        <v>44777</v>
      </c>
      <c r="B99" s="55">
        <v>62.764018999999998</v>
      </c>
      <c r="C99" s="59">
        <f t="shared" si="2"/>
        <v>-3.9111757691548087E-3</v>
      </c>
      <c r="D99" s="56">
        <v>44860</v>
      </c>
      <c r="E99" s="57">
        <v>3830.6</v>
      </c>
      <c r="F99" s="60">
        <f t="shared" si="3"/>
        <v>6.1198224463529863E-3</v>
      </c>
      <c r="G99" s="59"/>
    </row>
    <row r="100" spans="1:7" x14ac:dyDescent="0.3">
      <c r="A100" s="54">
        <v>44778</v>
      </c>
      <c r="B100" s="55">
        <v>62.478149000000002</v>
      </c>
      <c r="C100" s="59">
        <f t="shared" si="2"/>
        <v>-4.5546796485418763E-3</v>
      </c>
      <c r="D100" s="56">
        <v>44859</v>
      </c>
      <c r="E100" s="57">
        <v>3859.11</v>
      </c>
      <c r="F100" s="60">
        <f t="shared" si="3"/>
        <v>7.4426982718112621E-3</v>
      </c>
      <c r="G100" s="59"/>
    </row>
    <row r="101" spans="1:7" x14ac:dyDescent="0.3">
      <c r="A101" s="54">
        <v>44781</v>
      </c>
      <c r="B101" s="55">
        <v>62.073982000000001</v>
      </c>
      <c r="C101" s="59">
        <f t="shared" si="2"/>
        <v>-6.468933642704444E-3</v>
      </c>
      <c r="D101" s="56">
        <v>44858</v>
      </c>
      <c r="E101" s="57">
        <v>3797.34</v>
      </c>
      <c r="F101" s="60">
        <f t="shared" si="3"/>
        <v>-1.6006281241011524E-2</v>
      </c>
      <c r="G101" s="59"/>
    </row>
    <row r="102" spans="1:7" x14ac:dyDescent="0.3">
      <c r="A102" s="54">
        <v>44782</v>
      </c>
      <c r="B102" s="55">
        <v>62.152842999999997</v>
      </c>
      <c r="C102" s="59">
        <f t="shared" si="2"/>
        <v>1.2704356553120161E-3</v>
      </c>
      <c r="D102" s="56">
        <v>44855</v>
      </c>
      <c r="E102" s="57">
        <v>3752.75</v>
      </c>
      <c r="F102" s="60">
        <f t="shared" si="3"/>
        <v>-1.174243022747506E-2</v>
      </c>
      <c r="G102" s="59"/>
    </row>
    <row r="103" spans="1:7" x14ac:dyDescent="0.3">
      <c r="A103" s="54">
        <v>44783</v>
      </c>
      <c r="B103" s="55">
        <v>62.744307999999997</v>
      </c>
      <c r="C103" s="59">
        <f t="shared" si="2"/>
        <v>9.5162983936229514E-3</v>
      </c>
      <c r="D103" s="56">
        <v>44854</v>
      </c>
      <c r="E103" s="57">
        <v>3665.78</v>
      </c>
      <c r="F103" s="60">
        <f t="shared" si="3"/>
        <v>-2.3175004996335968E-2</v>
      </c>
      <c r="G103" s="59"/>
    </row>
    <row r="104" spans="1:7" x14ac:dyDescent="0.3">
      <c r="A104" s="54">
        <v>44784</v>
      </c>
      <c r="B104" s="55">
        <v>62.320427000000002</v>
      </c>
      <c r="C104" s="59">
        <f t="shared" si="2"/>
        <v>-6.7556885000627379E-3</v>
      </c>
      <c r="D104" s="56">
        <v>44853</v>
      </c>
      <c r="E104" s="57">
        <v>3695.16</v>
      </c>
      <c r="F104" s="60">
        <f t="shared" si="3"/>
        <v>8.01466536453351E-3</v>
      </c>
      <c r="G104" s="59"/>
    </row>
    <row r="105" spans="1:7" x14ac:dyDescent="0.3">
      <c r="A105" s="54">
        <v>44785</v>
      </c>
      <c r="B105" s="55">
        <v>62.793593999999999</v>
      </c>
      <c r="C105" s="59">
        <f t="shared" si="2"/>
        <v>7.5924864892212077E-3</v>
      </c>
      <c r="D105" s="56">
        <v>44852</v>
      </c>
      <c r="E105" s="57">
        <v>3719.98</v>
      </c>
      <c r="F105" s="60">
        <f t="shared" si="3"/>
        <v>6.7168945323071707E-3</v>
      </c>
      <c r="G105" s="59"/>
    </row>
    <row r="106" spans="1:7" x14ac:dyDescent="0.3">
      <c r="A106" s="54">
        <v>44788</v>
      </c>
      <c r="B106" s="55">
        <v>63.582211000000001</v>
      </c>
      <c r="C106" s="59">
        <f t="shared" si="2"/>
        <v>1.2558876626810087E-2</v>
      </c>
      <c r="D106" s="56">
        <v>44851</v>
      </c>
      <c r="E106" s="57">
        <v>3677.95</v>
      </c>
      <c r="F106" s="60">
        <f t="shared" si="3"/>
        <v>-1.1298447841117479E-2</v>
      </c>
      <c r="G106" s="59"/>
    </row>
    <row r="107" spans="1:7" x14ac:dyDescent="0.3">
      <c r="A107" s="54">
        <v>44789</v>
      </c>
      <c r="B107" s="55">
        <v>64.104668000000004</v>
      </c>
      <c r="C107" s="59">
        <f t="shared" si="2"/>
        <v>8.2170310183142716E-3</v>
      </c>
      <c r="D107" s="56">
        <v>44848</v>
      </c>
      <c r="E107" s="57">
        <v>3583.07</v>
      </c>
      <c r="F107" s="60">
        <f t="shared" si="3"/>
        <v>-2.5796979295531385E-2</v>
      </c>
      <c r="G107" s="59"/>
    </row>
    <row r="108" spans="1:7" x14ac:dyDescent="0.3">
      <c r="A108" s="54">
        <v>44790</v>
      </c>
      <c r="B108" s="55">
        <v>63.956798999999997</v>
      </c>
      <c r="C108" s="59">
        <f t="shared" si="2"/>
        <v>-2.3066806928944256E-3</v>
      </c>
      <c r="D108" s="56">
        <v>44847</v>
      </c>
      <c r="E108" s="57">
        <v>3669.91</v>
      </c>
      <c r="F108" s="60">
        <f t="shared" si="3"/>
        <v>2.4236199683511539E-2</v>
      </c>
      <c r="G108" s="59"/>
    </row>
    <row r="109" spans="1:7" x14ac:dyDescent="0.3">
      <c r="A109" s="54">
        <v>44791</v>
      </c>
      <c r="B109" s="55">
        <v>64.291961999999998</v>
      </c>
      <c r="C109" s="59">
        <f t="shared" si="2"/>
        <v>5.2404592668873476E-3</v>
      </c>
      <c r="D109" s="56">
        <v>44846</v>
      </c>
      <c r="E109" s="57">
        <v>3577.03</v>
      </c>
      <c r="F109" s="60">
        <f t="shared" si="3"/>
        <v>-2.5308522552324079E-2</v>
      </c>
      <c r="G109" s="59"/>
    </row>
    <row r="110" spans="1:7" x14ac:dyDescent="0.3">
      <c r="A110" s="54">
        <v>44792</v>
      </c>
      <c r="B110" s="55">
        <v>64.242676000000003</v>
      </c>
      <c r="C110" s="59">
        <f t="shared" si="2"/>
        <v>-7.6659660814201096E-4</v>
      </c>
      <c r="D110" s="56">
        <v>44845</v>
      </c>
      <c r="E110" s="57">
        <v>3588.84</v>
      </c>
      <c r="F110" s="60">
        <f t="shared" si="3"/>
        <v>3.3016217364685075E-3</v>
      </c>
      <c r="G110" s="59"/>
    </row>
    <row r="111" spans="1:7" x14ac:dyDescent="0.3">
      <c r="A111" s="54">
        <v>44795</v>
      </c>
      <c r="B111" s="55">
        <v>63.286476</v>
      </c>
      <c r="C111" s="59">
        <f t="shared" si="2"/>
        <v>-1.4884186953856071E-2</v>
      </c>
      <c r="D111" s="56">
        <v>44844</v>
      </c>
      <c r="E111" s="57">
        <v>3612.39</v>
      </c>
      <c r="F111" s="60">
        <f t="shared" si="3"/>
        <v>6.5620088942387311E-3</v>
      </c>
      <c r="G111" s="59"/>
    </row>
    <row r="112" spans="1:7" x14ac:dyDescent="0.3">
      <c r="A112" s="54">
        <v>44796</v>
      </c>
      <c r="B112" s="55">
        <v>63.35548</v>
      </c>
      <c r="C112" s="59">
        <f t="shared" si="2"/>
        <v>1.0903435356394251E-3</v>
      </c>
      <c r="D112" s="56">
        <v>44841</v>
      </c>
      <c r="E112" s="57">
        <v>3639.66</v>
      </c>
      <c r="F112" s="60">
        <f t="shared" si="3"/>
        <v>7.5490187936518433E-3</v>
      </c>
      <c r="G112" s="59"/>
    </row>
    <row r="113" spans="1:7" x14ac:dyDescent="0.3">
      <c r="A113" s="54">
        <v>44797</v>
      </c>
      <c r="B113" s="55">
        <v>63.444201999999997</v>
      </c>
      <c r="C113" s="59">
        <f t="shared" si="2"/>
        <v>1.40038399203979E-3</v>
      </c>
      <c r="D113" s="56">
        <v>44840</v>
      </c>
      <c r="E113" s="57">
        <v>3744.52</v>
      </c>
      <c r="F113" s="60">
        <f t="shared" si="3"/>
        <v>2.8810383387459303E-2</v>
      </c>
      <c r="G113" s="59"/>
    </row>
    <row r="114" spans="1:7" x14ac:dyDescent="0.3">
      <c r="A114" s="54">
        <v>44798</v>
      </c>
      <c r="B114" s="55">
        <v>63.749789999999997</v>
      </c>
      <c r="C114" s="59">
        <f t="shared" si="2"/>
        <v>4.8166418737523127E-3</v>
      </c>
      <c r="D114" s="56">
        <v>44839</v>
      </c>
      <c r="E114" s="57">
        <v>3783.28</v>
      </c>
      <c r="F114" s="60">
        <f t="shared" si="3"/>
        <v>1.0351126446113312E-2</v>
      </c>
      <c r="G114" s="59"/>
    </row>
    <row r="115" spans="1:7" x14ac:dyDescent="0.3">
      <c r="A115" s="54">
        <v>44799</v>
      </c>
      <c r="B115" s="55">
        <v>62.21199</v>
      </c>
      <c r="C115" s="59">
        <f t="shared" si="2"/>
        <v>-2.4122432403306696E-2</v>
      </c>
      <c r="D115" s="56">
        <v>44838</v>
      </c>
      <c r="E115" s="57">
        <v>3790.93</v>
      </c>
      <c r="F115" s="60">
        <f t="shared" si="3"/>
        <v>2.0220549364571576E-3</v>
      </c>
      <c r="G115" s="59"/>
    </row>
    <row r="116" spans="1:7" x14ac:dyDescent="0.3">
      <c r="A116" s="54">
        <v>44802</v>
      </c>
      <c r="B116" s="55">
        <v>61.837398999999998</v>
      </c>
      <c r="C116" s="59">
        <f t="shared" si="2"/>
        <v>-6.0212026652740466E-3</v>
      </c>
      <c r="D116" s="56">
        <v>44837</v>
      </c>
      <c r="E116" s="57">
        <v>3678.43</v>
      </c>
      <c r="F116" s="60">
        <f t="shared" si="3"/>
        <v>-2.9676095311704516E-2</v>
      </c>
      <c r="G116" s="59"/>
    </row>
    <row r="117" spans="1:7" x14ac:dyDescent="0.3">
      <c r="A117" s="54">
        <v>44803</v>
      </c>
      <c r="B117" s="55">
        <v>61.265652000000003</v>
      </c>
      <c r="C117" s="59">
        <f t="shared" si="2"/>
        <v>-9.2459742687430128E-3</v>
      </c>
      <c r="D117" s="56">
        <v>44834</v>
      </c>
      <c r="E117" s="57">
        <v>3585.62</v>
      </c>
      <c r="F117" s="60">
        <f t="shared" si="3"/>
        <v>-2.5230872953950448E-2</v>
      </c>
      <c r="G117" s="59"/>
    </row>
    <row r="118" spans="1:7" x14ac:dyDescent="0.3">
      <c r="A118" s="54">
        <v>44804</v>
      </c>
      <c r="B118" s="55">
        <v>60.831913</v>
      </c>
      <c r="C118" s="59">
        <f t="shared" si="2"/>
        <v>-7.0796439087925274E-3</v>
      </c>
      <c r="D118" s="56">
        <v>44833</v>
      </c>
      <c r="E118" s="57">
        <v>3640.47</v>
      </c>
      <c r="F118" s="60">
        <f t="shared" si="3"/>
        <v>1.5297214986529502E-2</v>
      </c>
      <c r="G118" s="59"/>
    </row>
    <row r="119" spans="1:7" x14ac:dyDescent="0.3">
      <c r="A119" s="54">
        <v>44805</v>
      </c>
      <c r="B119" s="55">
        <v>61.117783000000003</v>
      </c>
      <c r="C119" s="59">
        <f t="shared" si="2"/>
        <v>4.6993425967058232E-3</v>
      </c>
      <c r="D119" s="56">
        <v>44832</v>
      </c>
      <c r="E119" s="57">
        <v>3719.04</v>
      </c>
      <c r="F119" s="60">
        <f t="shared" si="3"/>
        <v>2.158237809953115E-2</v>
      </c>
      <c r="G119" s="59"/>
    </row>
    <row r="120" spans="1:7" x14ac:dyDescent="0.3">
      <c r="A120" s="54">
        <v>44806</v>
      </c>
      <c r="B120" s="55">
        <v>60.279881000000003</v>
      </c>
      <c r="C120" s="59">
        <f t="shared" si="2"/>
        <v>-1.3709626869155245E-2</v>
      </c>
      <c r="D120" s="56">
        <v>44831</v>
      </c>
      <c r="E120" s="57">
        <v>3647.29</v>
      </c>
      <c r="F120" s="60">
        <f t="shared" si="3"/>
        <v>-1.9292613147478918E-2</v>
      </c>
      <c r="G120" s="59"/>
    </row>
    <row r="121" spans="1:7" x14ac:dyDescent="0.3">
      <c r="A121" s="54">
        <v>44810</v>
      </c>
      <c r="B121" s="55">
        <v>60.309452</v>
      </c>
      <c r="C121" s="59">
        <f t="shared" si="2"/>
        <v>4.9056168508357085E-4</v>
      </c>
      <c r="D121" s="56">
        <v>44830</v>
      </c>
      <c r="E121" s="57">
        <v>3655.04</v>
      </c>
      <c r="F121" s="60">
        <f t="shared" si="3"/>
        <v>2.1248653109569022E-3</v>
      </c>
      <c r="G121" s="59"/>
    </row>
    <row r="122" spans="1:7" x14ac:dyDescent="0.3">
      <c r="A122" s="54">
        <v>44811</v>
      </c>
      <c r="B122" s="55">
        <v>61.423374000000003</v>
      </c>
      <c r="C122" s="59">
        <f t="shared" si="2"/>
        <v>1.8470106476842177E-2</v>
      </c>
      <c r="D122" s="56">
        <v>44827</v>
      </c>
      <c r="E122" s="57">
        <v>3693.23</v>
      </c>
      <c r="F122" s="60">
        <f t="shared" si="3"/>
        <v>1.0448586061985657E-2</v>
      </c>
      <c r="G122" s="59"/>
    </row>
    <row r="123" spans="1:7" x14ac:dyDescent="0.3">
      <c r="A123" s="54">
        <v>44812</v>
      </c>
      <c r="B123" s="55">
        <v>61.236075999999997</v>
      </c>
      <c r="C123" s="59">
        <f t="shared" si="2"/>
        <v>-3.0492952080425524E-3</v>
      </c>
      <c r="D123" s="56">
        <v>44826</v>
      </c>
      <c r="E123" s="57">
        <v>3757.99</v>
      </c>
      <c r="F123" s="60">
        <f t="shared" si="3"/>
        <v>1.7534786623091377E-2</v>
      </c>
      <c r="G123" s="59"/>
    </row>
    <row r="124" spans="1:7" x14ac:dyDescent="0.3">
      <c r="A124" s="54">
        <v>44813</v>
      </c>
      <c r="B124" s="55">
        <v>61.433228</v>
      </c>
      <c r="C124" s="59">
        <f t="shared" si="2"/>
        <v>3.219540063279082E-3</v>
      </c>
      <c r="D124" s="56">
        <v>44825</v>
      </c>
      <c r="E124" s="57">
        <v>3789.93</v>
      </c>
      <c r="F124" s="60">
        <f t="shared" si="3"/>
        <v>8.4992243193835158E-3</v>
      </c>
      <c r="G124" s="59"/>
    </row>
    <row r="125" spans="1:7" x14ac:dyDescent="0.3">
      <c r="A125" s="54">
        <v>44816</v>
      </c>
      <c r="B125" s="55">
        <v>61.610667999999997</v>
      </c>
      <c r="C125" s="59">
        <f t="shared" si="2"/>
        <v>2.8883391899901002E-3</v>
      </c>
      <c r="D125" s="56">
        <v>44824</v>
      </c>
      <c r="E125" s="57">
        <v>3855.93</v>
      </c>
      <c r="F125" s="60">
        <f t="shared" si="3"/>
        <v>1.7414569662236506E-2</v>
      </c>
      <c r="G125" s="59"/>
    </row>
    <row r="126" spans="1:7" x14ac:dyDescent="0.3">
      <c r="A126" s="54">
        <v>44817</v>
      </c>
      <c r="B126" s="55">
        <v>59.609558</v>
      </c>
      <c r="C126" s="59">
        <f t="shared" si="2"/>
        <v>-3.2479927015236991E-2</v>
      </c>
      <c r="D126" s="56">
        <v>44823</v>
      </c>
      <c r="E126" s="57">
        <v>3899.89</v>
      </c>
      <c r="F126" s="60">
        <f t="shared" si="3"/>
        <v>1.140062189925648E-2</v>
      </c>
      <c r="G126" s="59"/>
    </row>
    <row r="127" spans="1:7" x14ac:dyDescent="0.3">
      <c r="A127" s="54">
        <v>44818</v>
      </c>
      <c r="B127" s="55">
        <v>59.925002999999997</v>
      </c>
      <c r="C127" s="59">
        <f t="shared" si="2"/>
        <v>5.2918526924825857E-3</v>
      </c>
      <c r="D127" s="56">
        <v>44820</v>
      </c>
      <c r="E127" s="57">
        <v>3873.33</v>
      </c>
      <c r="F127" s="60">
        <f t="shared" si="3"/>
        <v>-6.8104484998294688E-3</v>
      </c>
      <c r="G127" s="59"/>
    </row>
    <row r="128" spans="1:7" x14ac:dyDescent="0.3">
      <c r="A128" s="54">
        <v>44819</v>
      </c>
      <c r="B128" s="55">
        <v>59.110774999999997</v>
      </c>
      <c r="C128" s="59">
        <f t="shared" si="2"/>
        <v>-1.3587450300169363E-2</v>
      </c>
      <c r="D128" s="56">
        <v>44819</v>
      </c>
      <c r="E128" s="57">
        <v>3901.35</v>
      </c>
      <c r="F128" s="60">
        <f t="shared" si="3"/>
        <v>7.2340853993850211E-3</v>
      </c>
      <c r="G128" s="59"/>
    </row>
    <row r="129" spans="1:7" x14ac:dyDescent="0.3">
      <c r="A129" s="54">
        <v>44820</v>
      </c>
      <c r="B129" s="55">
        <v>59.120708</v>
      </c>
      <c r="C129" s="59">
        <f t="shared" si="2"/>
        <v>1.6804042917731573E-4</v>
      </c>
      <c r="D129" s="56">
        <v>44818</v>
      </c>
      <c r="E129" s="57">
        <v>3946.01</v>
      </c>
      <c r="F129" s="60">
        <f t="shared" si="3"/>
        <v>1.1447319517602961E-2</v>
      </c>
      <c r="G129" s="59"/>
    </row>
    <row r="130" spans="1:7" x14ac:dyDescent="0.3">
      <c r="A130" s="54">
        <v>44823</v>
      </c>
      <c r="B130" s="55">
        <v>59.567538999999996</v>
      </c>
      <c r="C130" s="59">
        <f t="shared" si="2"/>
        <v>7.5579439948519562E-3</v>
      </c>
      <c r="D130" s="56">
        <v>44817</v>
      </c>
      <c r="E130" s="57">
        <v>3932.69</v>
      </c>
      <c r="F130" s="60">
        <f t="shared" si="3"/>
        <v>-3.3755616432802156E-3</v>
      </c>
      <c r="G130" s="59"/>
    </row>
    <row r="131" spans="1:7" x14ac:dyDescent="0.3">
      <c r="A131" s="54">
        <v>44824</v>
      </c>
      <c r="B131" s="55">
        <v>59.478172000000001</v>
      </c>
      <c r="C131" s="59">
        <f t="shared" si="2"/>
        <v>-1.5002634236743566E-3</v>
      </c>
      <c r="D131" s="56">
        <v>44816</v>
      </c>
      <c r="E131" s="57">
        <v>4110.41</v>
      </c>
      <c r="F131" s="60">
        <f t="shared" si="3"/>
        <v>4.5190442165540586E-2</v>
      </c>
      <c r="G131" s="59"/>
    </row>
    <row r="132" spans="1:7" x14ac:dyDescent="0.3">
      <c r="A132" s="54">
        <v>44825</v>
      </c>
      <c r="B132" s="55">
        <v>58.981693</v>
      </c>
      <c r="C132" s="59">
        <f t="shared" si="2"/>
        <v>-8.347247121179192E-3</v>
      </c>
      <c r="D132" s="56">
        <v>44813</v>
      </c>
      <c r="E132" s="57">
        <v>4067.36</v>
      </c>
      <c r="F132" s="60">
        <f t="shared" si="3"/>
        <v>-1.0473407762242631E-2</v>
      </c>
      <c r="G132" s="59"/>
    </row>
    <row r="133" spans="1:7" x14ac:dyDescent="0.3">
      <c r="A133" s="54">
        <v>44826</v>
      </c>
      <c r="B133" s="55">
        <v>58.842674000000002</v>
      </c>
      <c r="C133" s="59">
        <f t="shared" ref="C133:C196" si="4">(B133-B132)/B132</f>
        <v>-2.3569855819499377E-3</v>
      </c>
      <c r="D133" s="56">
        <v>44812</v>
      </c>
      <c r="E133" s="57">
        <v>4006.18</v>
      </c>
      <c r="F133" s="60">
        <f t="shared" ref="F133:F196" si="5">(E133-E132)/E132</f>
        <v>-1.5041697808898226E-2</v>
      </c>
      <c r="G133" s="59"/>
    </row>
    <row r="134" spans="1:7" x14ac:dyDescent="0.3">
      <c r="A134" s="54">
        <v>44827</v>
      </c>
      <c r="B134" s="55">
        <v>58.187325000000001</v>
      </c>
      <c r="C134" s="59">
        <f t="shared" si="4"/>
        <v>-1.1137308273923802E-2</v>
      </c>
      <c r="D134" s="56">
        <v>44811</v>
      </c>
      <c r="E134" s="57">
        <v>3979.87</v>
      </c>
      <c r="F134" s="60">
        <f t="shared" si="5"/>
        <v>-6.5673534389368293E-3</v>
      </c>
      <c r="G134" s="59"/>
    </row>
    <row r="135" spans="1:7" x14ac:dyDescent="0.3">
      <c r="A135" s="54">
        <v>44830</v>
      </c>
      <c r="B135" s="55">
        <v>57.462463</v>
      </c>
      <c r="C135" s="59">
        <f t="shared" si="4"/>
        <v>-1.245738655282747E-2</v>
      </c>
      <c r="D135" s="56">
        <v>44810</v>
      </c>
      <c r="E135" s="57">
        <v>3908.19</v>
      </c>
      <c r="F135" s="60">
        <f t="shared" si="5"/>
        <v>-1.8010638538444684E-2</v>
      </c>
      <c r="G135" s="59"/>
    </row>
    <row r="136" spans="1:7" x14ac:dyDescent="0.3">
      <c r="A136" s="54">
        <v>44831</v>
      </c>
      <c r="B136" s="55">
        <v>55.982959999999999</v>
      </c>
      <c r="C136" s="59">
        <f t="shared" si="4"/>
        <v>-2.5747295238632586E-2</v>
      </c>
      <c r="D136" s="56">
        <v>44806</v>
      </c>
      <c r="E136" s="57">
        <v>3924.26</v>
      </c>
      <c r="F136" s="60">
        <f t="shared" si="5"/>
        <v>4.111877876971223E-3</v>
      </c>
      <c r="G136" s="59"/>
    </row>
    <row r="137" spans="1:7" x14ac:dyDescent="0.3">
      <c r="A137" s="54">
        <v>44832</v>
      </c>
      <c r="B137" s="55">
        <v>56.578732000000002</v>
      </c>
      <c r="C137" s="59">
        <f t="shared" si="4"/>
        <v>1.064202393013881E-2</v>
      </c>
      <c r="D137" s="56">
        <v>44805</v>
      </c>
      <c r="E137" s="57">
        <v>3966.85</v>
      </c>
      <c r="F137" s="60">
        <f t="shared" si="5"/>
        <v>1.0853001585012127E-2</v>
      </c>
      <c r="G137" s="59"/>
    </row>
    <row r="138" spans="1:7" x14ac:dyDescent="0.3">
      <c r="A138" s="54">
        <v>44833</v>
      </c>
      <c r="B138" s="55">
        <v>56.171619</v>
      </c>
      <c r="C138" s="59">
        <f t="shared" si="4"/>
        <v>-7.1955129711991864E-3</v>
      </c>
      <c r="D138" s="56">
        <v>44804</v>
      </c>
      <c r="E138" s="57">
        <v>3955</v>
      </c>
      <c r="F138" s="60">
        <f t="shared" si="5"/>
        <v>-2.9872568914881856E-3</v>
      </c>
      <c r="G138" s="59"/>
    </row>
    <row r="139" spans="1:7" x14ac:dyDescent="0.3">
      <c r="A139" s="54">
        <v>44834</v>
      </c>
      <c r="B139" s="55">
        <v>55.625495999999998</v>
      </c>
      <c r="C139" s="59">
        <f t="shared" si="4"/>
        <v>-9.722400915665284E-3</v>
      </c>
      <c r="D139" s="56">
        <v>44803</v>
      </c>
      <c r="E139" s="57">
        <v>3986.16</v>
      </c>
      <c r="F139" s="60">
        <f t="shared" si="5"/>
        <v>7.8786346396965499E-3</v>
      </c>
      <c r="G139" s="59"/>
    </row>
    <row r="140" spans="1:7" x14ac:dyDescent="0.3">
      <c r="A140" s="54">
        <v>44837</v>
      </c>
      <c r="B140" s="55">
        <v>56.251060000000003</v>
      </c>
      <c r="C140" s="59">
        <f t="shared" si="4"/>
        <v>1.1245994103135804E-2</v>
      </c>
      <c r="D140" s="56">
        <v>44802</v>
      </c>
      <c r="E140" s="57">
        <v>4030.61</v>
      </c>
      <c r="F140" s="60">
        <f t="shared" si="5"/>
        <v>1.1151082746302275E-2</v>
      </c>
      <c r="G140" s="59"/>
    </row>
    <row r="141" spans="1:7" x14ac:dyDescent="0.3">
      <c r="A141" s="54">
        <v>44838</v>
      </c>
      <c r="B141" s="55">
        <v>56.380141999999999</v>
      </c>
      <c r="C141" s="59">
        <f t="shared" si="4"/>
        <v>2.2947478678623442E-3</v>
      </c>
      <c r="D141" s="56">
        <v>44799</v>
      </c>
      <c r="E141" s="57">
        <v>4057.66</v>
      </c>
      <c r="F141" s="60">
        <f t="shared" si="5"/>
        <v>6.7111429783580463E-3</v>
      </c>
      <c r="G141" s="59"/>
    </row>
    <row r="142" spans="1:7" x14ac:dyDescent="0.3">
      <c r="A142" s="54">
        <v>44839</v>
      </c>
      <c r="B142" s="55">
        <v>55.843947999999997</v>
      </c>
      <c r="C142" s="59">
        <f t="shared" si="4"/>
        <v>-9.5103343301264093E-3</v>
      </c>
      <c r="D142" s="56">
        <v>44798</v>
      </c>
      <c r="E142" s="57">
        <v>4199.12</v>
      </c>
      <c r="F142" s="60">
        <f t="shared" si="5"/>
        <v>3.4862457672648776E-2</v>
      </c>
      <c r="G142" s="59"/>
    </row>
    <row r="143" spans="1:7" x14ac:dyDescent="0.3">
      <c r="A143" s="54">
        <v>44840</v>
      </c>
      <c r="B143" s="55">
        <v>54.642463999999997</v>
      </c>
      <c r="C143" s="59">
        <f t="shared" si="4"/>
        <v>-2.1515026122436772E-2</v>
      </c>
      <c r="D143" s="56">
        <v>44797</v>
      </c>
      <c r="E143" s="57">
        <v>4140.7700000000004</v>
      </c>
      <c r="F143" s="60">
        <f t="shared" si="5"/>
        <v>-1.3895768637238149E-2</v>
      </c>
      <c r="G143" s="59"/>
    </row>
    <row r="144" spans="1:7" x14ac:dyDescent="0.3">
      <c r="A144" s="54">
        <v>44841</v>
      </c>
      <c r="B144" s="55">
        <v>54.126125000000002</v>
      </c>
      <c r="C144" s="59">
        <f t="shared" si="4"/>
        <v>-9.4494091628077939E-3</v>
      </c>
      <c r="D144" s="56">
        <v>44796</v>
      </c>
      <c r="E144" s="57">
        <v>4128.7299999999996</v>
      </c>
      <c r="F144" s="60">
        <f t="shared" si="5"/>
        <v>-2.9076717615324861E-3</v>
      </c>
      <c r="G144" s="59"/>
    </row>
    <row r="145" spans="1:7" x14ac:dyDescent="0.3">
      <c r="A145" s="54">
        <v>44844</v>
      </c>
      <c r="B145" s="55">
        <v>54.006973000000002</v>
      </c>
      <c r="C145" s="59">
        <f t="shared" si="4"/>
        <v>-2.2013768766930885E-3</v>
      </c>
      <c r="D145" s="56">
        <v>44795</v>
      </c>
      <c r="E145" s="57">
        <v>4137.99</v>
      </c>
      <c r="F145" s="60">
        <f t="shared" si="5"/>
        <v>2.2428204314644501E-3</v>
      </c>
      <c r="G145" s="59"/>
    </row>
    <row r="146" spans="1:7" x14ac:dyDescent="0.3">
      <c r="A146" s="54">
        <v>44845</v>
      </c>
      <c r="B146" s="55">
        <v>54.096339999999998</v>
      </c>
      <c r="C146" s="59">
        <f t="shared" si="4"/>
        <v>1.6547307696729411E-3</v>
      </c>
      <c r="D146" s="56">
        <v>44792</v>
      </c>
      <c r="E146" s="57">
        <v>4228.4799999999996</v>
      </c>
      <c r="F146" s="60">
        <f t="shared" si="5"/>
        <v>2.1868105046169706E-2</v>
      </c>
      <c r="G146" s="59"/>
    </row>
    <row r="147" spans="1:7" x14ac:dyDescent="0.3">
      <c r="A147" s="54">
        <v>44846</v>
      </c>
      <c r="B147" s="55">
        <v>54.751690000000004</v>
      </c>
      <c r="C147" s="59">
        <f t="shared" si="4"/>
        <v>1.2114497949399269E-2</v>
      </c>
      <c r="D147" s="56">
        <v>44791</v>
      </c>
      <c r="E147" s="57">
        <v>4283.74</v>
      </c>
      <c r="F147" s="60">
        <f t="shared" si="5"/>
        <v>1.3068525805963425E-2</v>
      </c>
      <c r="G147" s="59"/>
    </row>
    <row r="148" spans="1:7" x14ac:dyDescent="0.3">
      <c r="A148" s="54">
        <v>44847</v>
      </c>
      <c r="B148" s="55">
        <v>55.476551000000001</v>
      </c>
      <c r="C148" s="59">
        <f t="shared" si="4"/>
        <v>1.3239061661840886E-2</v>
      </c>
      <c r="D148" s="56">
        <v>44790</v>
      </c>
      <c r="E148" s="57">
        <v>4274.04</v>
      </c>
      <c r="F148" s="60">
        <f t="shared" si="5"/>
        <v>-2.2643764560873951E-3</v>
      </c>
      <c r="G148" s="59"/>
    </row>
    <row r="149" spans="1:7" x14ac:dyDescent="0.3">
      <c r="A149" s="54">
        <v>44848</v>
      </c>
      <c r="B149" s="55">
        <v>54.592818999999999</v>
      </c>
      <c r="C149" s="59">
        <f t="shared" si="4"/>
        <v>-1.5929829523828942E-2</v>
      </c>
      <c r="D149" s="56">
        <v>44789</v>
      </c>
      <c r="E149" s="57">
        <v>4305.2</v>
      </c>
      <c r="F149" s="60">
        <f t="shared" si="5"/>
        <v>7.2905260596531282E-3</v>
      </c>
      <c r="G149" s="59"/>
    </row>
    <row r="150" spans="1:7" x14ac:dyDescent="0.3">
      <c r="A150" s="54">
        <v>44851</v>
      </c>
      <c r="B150" s="55">
        <v>55.297817000000002</v>
      </c>
      <c r="C150" s="59">
        <f t="shared" si="4"/>
        <v>1.2913749700304051E-2</v>
      </c>
      <c r="D150" s="56">
        <v>44788</v>
      </c>
      <c r="E150" s="57">
        <v>4297.1400000000003</v>
      </c>
      <c r="F150" s="60">
        <f t="shared" si="5"/>
        <v>-1.8721546037349E-3</v>
      </c>
      <c r="G150" s="59"/>
    </row>
    <row r="151" spans="1:7" x14ac:dyDescent="0.3">
      <c r="A151" s="54">
        <v>44852</v>
      </c>
      <c r="B151" s="55">
        <v>56.042534000000003</v>
      </c>
      <c r="C151" s="59">
        <f t="shared" si="4"/>
        <v>1.3467385159164626E-2</v>
      </c>
      <c r="D151" s="56">
        <v>44785</v>
      </c>
      <c r="E151" s="57">
        <v>4280.1499999999996</v>
      </c>
      <c r="F151" s="60">
        <f t="shared" si="5"/>
        <v>-3.9537925224685929E-3</v>
      </c>
      <c r="G151" s="59"/>
    </row>
    <row r="152" spans="1:7" x14ac:dyDescent="0.3">
      <c r="A152" s="54">
        <v>44853</v>
      </c>
      <c r="B152" s="55">
        <v>55.565913999999999</v>
      </c>
      <c r="C152" s="59">
        <f t="shared" si="4"/>
        <v>-8.5046118721184873E-3</v>
      </c>
      <c r="D152" s="56">
        <v>44784</v>
      </c>
      <c r="E152" s="57">
        <v>4207.2700000000004</v>
      </c>
      <c r="F152" s="60">
        <f t="shared" si="5"/>
        <v>-1.7027440627080642E-2</v>
      </c>
      <c r="G152" s="59"/>
    </row>
    <row r="153" spans="1:7" x14ac:dyDescent="0.3">
      <c r="A153" s="54">
        <v>44854</v>
      </c>
      <c r="B153" s="55">
        <v>54.692115999999999</v>
      </c>
      <c r="C153" s="59">
        <f t="shared" si="4"/>
        <v>-1.5725431961759878E-2</v>
      </c>
      <c r="D153" s="56">
        <v>44783</v>
      </c>
      <c r="E153" s="57">
        <v>4210.24</v>
      </c>
      <c r="F153" s="60">
        <f t="shared" si="5"/>
        <v>7.0592094160806058E-4</v>
      </c>
      <c r="G153" s="59"/>
    </row>
    <row r="154" spans="1:7" x14ac:dyDescent="0.3">
      <c r="A154" s="54">
        <v>44855</v>
      </c>
      <c r="B154" s="55">
        <v>55.565913999999999</v>
      </c>
      <c r="C154" s="59">
        <f t="shared" si="4"/>
        <v>1.5976672030754868E-2</v>
      </c>
      <c r="D154" s="56">
        <v>44782</v>
      </c>
      <c r="E154" s="57">
        <v>4122.47</v>
      </c>
      <c r="F154" s="60">
        <f t="shared" si="5"/>
        <v>-2.0846792581895458E-2</v>
      </c>
      <c r="G154" s="59"/>
    </row>
    <row r="155" spans="1:7" x14ac:dyDescent="0.3">
      <c r="A155" s="54">
        <v>44858</v>
      </c>
      <c r="B155" s="55">
        <v>57.164577000000001</v>
      </c>
      <c r="C155" s="59">
        <f t="shared" si="4"/>
        <v>2.8770569669743971E-2</v>
      </c>
      <c r="D155" s="56">
        <v>44781</v>
      </c>
      <c r="E155" s="57">
        <v>4140.0600000000004</v>
      </c>
      <c r="F155" s="60">
        <f t="shared" si="5"/>
        <v>4.2668594313603602E-3</v>
      </c>
      <c r="G155" s="59"/>
    </row>
    <row r="156" spans="1:7" x14ac:dyDescent="0.3">
      <c r="A156" s="54">
        <v>44859</v>
      </c>
      <c r="B156" s="55">
        <v>58.534863000000001</v>
      </c>
      <c r="C156" s="59">
        <f t="shared" si="4"/>
        <v>2.3970893723223037E-2</v>
      </c>
      <c r="D156" s="56">
        <v>44778</v>
      </c>
      <c r="E156" s="57">
        <v>4145.1899999999996</v>
      </c>
      <c r="F156" s="60">
        <f t="shared" si="5"/>
        <v>1.23911247663058E-3</v>
      </c>
      <c r="G156" s="59"/>
    </row>
    <row r="157" spans="1:7" x14ac:dyDescent="0.3">
      <c r="A157" s="54">
        <v>44860</v>
      </c>
      <c r="B157" s="55">
        <v>58.971760000000003</v>
      </c>
      <c r="C157" s="59">
        <f t="shared" si="4"/>
        <v>7.463876698575375E-3</v>
      </c>
      <c r="D157" s="56">
        <v>44777</v>
      </c>
      <c r="E157" s="57">
        <v>4151.9399999999996</v>
      </c>
      <c r="F157" s="60">
        <f t="shared" si="5"/>
        <v>1.6283933908940243E-3</v>
      </c>
      <c r="G157" s="59"/>
    </row>
    <row r="158" spans="1:7" x14ac:dyDescent="0.3">
      <c r="A158" s="54">
        <v>44861</v>
      </c>
      <c r="B158" s="55">
        <v>59.110774999999997</v>
      </c>
      <c r="C158" s="59">
        <f t="shared" si="4"/>
        <v>2.3573147554014572E-3</v>
      </c>
      <c r="D158" s="56">
        <v>44776</v>
      </c>
      <c r="E158" s="57">
        <v>4155.17</v>
      </c>
      <c r="F158" s="60">
        <f t="shared" si="5"/>
        <v>7.7794958501338485E-4</v>
      </c>
      <c r="G158" s="59"/>
    </row>
    <row r="159" spans="1:7" x14ac:dyDescent="0.3">
      <c r="A159" s="54">
        <v>44862</v>
      </c>
      <c r="B159" s="55">
        <v>60.332110999999998</v>
      </c>
      <c r="C159" s="59">
        <f t="shared" si="4"/>
        <v>2.0661816733074486E-2</v>
      </c>
      <c r="D159" s="56">
        <v>44775</v>
      </c>
      <c r="E159" s="57">
        <v>4091.19</v>
      </c>
      <c r="F159" s="60">
        <f t="shared" si="5"/>
        <v>-1.539768529326117E-2</v>
      </c>
      <c r="G159" s="59"/>
    </row>
    <row r="160" spans="1:7" x14ac:dyDescent="0.3">
      <c r="A160" s="54">
        <v>44865</v>
      </c>
      <c r="B160" s="55">
        <v>59.428519999999999</v>
      </c>
      <c r="C160" s="59">
        <f t="shared" si="4"/>
        <v>-1.4976949836878719E-2</v>
      </c>
      <c r="D160" s="56">
        <v>44774</v>
      </c>
      <c r="E160" s="57">
        <v>4118.63</v>
      </c>
      <c r="F160" s="60">
        <f t="shared" si="5"/>
        <v>6.7070950016987858E-3</v>
      </c>
      <c r="G160" s="59"/>
    </row>
    <row r="161" spans="1:7" x14ac:dyDescent="0.3">
      <c r="A161" s="54">
        <v>44866</v>
      </c>
      <c r="B161" s="55">
        <v>59.220001000000003</v>
      </c>
      <c r="C161" s="59">
        <f t="shared" si="4"/>
        <v>-3.5087362094831818E-3</v>
      </c>
      <c r="D161" s="56">
        <v>44771</v>
      </c>
      <c r="E161" s="57">
        <v>4130.29</v>
      </c>
      <c r="F161" s="60">
        <f t="shared" si="5"/>
        <v>2.8310384763865302E-3</v>
      </c>
      <c r="G161" s="59"/>
    </row>
    <row r="162" spans="1:7" x14ac:dyDescent="0.3">
      <c r="A162" s="54">
        <v>44867</v>
      </c>
      <c r="B162" s="55">
        <v>58.395847000000003</v>
      </c>
      <c r="C162" s="59">
        <f t="shared" si="4"/>
        <v>-1.3916818407348559E-2</v>
      </c>
      <c r="D162" s="56">
        <v>44770</v>
      </c>
      <c r="E162" s="57">
        <v>4072.43</v>
      </c>
      <c r="F162" s="60">
        <f t="shared" si="5"/>
        <v>-1.4008701568170788E-2</v>
      </c>
      <c r="G162" s="59"/>
    </row>
    <row r="163" spans="1:7" x14ac:dyDescent="0.3">
      <c r="A163" s="54">
        <v>44868</v>
      </c>
      <c r="B163" s="55">
        <v>58.366058000000002</v>
      </c>
      <c r="C163" s="59">
        <f t="shared" si="4"/>
        <v>-5.1012189274351907E-4</v>
      </c>
      <c r="D163" s="56">
        <v>44769</v>
      </c>
      <c r="E163" s="57">
        <v>4023.61</v>
      </c>
      <c r="F163" s="60">
        <f t="shared" si="5"/>
        <v>-1.1987928583179996E-2</v>
      </c>
      <c r="G163" s="59"/>
    </row>
    <row r="164" spans="1:7" x14ac:dyDescent="0.3">
      <c r="A164" s="54">
        <v>44869</v>
      </c>
      <c r="B164" s="55">
        <v>58.842674000000002</v>
      </c>
      <c r="C164" s="59">
        <f t="shared" si="4"/>
        <v>8.1659789324816136E-3</v>
      </c>
      <c r="D164" s="56">
        <v>44768</v>
      </c>
      <c r="E164" s="57">
        <v>3921.05</v>
      </c>
      <c r="F164" s="60">
        <f t="shared" si="5"/>
        <v>-2.5489547943264863E-2</v>
      </c>
      <c r="G164" s="59"/>
    </row>
    <row r="165" spans="1:7" x14ac:dyDescent="0.3">
      <c r="A165" s="54">
        <v>44872</v>
      </c>
      <c r="B165" s="55">
        <v>59.071060000000003</v>
      </c>
      <c r="C165" s="59">
        <f t="shared" si="4"/>
        <v>3.8812988002550736E-3</v>
      </c>
      <c r="D165" s="56">
        <v>44767</v>
      </c>
      <c r="E165" s="57">
        <v>3966.84</v>
      </c>
      <c r="F165" s="60">
        <f t="shared" si="5"/>
        <v>1.1677994414761342E-2</v>
      </c>
      <c r="G165" s="59"/>
    </row>
    <row r="166" spans="1:7" x14ac:dyDescent="0.3">
      <c r="A166" s="54">
        <v>44873</v>
      </c>
      <c r="B166" s="55">
        <v>59.180283000000003</v>
      </c>
      <c r="C166" s="59">
        <f t="shared" si="4"/>
        <v>1.849010327561416E-3</v>
      </c>
      <c r="D166" s="56">
        <v>44764</v>
      </c>
      <c r="E166" s="57">
        <v>3961.63</v>
      </c>
      <c r="F166" s="60">
        <f t="shared" si="5"/>
        <v>-1.3133879864073257E-3</v>
      </c>
      <c r="G166" s="59"/>
    </row>
    <row r="167" spans="1:7" x14ac:dyDescent="0.3">
      <c r="A167" s="54">
        <v>44874</v>
      </c>
      <c r="B167" s="55">
        <v>58.356129000000003</v>
      </c>
      <c r="C167" s="59">
        <f t="shared" si="4"/>
        <v>-1.3926158480857553E-2</v>
      </c>
      <c r="D167" s="56">
        <v>44763</v>
      </c>
      <c r="E167" s="57">
        <v>3998.95</v>
      </c>
      <c r="F167" s="60">
        <f t="shared" si="5"/>
        <v>9.4203648498218436E-3</v>
      </c>
      <c r="G167" s="59"/>
    </row>
    <row r="168" spans="1:7" x14ac:dyDescent="0.3">
      <c r="A168" s="54">
        <v>44875</v>
      </c>
      <c r="B168" s="55">
        <v>60.451270999999998</v>
      </c>
      <c r="C168" s="59">
        <f t="shared" si="4"/>
        <v>3.5902689844283457E-2</v>
      </c>
      <c r="D168" s="56">
        <v>44762</v>
      </c>
      <c r="E168" s="57">
        <v>3959.9</v>
      </c>
      <c r="F168" s="60">
        <f t="shared" si="5"/>
        <v>-9.7650633291238281E-3</v>
      </c>
      <c r="G168" s="59"/>
    </row>
    <row r="169" spans="1:7" x14ac:dyDescent="0.3">
      <c r="A169" s="54">
        <v>44876</v>
      </c>
      <c r="B169" s="55">
        <v>60.888168</v>
      </c>
      <c r="C169" s="59">
        <f t="shared" si="4"/>
        <v>7.2272591257841684E-3</v>
      </c>
      <c r="D169" s="56">
        <v>44761</v>
      </c>
      <c r="E169" s="57">
        <v>3936.69</v>
      </c>
      <c r="F169" s="60">
        <f t="shared" si="5"/>
        <v>-5.8612591227051279E-3</v>
      </c>
      <c r="G169" s="59"/>
    </row>
    <row r="170" spans="1:7" x14ac:dyDescent="0.3">
      <c r="A170" s="54">
        <v>44879</v>
      </c>
      <c r="B170" s="55">
        <v>60.302326000000001</v>
      </c>
      <c r="C170" s="59">
        <f t="shared" si="4"/>
        <v>-9.621606614933784E-3</v>
      </c>
      <c r="D170" s="56">
        <v>44760</v>
      </c>
      <c r="E170" s="57">
        <v>3830.85</v>
      </c>
      <c r="F170" s="60">
        <f t="shared" si="5"/>
        <v>-2.6885530737751802E-2</v>
      </c>
      <c r="G170" s="59"/>
    </row>
    <row r="171" spans="1:7" x14ac:dyDescent="0.3">
      <c r="A171" s="54">
        <v>44880</v>
      </c>
      <c r="B171" s="55">
        <v>60.203029999999998</v>
      </c>
      <c r="C171" s="59">
        <f t="shared" si="4"/>
        <v>-1.6466363171464147E-3</v>
      </c>
      <c r="D171" s="56">
        <v>44757</v>
      </c>
      <c r="E171" s="57">
        <v>3863.16</v>
      </c>
      <c r="F171" s="60">
        <f t="shared" si="5"/>
        <v>8.4341595207329829E-3</v>
      </c>
      <c r="G171" s="59"/>
    </row>
    <row r="172" spans="1:7" x14ac:dyDescent="0.3">
      <c r="A172" s="54">
        <v>44881</v>
      </c>
      <c r="B172" s="55">
        <v>60.093803000000001</v>
      </c>
      <c r="C172" s="59">
        <f t="shared" si="4"/>
        <v>-1.8143106750606586E-3</v>
      </c>
      <c r="D172" s="56">
        <v>44756</v>
      </c>
      <c r="E172" s="57">
        <v>3790.38</v>
      </c>
      <c r="F172" s="60">
        <f t="shared" si="5"/>
        <v>-1.8839499270027579E-2</v>
      </c>
      <c r="G172" s="59"/>
    </row>
    <row r="173" spans="1:7" x14ac:dyDescent="0.3">
      <c r="A173" s="54">
        <v>44882</v>
      </c>
      <c r="B173" s="55">
        <v>60.282466999999997</v>
      </c>
      <c r="C173" s="59">
        <f t="shared" si="4"/>
        <v>3.1394917708901819E-3</v>
      </c>
      <c r="D173" s="56">
        <v>44755</v>
      </c>
      <c r="E173" s="57">
        <v>3801.78</v>
      </c>
      <c r="F173" s="60">
        <f t="shared" si="5"/>
        <v>3.0076140123154117E-3</v>
      </c>
      <c r="G173" s="59"/>
    </row>
    <row r="174" spans="1:7" x14ac:dyDescent="0.3">
      <c r="A174" s="54">
        <v>44883</v>
      </c>
      <c r="B174" s="55">
        <v>60.709437999999999</v>
      </c>
      <c r="C174" s="59">
        <f t="shared" si="4"/>
        <v>7.0828388625834076E-3</v>
      </c>
      <c r="D174" s="56">
        <v>44754</v>
      </c>
      <c r="E174" s="57">
        <v>3818.8</v>
      </c>
      <c r="F174" s="60">
        <f t="shared" si="5"/>
        <v>4.4768503174828587E-3</v>
      </c>
      <c r="G174" s="59"/>
    </row>
    <row r="175" spans="1:7" x14ac:dyDescent="0.3">
      <c r="A175" s="54">
        <v>44886</v>
      </c>
      <c r="B175" s="55">
        <v>61.642817999999998</v>
      </c>
      <c r="C175" s="59">
        <f t="shared" si="4"/>
        <v>1.5374545223100231E-2</v>
      </c>
      <c r="D175" s="56">
        <v>44753</v>
      </c>
      <c r="E175" s="57">
        <v>3854.43</v>
      </c>
      <c r="F175" s="60">
        <f t="shared" si="5"/>
        <v>9.3301560699695328E-3</v>
      </c>
      <c r="G175" s="59"/>
    </row>
    <row r="176" spans="1:7" x14ac:dyDescent="0.3">
      <c r="A176" s="54">
        <v>44887</v>
      </c>
      <c r="B176" s="55">
        <v>61.910915000000003</v>
      </c>
      <c r="C176" s="59">
        <f t="shared" si="4"/>
        <v>4.3492009077197684E-3</v>
      </c>
      <c r="D176" s="56">
        <v>44750</v>
      </c>
      <c r="E176" s="57">
        <v>3899.38</v>
      </c>
      <c r="F176" s="60">
        <f t="shared" si="5"/>
        <v>1.1661905910861081E-2</v>
      </c>
      <c r="G176" s="59"/>
    </row>
    <row r="177" spans="1:7" x14ac:dyDescent="0.3">
      <c r="A177" s="54">
        <v>44888</v>
      </c>
      <c r="B177" s="55">
        <v>62.188946000000001</v>
      </c>
      <c r="C177" s="59">
        <f t="shared" si="4"/>
        <v>4.4908236294036131E-3</v>
      </c>
      <c r="D177" s="56">
        <v>44749</v>
      </c>
      <c r="E177" s="57">
        <v>3902.62</v>
      </c>
      <c r="F177" s="60">
        <f t="shared" si="5"/>
        <v>8.3090132277433373E-4</v>
      </c>
      <c r="G177" s="59"/>
    </row>
    <row r="178" spans="1:7" x14ac:dyDescent="0.3">
      <c r="A178" s="54">
        <v>44890</v>
      </c>
      <c r="B178" s="55">
        <v>62.248519999999999</v>
      </c>
      <c r="C178" s="59">
        <f t="shared" si="4"/>
        <v>9.5795159480589677E-4</v>
      </c>
      <c r="D178" s="56">
        <v>44748</v>
      </c>
      <c r="E178" s="57">
        <v>3845.08</v>
      </c>
      <c r="F178" s="60">
        <f t="shared" si="5"/>
        <v>-1.4743941249724534E-2</v>
      </c>
      <c r="G178" s="59"/>
    </row>
    <row r="179" spans="1:7" x14ac:dyDescent="0.3">
      <c r="A179" s="54">
        <v>44893</v>
      </c>
      <c r="B179" s="55">
        <v>62.258453000000003</v>
      </c>
      <c r="C179" s="59">
        <f t="shared" si="4"/>
        <v>1.5957005885447147E-4</v>
      </c>
      <c r="D179" s="56">
        <v>44747</v>
      </c>
      <c r="E179" s="57">
        <v>3831.39</v>
      </c>
      <c r="F179" s="60">
        <f t="shared" si="5"/>
        <v>-3.5603940620221306E-3</v>
      </c>
      <c r="G179" s="59"/>
    </row>
    <row r="180" spans="1:7" x14ac:dyDescent="0.3">
      <c r="A180" s="54">
        <v>44894</v>
      </c>
      <c r="B180" s="55">
        <v>62.040000999999997</v>
      </c>
      <c r="C180" s="59">
        <f t="shared" si="4"/>
        <v>-3.5087926132698205E-3</v>
      </c>
      <c r="D180" s="56">
        <v>44743</v>
      </c>
      <c r="E180" s="57">
        <v>3825.33</v>
      </c>
      <c r="F180" s="60">
        <f t="shared" si="5"/>
        <v>-1.5816714038508076E-3</v>
      </c>
      <c r="G180" s="59"/>
    </row>
    <row r="181" spans="1:7" x14ac:dyDescent="0.3">
      <c r="A181" s="54">
        <v>44895</v>
      </c>
      <c r="B181" s="55">
        <v>63.610000999999997</v>
      </c>
      <c r="C181" s="59">
        <f t="shared" si="4"/>
        <v>2.5306253621756071E-2</v>
      </c>
      <c r="D181" s="56">
        <v>44742</v>
      </c>
      <c r="E181" s="57">
        <v>3785.38</v>
      </c>
      <c r="F181" s="60">
        <f t="shared" si="5"/>
        <v>-1.0443543432854112E-2</v>
      </c>
      <c r="G181" s="59"/>
    </row>
    <row r="182" spans="1:7" x14ac:dyDescent="0.3">
      <c r="A182" s="54">
        <v>44896</v>
      </c>
      <c r="B182" s="55">
        <v>63.790000999999997</v>
      </c>
      <c r="C182" s="59">
        <f t="shared" si="4"/>
        <v>2.8297437064967144E-3</v>
      </c>
      <c r="D182" s="56">
        <v>44741</v>
      </c>
      <c r="E182" s="57">
        <v>3818.83</v>
      </c>
      <c r="F182" s="60">
        <f t="shared" si="5"/>
        <v>8.836629347648008E-3</v>
      </c>
      <c r="G182" s="59"/>
    </row>
    <row r="183" spans="1:7" x14ac:dyDescent="0.3">
      <c r="A183" s="54">
        <v>44897</v>
      </c>
      <c r="B183" s="55">
        <v>64.349997999999999</v>
      </c>
      <c r="C183" s="59">
        <f t="shared" si="4"/>
        <v>8.7787582884659744E-3</v>
      </c>
      <c r="D183" s="56">
        <v>44740</v>
      </c>
      <c r="E183" s="57">
        <v>3821.55</v>
      </c>
      <c r="F183" s="60">
        <f t="shared" si="5"/>
        <v>7.1226003776032312E-4</v>
      </c>
      <c r="G183" s="59"/>
    </row>
    <row r="184" spans="1:7" x14ac:dyDescent="0.3">
      <c r="A184" s="54">
        <v>44900</v>
      </c>
      <c r="B184" s="55">
        <v>63.470001000000003</v>
      </c>
      <c r="C184" s="59">
        <f t="shared" si="4"/>
        <v>-1.3675167480191623E-2</v>
      </c>
      <c r="D184" s="56">
        <v>44739</v>
      </c>
      <c r="E184" s="57">
        <v>3900.11</v>
      </c>
      <c r="F184" s="60">
        <f t="shared" si="5"/>
        <v>2.0557103792963573E-2</v>
      </c>
      <c r="G184" s="59"/>
    </row>
    <row r="185" spans="1:7" x14ac:dyDescent="0.3">
      <c r="A185" s="54">
        <v>44901</v>
      </c>
      <c r="B185" s="55">
        <v>63.439999</v>
      </c>
      <c r="C185" s="59">
        <f t="shared" si="4"/>
        <v>-4.7269575432972171E-4</v>
      </c>
      <c r="D185" s="56">
        <v>44736</v>
      </c>
      <c r="E185" s="57">
        <v>3911.74</v>
      </c>
      <c r="F185" s="60">
        <f t="shared" si="5"/>
        <v>2.9819671752847111E-3</v>
      </c>
      <c r="G185" s="59"/>
    </row>
    <row r="186" spans="1:7" x14ac:dyDescent="0.3">
      <c r="A186" s="54">
        <v>44902</v>
      </c>
      <c r="B186" s="55">
        <v>63.540000999999997</v>
      </c>
      <c r="C186" s="59">
        <f t="shared" si="4"/>
        <v>1.5763241105977378E-3</v>
      </c>
      <c r="D186" s="56">
        <v>44735</v>
      </c>
      <c r="E186" s="57">
        <v>3795.73</v>
      </c>
      <c r="F186" s="60">
        <f t="shared" si="5"/>
        <v>-2.9656879035927688E-2</v>
      </c>
      <c r="G186" s="59"/>
    </row>
    <row r="187" spans="1:7" x14ac:dyDescent="0.3">
      <c r="A187" s="54">
        <v>44903</v>
      </c>
      <c r="B187" s="55">
        <v>63.810001</v>
      </c>
      <c r="C187" s="59">
        <f t="shared" si="4"/>
        <v>4.2492917178267456E-3</v>
      </c>
      <c r="D187" s="56">
        <v>44734</v>
      </c>
      <c r="E187" s="57">
        <v>3759.89</v>
      </c>
      <c r="F187" s="60">
        <f t="shared" si="5"/>
        <v>-9.4421889860448836E-3</v>
      </c>
      <c r="G187" s="59"/>
    </row>
    <row r="188" spans="1:7" x14ac:dyDescent="0.3">
      <c r="A188" s="54">
        <v>44904</v>
      </c>
      <c r="B188" s="55">
        <v>63.139999000000003</v>
      </c>
      <c r="C188" s="59">
        <f t="shared" si="4"/>
        <v>-1.0499952820875158E-2</v>
      </c>
      <c r="D188" s="56">
        <v>44733</v>
      </c>
      <c r="E188" s="57">
        <v>3764.79</v>
      </c>
      <c r="F188" s="60">
        <f t="shared" si="5"/>
        <v>1.3032296157600598E-3</v>
      </c>
      <c r="G188" s="59"/>
    </row>
    <row r="189" spans="1:7" x14ac:dyDescent="0.3">
      <c r="A189" s="54">
        <v>44907</v>
      </c>
      <c r="B189" s="55">
        <v>63.970001000000003</v>
      </c>
      <c r="C189" s="59">
        <f t="shared" si="4"/>
        <v>1.3145423078007973E-2</v>
      </c>
      <c r="D189" s="56">
        <v>44729</v>
      </c>
      <c r="E189" s="57">
        <v>3674.84</v>
      </c>
      <c r="F189" s="60">
        <f t="shared" si="5"/>
        <v>-2.3892434903407579E-2</v>
      </c>
      <c r="G189" s="59"/>
    </row>
    <row r="190" spans="1:7" x14ac:dyDescent="0.3">
      <c r="A190" s="54">
        <v>44908</v>
      </c>
      <c r="B190" s="55">
        <v>63.990001999999997</v>
      </c>
      <c r="C190" s="59">
        <f t="shared" si="4"/>
        <v>3.1266218051166666E-4</v>
      </c>
      <c r="D190" s="56">
        <v>44728</v>
      </c>
      <c r="E190" s="57">
        <v>3666.77</v>
      </c>
      <c r="F190" s="60">
        <f t="shared" si="5"/>
        <v>-2.1960139761187324E-3</v>
      </c>
      <c r="G190" s="59"/>
    </row>
    <row r="191" spans="1:7" x14ac:dyDescent="0.3">
      <c r="A191" s="54">
        <v>44909</v>
      </c>
      <c r="B191" s="55">
        <v>63.990001999999997</v>
      </c>
      <c r="C191" s="59">
        <f t="shared" si="4"/>
        <v>0</v>
      </c>
      <c r="D191" s="56">
        <v>44727</v>
      </c>
      <c r="E191" s="57">
        <v>3789.99</v>
      </c>
      <c r="F191" s="60">
        <f t="shared" si="5"/>
        <v>3.3604507509333775E-2</v>
      </c>
      <c r="G191" s="59"/>
    </row>
    <row r="192" spans="1:7" x14ac:dyDescent="0.3">
      <c r="A192" s="54">
        <v>44910</v>
      </c>
      <c r="B192" s="55">
        <v>63.110000999999997</v>
      </c>
      <c r="C192" s="59">
        <f t="shared" si="4"/>
        <v>-1.3752163970865325E-2</v>
      </c>
      <c r="D192" s="56">
        <v>44726</v>
      </c>
      <c r="E192" s="57">
        <v>3735.48</v>
      </c>
      <c r="F192" s="60">
        <f t="shared" si="5"/>
        <v>-1.438262370085403E-2</v>
      </c>
      <c r="G192" s="59"/>
    </row>
    <row r="193" spans="1:7" x14ac:dyDescent="0.3">
      <c r="A193" s="54">
        <v>44911</v>
      </c>
      <c r="B193" s="55">
        <v>62.75</v>
      </c>
      <c r="C193" s="59">
        <f t="shared" si="4"/>
        <v>-5.7043415353455144E-3</v>
      </c>
      <c r="D193" s="56">
        <v>44725</v>
      </c>
      <c r="E193" s="57">
        <v>3749.63</v>
      </c>
      <c r="F193" s="60">
        <f t="shared" si="5"/>
        <v>3.7880004711576803E-3</v>
      </c>
      <c r="G193" s="59"/>
    </row>
    <row r="194" spans="1:7" x14ac:dyDescent="0.3">
      <c r="A194" s="54">
        <v>44914</v>
      </c>
      <c r="B194" s="55">
        <v>62.84</v>
      </c>
      <c r="C194" s="59">
        <f t="shared" si="4"/>
        <v>1.4342629482072256E-3</v>
      </c>
      <c r="D194" s="56">
        <v>44722</v>
      </c>
      <c r="E194" s="57">
        <v>3900.86</v>
      </c>
      <c r="F194" s="60">
        <f t="shared" si="5"/>
        <v>4.0331979421969637E-2</v>
      </c>
      <c r="G194" s="59"/>
    </row>
    <row r="195" spans="1:7" x14ac:dyDescent="0.3">
      <c r="A195" s="54">
        <v>44915</v>
      </c>
      <c r="B195" s="55">
        <v>62.790000999999997</v>
      </c>
      <c r="C195" s="59">
        <f t="shared" si="4"/>
        <v>-7.9565563335465923E-4</v>
      </c>
      <c r="D195" s="56">
        <v>44721</v>
      </c>
      <c r="E195" s="57">
        <v>4017.82</v>
      </c>
      <c r="F195" s="60">
        <f t="shared" si="5"/>
        <v>2.9983131924755064E-2</v>
      </c>
      <c r="G195" s="59"/>
    </row>
    <row r="196" spans="1:7" x14ac:dyDescent="0.3">
      <c r="A196" s="54">
        <v>44916</v>
      </c>
      <c r="B196" s="55">
        <v>63.799999</v>
      </c>
      <c r="C196" s="59">
        <f t="shared" si="4"/>
        <v>1.6085331803068502E-2</v>
      </c>
      <c r="D196" s="56">
        <v>44720</v>
      </c>
      <c r="E196" s="57">
        <v>4115.7700000000004</v>
      </c>
      <c r="F196" s="60">
        <f t="shared" si="5"/>
        <v>2.4378892035979777E-2</v>
      </c>
      <c r="G196" s="59"/>
    </row>
    <row r="197" spans="1:7" x14ac:dyDescent="0.3">
      <c r="A197" s="54">
        <v>44917</v>
      </c>
      <c r="B197" s="55">
        <v>63.34</v>
      </c>
      <c r="C197" s="59">
        <f t="shared" ref="C197:C253" si="6">(B197-B196)/B196</f>
        <v>-7.2100157869907843E-3</v>
      </c>
      <c r="D197" s="56">
        <v>44719</v>
      </c>
      <c r="E197" s="57">
        <v>4160.68</v>
      </c>
      <c r="F197" s="60">
        <f t="shared" ref="F197:F253" si="7">(E197-E196)/E196</f>
        <v>1.0911688456837931E-2</v>
      </c>
      <c r="G197" s="59"/>
    </row>
    <row r="198" spans="1:7" x14ac:dyDescent="0.3">
      <c r="A198" s="54">
        <v>44918</v>
      </c>
      <c r="B198" s="55">
        <v>63.82</v>
      </c>
      <c r="C198" s="59">
        <f t="shared" si="6"/>
        <v>7.5781496684559019E-3</v>
      </c>
      <c r="D198" s="56">
        <v>44718</v>
      </c>
      <c r="E198" s="57">
        <v>4121.43</v>
      </c>
      <c r="F198" s="60">
        <f t="shared" si="7"/>
        <v>-9.4335541305748099E-3</v>
      </c>
      <c r="G198" s="59"/>
    </row>
    <row r="199" spans="1:7" x14ac:dyDescent="0.3">
      <c r="A199" s="54">
        <v>44922</v>
      </c>
      <c r="B199" s="55">
        <v>64.209998999999996</v>
      </c>
      <c r="C199" s="59">
        <f t="shared" si="6"/>
        <v>6.1109213412722657E-3</v>
      </c>
      <c r="D199" s="56">
        <v>44715</v>
      </c>
      <c r="E199" s="57">
        <v>4108.54</v>
      </c>
      <c r="F199" s="60">
        <f t="shared" si="7"/>
        <v>-3.1275552417486955E-3</v>
      </c>
      <c r="G199" s="59"/>
    </row>
    <row r="200" spans="1:7" x14ac:dyDescent="0.3">
      <c r="A200" s="54">
        <v>44923</v>
      </c>
      <c r="B200" s="55">
        <v>63.57</v>
      </c>
      <c r="C200" s="59">
        <f t="shared" si="6"/>
        <v>-9.9672793952231033E-3</v>
      </c>
      <c r="D200" s="56">
        <v>44714</v>
      </c>
      <c r="E200" s="57">
        <v>4176.82</v>
      </c>
      <c r="F200" s="60">
        <f t="shared" si="7"/>
        <v>1.6619042287527867E-2</v>
      </c>
      <c r="G200" s="59"/>
    </row>
    <row r="201" spans="1:7" x14ac:dyDescent="0.3">
      <c r="A201" s="54">
        <v>44924</v>
      </c>
      <c r="B201" s="55">
        <v>63.950001</v>
      </c>
      <c r="C201" s="59">
        <f t="shared" si="6"/>
        <v>5.9776781500707884E-3</v>
      </c>
      <c r="D201" s="56">
        <v>44713</v>
      </c>
      <c r="E201" s="57">
        <v>4101.2299999999996</v>
      </c>
      <c r="F201" s="60">
        <f t="shared" si="7"/>
        <v>-1.8097500011970864E-2</v>
      </c>
      <c r="G201" s="59"/>
    </row>
    <row r="202" spans="1:7" x14ac:dyDescent="0.3">
      <c r="A202" s="54">
        <v>44925</v>
      </c>
      <c r="B202" s="55">
        <v>63.610000999999997</v>
      </c>
      <c r="C202" s="59">
        <f t="shared" si="6"/>
        <v>-5.3166535525152438E-3</v>
      </c>
      <c r="D202" s="56">
        <v>44712</v>
      </c>
      <c r="E202" s="57">
        <v>4132.1499999999996</v>
      </c>
      <c r="F202" s="60">
        <f t="shared" si="7"/>
        <v>7.5392016541379232E-3</v>
      </c>
      <c r="G202" s="59"/>
    </row>
    <row r="203" spans="1:7" x14ac:dyDescent="0.3">
      <c r="A203" s="54">
        <v>44929</v>
      </c>
      <c r="B203" s="55">
        <v>62.950001</v>
      </c>
      <c r="C203" s="59">
        <f t="shared" si="6"/>
        <v>-1.037572692382125E-2</v>
      </c>
      <c r="D203" s="56">
        <v>44708</v>
      </c>
      <c r="E203" s="57">
        <v>4158.24</v>
      </c>
      <c r="F203" s="60">
        <f t="shared" si="7"/>
        <v>6.3139043839163991E-3</v>
      </c>
      <c r="G203" s="59"/>
    </row>
    <row r="204" spans="1:7" x14ac:dyDescent="0.3">
      <c r="A204" s="54">
        <v>44930</v>
      </c>
      <c r="B204" s="55">
        <v>62.919998</v>
      </c>
      <c r="C204" s="59">
        <f t="shared" si="6"/>
        <v>-4.7661635462087869E-4</v>
      </c>
      <c r="D204" s="56">
        <v>44707</v>
      </c>
      <c r="E204" s="57">
        <v>4057.84</v>
      </c>
      <c r="F204" s="60">
        <f t="shared" si="7"/>
        <v>-2.4144830505213658E-2</v>
      </c>
      <c r="G204" s="59"/>
    </row>
    <row r="205" spans="1:7" x14ac:dyDescent="0.3">
      <c r="A205" s="54">
        <v>44931</v>
      </c>
      <c r="B205" s="55">
        <v>62.200001</v>
      </c>
      <c r="C205" s="59">
        <f t="shared" si="6"/>
        <v>-1.144305503633359E-2</v>
      </c>
      <c r="D205" s="56">
        <v>44706</v>
      </c>
      <c r="E205" s="57">
        <v>3978.73</v>
      </c>
      <c r="F205" s="60">
        <f t="shared" si="7"/>
        <v>-1.9495593714882825E-2</v>
      </c>
      <c r="G205" s="59"/>
    </row>
    <row r="206" spans="1:7" x14ac:dyDescent="0.3">
      <c r="A206" s="54">
        <v>44932</v>
      </c>
      <c r="B206" s="55">
        <v>63.400002000000001</v>
      </c>
      <c r="C206" s="59">
        <f t="shared" si="6"/>
        <v>1.9292620268607397E-2</v>
      </c>
      <c r="D206" s="56">
        <v>44705</v>
      </c>
      <c r="E206" s="57">
        <v>3941.48</v>
      </c>
      <c r="F206" s="60">
        <f t="shared" si="7"/>
        <v>-9.3622839448768824E-3</v>
      </c>
      <c r="G206" s="59"/>
    </row>
    <row r="207" spans="1:7" x14ac:dyDescent="0.3">
      <c r="A207" s="54">
        <v>44935</v>
      </c>
      <c r="B207" s="55">
        <v>62.610000999999997</v>
      </c>
      <c r="C207" s="59">
        <f t="shared" si="6"/>
        <v>-1.2460583203136236E-2</v>
      </c>
      <c r="D207" s="56">
        <v>44704</v>
      </c>
      <c r="E207" s="57">
        <v>3973.75</v>
      </c>
      <c r="F207" s="60">
        <f t="shared" si="7"/>
        <v>8.1872799050102963E-3</v>
      </c>
      <c r="G207" s="59"/>
    </row>
    <row r="208" spans="1:7" x14ac:dyDescent="0.3">
      <c r="A208" s="54">
        <v>44936</v>
      </c>
      <c r="B208" s="55">
        <v>62.130001</v>
      </c>
      <c r="C208" s="59">
        <f t="shared" si="6"/>
        <v>-7.6665068253232724E-3</v>
      </c>
      <c r="D208" s="56">
        <v>44701</v>
      </c>
      <c r="E208" s="57">
        <v>3901.36</v>
      </c>
      <c r="F208" s="60">
        <f t="shared" si="7"/>
        <v>-1.8217049386599529E-2</v>
      </c>
      <c r="G208" s="59"/>
    </row>
    <row r="209" spans="1:7" x14ac:dyDescent="0.3">
      <c r="A209" s="54">
        <v>44937</v>
      </c>
      <c r="B209" s="55">
        <v>62.009998000000003</v>
      </c>
      <c r="C209" s="59">
        <f t="shared" si="6"/>
        <v>-1.9314823445761248E-3</v>
      </c>
      <c r="D209" s="56">
        <v>44700</v>
      </c>
      <c r="E209" s="57">
        <v>3900.79</v>
      </c>
      <c r="F209" s="60">
        <f t="shared" si="7"/>
        <v>-1.4610289745118721E-4</v>
      </c>
      <c r="G209" s="59"/>
    </row>
    <row r="210" spans="1:7" x14ac:dyDescent="0.3">
      <c r="A210" s="54">
        <v>44938</v>
      </c>
      <c r="B210" s="55">
        <v>61.209999000000003</v>
      </c>
      <c r="C210" s="59">
        <f t="shared" si="6"/>
        <v>-1.2901129266283796E-2</v>
      </c>
      <c r="D210" s="56">
        <v>44699</v>
      </c>
      <c r="E210" s="57">
        <v>3923.68</v>
      </c>
      <c r="F210" s="60">
        <f t="shared" si="7"/>
        <v>5.8680421145459955E-3</v>
      </c>
      <c r="G210" s="59"/>
    </row>
    <row r="211" spans="1:7" x14ac:dyDescent="0.3">
      <c r="A211" s="54">
        <v>44939</v>
      </c>
      <c r="B211" s="55">
        <v>61.43</v>
      </c>
      <c r="C211" s="59">
        <f t="shared" si="6"/>
        <v>3.5942003527887059E-3</v>
      </c>
      <c r="D211" s="56">
        <v>44698</v>
      </c>
      <c r="E211" s="57">
        <v>4088.85</v>
      </c>
      <c r="F211" s="60">
        <f t="shared" si="7"/>
        <v>4.2095685682828385E-2</v>
      </c>
      <c r="G211" s="59"/>
    </row>
    <row r="212" spans="1:7" x14ac:dyDescent="0.3">
      <c r="A212" s="54">
        <v>44943</v>
      </c>
      <c r="B212" s="55">
        <v>61.68</v>
      </c>
      <c r="C212" s="59">
        <f t="shared" si="6"/>
        <v>4.0696727983070159E-3</v>
      </c>
      <c r="D212" s="56">
        <v>44697</v>
      </c>
      <c r="E212" s="57">
        <v>4008.01</v>
      </c>
      <c r="F212" s="60">
        <f t="shared" si="7"/>
        <v>-1.9770840211795416E-2</v>
      </c>
      <c r="G212" s="59"/>
    </row>
    <row r="213" spans="1:7" x14ac:dyDescent="0.3">
      <c r="A213" s="54">
        <v>44944</v>
      </c>
      <c r="B213" s="55">
        <v>59.810001</v>
      </c>
      <c r="C213" s="59">
        <f t="shared" si="6"/>
        <v>-3.0317752918287939E-2</v>
      </c>
      <c r="D213" s="56">
        <v>44694</v>
      </c>
      <c r="E213" s="57">
        <v>4023.89</v>
      </c>
      <c r="F213" s="60">
        <f t="shared" si="7"/>
        <v>3.962065962909188E-3</v>
      </c>
      <c r="G213" s="59"/>
    </row>
    <row r="214" spans="1:7" x14ac:dyDescent="0.3">
      <c r="A214" s="54">
        <v>44945</v>
      </c>
      <c r="B214" s="55">
        <v>59.720001000000003</v>
      </c>
      <c r="C214" s="59">
        <f t="shared" si="6"/>
        <v>-1.5047650642907749E-3</v>
      </c>
      <c r="D214" s="56">
        <v>44693</v>
      </c>
      <c r="E214" s="57">
        <v>3930.08</v>
      </c>
      <c r="F214" s="60">
        <f t="shared" si="7"/>
        <v>-2.3313261545419968E-2</v>
      </c>
      <c r="G214" s="59"/>
    </row>
    <row r="215" spans="1:7" x14ac:dyDescent="0.3">
      <c r="A215" s="54">
        <v>44946</v>
      </c>
      <c r="B215" s="55">
        <v>60.080002</v>
      </c>
      <c r="C215" s="59">
        <f t="shared" si="6"/>
        <v>6.0281479231722871E-3</v>
      </c>
      <c r="D215" s="56">
        <v>44692</v>
      </c>
      <c r="E215" s="57">
        <v>3935.18</v>
      </c>
      <c r="F215" s="60">
        <f t="shared" si="7"/>
        <v>1.2976835077148326E-3</v>
      </c>
      <c r="G215" s="59"/>
    </row>
    <row r="216" spans="1:7" x14ac:dyDescent="0.3">
      <c r="A216" s="54">
        <v>44949</v>
      </c>
      <c r="B216" s="55">
        <v>60.23</v>
      </c>
      <c r="C216" s="59">
        <f t="shared" si="6"/>
        <v>2.4966377331345048E-3</v>
      </c>
      <c r="D216" s="56">
        <v>44691</v>
      </c>
      <c r="E216" s="57">
        <v>4001.05</v>
      </c>
      <c r="F216" s="60">
        <f t="shared" si="7"/>
        <v>1.6738751467531433E-2</v>
      </c>
      <c r="G216" s="59"/>
    </row>
    <row r="217" spans="1:7" x14ac:dyDescent="0.3">
      <c r="A217" s="54">
        <v>44950</v>
      </c>
      <c r="B217" s="55">
        <v>60.549999</v>
      </c>
      <c r="C217" s="59">
        <f t="shared" si="6"/>
        <v>5.3129503569650143E-3</v>
      </c>
      <c r="D217" s="56">
        <v>44690</v>
      </c>
      <c r="E217" s="57">
        <v>3991.24</v>
      </c>
      <c r="F217" s="60">
        <f t="shared" si="7"/>
        <v>-2.4518563876983293E-3</v>
      </c>
      <c r="G217" s="59"/>
    </row>
    <row r="218" spans="1:7" x14ac:dyDescent="0.3">
      <c r="A218" s="54">
        <v>44951</v>
      </c>
      <c r="B218" s="55">
        <v>60.93</v>
      </c>
      <c r="C218" s="59">
        <f t="shared" si="6"/>
        <v>6.2758217386593195E-3</v>
      </c>
      <c r="D218" s="56">
        <v>44687</v>
      </c>
      <c r="E218" s="57">
        <v>4123.34</v>
      </c>
      <c r="F218" s="60">
        <f t="shared" si="7"/>
        <v>3.3097483488840652E-2</v>
      </c>
      <c r="G218" s="59"/>
    </row>
    <row r="219" spans="1:7" x14ac:dyDescent="0.3">
      <c r="A219" s="54">
        <v>44952</v>
      </c>
      <c r="B219" s="55">
        <v>60.810001</v>
      </c>
      <c r="C219" s="59">
        <f t="shared" si="6"/>
        <v>-1.9694567536517309E-3</v>
      </c>
      <c r="D219" s="56">
        <v>44686</v>
      </c>
      <c r="E219" s="57">
        <v>4146.87</v>
      </c>
      <c r="F219" s="60">
        <f t="shared" si="7"/>
        <v>5.7065388738255264E-3</v>
      </c>
      <c r="G219" s="59"/>
    </row>
    <row r="220" spans="1:7" x14ac:dyDescent="0.3">
      <c r="A220" s="54">
        <v>44953</v>
      </c>
      <c r="B220" s="55">
        <v>60.490001999999997</v>
      </c>
      <c r="C220" s="59">
        <f t="shared" si="6"/>
        <v>-5.2622758549206866E-3</v>
      </c>
      <c r="D220" s="56">
        <v>44685</v>
      </c>
      <c r="E220" s="57">
        <v>4300.17</v>
      </c>
      <c r="F220" s="60">
        <f t="shared" si="7"/>
        <v>3.6967640654276643E-2</v>
      </c>
      <c r="G220" s="59"/>
    </row>
    <row r="221" spans="1:7" x14ac:dyDescent="0.3">
      <c r="A221" s="54">
        <v>44956</v>
      </c>
      <c r="B221" s="55">
        <v>60.639999000000003</v>
      </c>
      <c r="C221" s="59">
        <f t="shared" si="6"/>
        <v>2.4796990418351475E-3</v>
      </c>
      <c r="D221" s="56">
        <v>44684</v>
      </c>
      <c r="E221" s="57">
        <v>4175.4799999999996</v>
      </c>
      <c r="F221" s="60">
        <f t="shared" si="7"/>
        <v>-2.899652804424023E-2</v>
      </c>
      <c r="G221" s="59"/>
    </row>
    <row r="222" spans="1:7" x14ac:dyDescent="0.3">
      <c r="A222" s="54">
        <v>44957</v>
      </c>
      <c r="B222" s="55">
        <v>61.32</v>
      </c>
      <c r="C222" s="59">
        <f t="shared" si="6"/>
        <v>1.1213736992310919E-2</v>
      </c>
      <c r="D222" s="56">
        <v>44683</v>
      </c>
      <c r="E222" s="57">
        <v>4155.38</v>
      </c>
      <c r="F222" s="60">
        <f t="shared" si="7"/>
        <v>-4.8138178125627365E-3</v>
      </c>
      <c r="G222" s="59"/>
    </row>
    <row r="223" spans="1:7" x14ac:dyDescent="0.3">
      <c r="A223" s="54">
        <v>44958</v>
      </c>
      <c r="B223" s="55">
        <v>61.330002</v>
      </c>
      <c r="C223" s="59">
        <f t="shared" si="6"/>
        <v>1.631115459882594E-4</v>
      </c>
      <c r="D223" s="56">
        <v>44680</v>
      </c>
      <c r="E223" s="57">
        <v>4131.93</v>
      </c>
      <c r="F223" s="60">
        <f t="shared" si="7"/>
        <v>-5.6432865345647856E-3</v>
      </c>
      <c r="G223" s="59"/>
    </row>
    <row r="224" spans="1:7" x14ac:dyDescent="0.3">
      <c r="A224" s="54">
        <v>44959</v>
      </c>
      <c r="B224" s="55">
        <v>60.279998999999997</v>
      </c>
      <c r="C224" s="59">
        <f t="shared" si="6"/>
        <v>-1.7120544036506046E-2</v>
      </c>
      <c r="D224" s="56">
        <v>44679</v>
      </c>
      <c r="E224" s="57">
        <v>4287.5</v>
      </c>
      <c r="F224" s="60">
        <f t="shared" si="7"/>
        <v>3.7650686241054353E-2</v>
      </c>
      <c r="G224" s="59"/>
    </row>
    <row r="225" spans="1:7" x14ac:dyDescent="0.3">
      <c r="A225" s="54">
        <v>44960</v>
      </c>
      <c r="B225" s="55">
        <v>59.830002</v>
      </c>
      <c r="C225" s="59">
        <f t="shared" si="6"/>
        <v>-7.4651129307416915E-3</v>
      </c>
      <c r="D225" s="56">
        <v>44678</v>
      </c>
      <c r="E225" s="57">
        <v>4183.96</v>
      </c>
      <c r="F225" s="60">
        <f t="shared" si="7"/>
        <v>-2.4149271137026231E-2</v>
      </c>
      <c r="G225" s="59"/>
    </row>
    <row r="226" spans="1:7" x14ac:dyDescent="0.3">
      <c r="A226" s="54">
        <v>44963</v>
      </c>
      <c r="B226" s="55">
        <v>60.169998</v>
      </c>
      <c r="C226" s="59">
        <f t="shared" si="6"/>
        <v>5.682700796165765E-3</v>
      </c>
      <c r="D226" s="56">
        <v>44677</v>
      </c>
      <c r="E226" s="57">
        <v>4175.2</v>
      </c>
      <c r="F226" s="60">
        <f t="shared" si="7"/>
        <v>-2.0937102649165426E-3</v>
      </c>
      <c r="G226" s="59"/>
    </row>
    <row r="227" spans="1:7" x14ac:dyDescent="0.3">
      <c r="A227" s="54">
        <v>44964</v>
      </c>
      <c r="B227" s="55">
        <v>60.07</v>
      </c>
      <c r="C227" s="59">
        <f t="shared" si="6"/>
        <v>-1.6619246023574633E-3</v>
      </c>
      <c r="D227" s="56">
        <v>44676</v>
      </c>
      <c r="E227" s="57">
        <v>4296.12</v>
      </c>
      <c r="F227" s="60">
        <f t="shared" si="7"/>
        <v>2.8961486874880264E-2</v>
      </c>
      <c r="G227" s="59"/>
    </row>
    <row r="228" spans="1:7" x14ac:dyDescent="0.3">
      <c r="A228" s="54">
        <v>44965</v>
      </c>
      <c r="B228" s="55">
        <v>59.720001000000003</v>
      </c>
      <c r="C228" s="59">
        <f t="shared" si="6"/>
        <v>-5.8265190610953359E-3</v>
      </c>
      <c r="D228" s="56">
        <v>44673</v>
      </c>
      <c r="E228" s="57">
        <v>4271.78</v>
      </c>
      <c r="F228" s="60">
        <f t="shared" si="7"/>
        <v>-5.6655773116207524E-3</v>
      </c>
      <c r="G228" s="59"/>
    </row>
    <row r="229" spans="1:7" x14ac:dyDescent="0.3">
      <c r="A229" s="54">
        <v>44966</v>
      </c>
      <c r="B229" s="55">
        <v>59.619999</v>
      </c>
      <c r="C229" s="59">
        <f t="shared" si="6"/>
        <v>-1.6745143724964686E-3</v>
      </c>
      <c r="D229" s="56">
        <v>44672</v>
      </c>
      <c r="E229" s="57">
        <v>4393.66</v>
      </c>
      <c r="F229" s="60">
        <f t="shared" si="7"/>
        <v>2.8531431862127758E-2</v>
      </c>
      <c r="G229" s="59"/>
    </row>
    <row r="230" spans="1:7" x14ac:dyDescent="0.3">
      <c r="A230" s="54">
        <v>44967</v>
      </c>
      <c r="B230" s="55">
        <v>59.619999</v>
      </c>
      <c r="C230" s="59">
        <f t="shared" si="6"/>
        <v>0</v>
      </c>
      <c r="D230" s="56">
        <v>44671</v>
      </c>
      <c r="E230" s="57">
        <v>4459.45</v>
      </c>
      <c r="F230" s="60">
        <f t="shared" si="7"/>
        <v>1.4973848681964459E-2</v>
      </c>
      <c r="G230" s="59"/>
    </row>
    <row r="231" spans="1:7" x14ac:dyDescent="0.3">
      <c r="A231" s="54">
        <v>44970</v>
      </c>
      <c r="B231" s="55">
        <v>60.599997999999999</v>
      </c>
      <c r="C231" s="59">
        <f t="shared" si="6"/>
        <v>1.6437420604451861E-2</v>
      </c>
      <c r="D231" s="56">
        <v>44670</v>
      </c>
      <c r="E231" s="57">
        <v>4462.21</v>
      </c>
      <c r="F231" s="60">
        <f t="shared" si="7"/>
        <v>6.1891040374939023E-4</v>
      </c>
      <c r="G231" s="59"/>
    </row>
    <row r="232" spans="1:7" x14ac:dyDescent="0.3">
      <c r="A232" s="54">
        <v>44971</v>
      </c>
      <c r="B232" s="55">
        <v>59.59</v>
      </c>
      <c r="C232" s="59">
        <f t="shared" si="6"/>
        <v>-1.6666634213420205E-2</v>
      </c>
      <c r="D232" s="56">
        <v>44669</v>
      </c>
      <c r="E232" s="57">
        <v>4391.6899999999996</v>
      </c>
      <c r="F232" s="60">
        <f t="shared" si="7"/>
        <v>-1.5803828147935763E-2</v>
      </c>
      <c r="G232" s="59"/>
    </row>
    <row r="233" spans="1:7" x14ac:dyDescent="0.3">
      <c r="A233" s="54">
        <v>44972</v>
      </c>
      <c r="B233" s="55">
        <v>59.59</v>
      </c>
      <c r="C233" s="59">
        <f t="shared" si="6"/>
        <v>0</v>
      </c>
      <c r="D233" s="56">
        <v>44665</v>
      </c>
      <c r="E233" s="57">
        <v>4392.59</v>
      </c>
      <c r="F233" s="60">
        <f t="shared" si="7"/>
        <v>2.0493249751247147E-4</v>
      </c>
      <c r="G233" s="59"/>
    </row>
    <row r="234" spans="1:7" x14ac:dyDescent="0.3">
      <c r="A234" s="54">
        <v>44973</v>
      </c>
      <c r="B234" s="55">
        <v>59.220001000000003</v>
      </c>
      <c r="C234" s="59">
        <f t="shared" si="6"/>
        <v>-6.2090787044806169E-3</v>
      </c>
      <c r="D234" s="56">
        <v>44664</v>
      </c>
      <c r="E234" s="57">
        <v>4446.59</v>
      </c>
      <c r="F234" s="60">
        <f t="shared" si="7"/>
        <v>1.2293430527319873E-2</v>
      </c>
      <c r="G234" s="59"/>
    </row>
    <row r="235" spans="1:7" x14ac:dyDescent="0.3">
      <c r="A235" s="54">
        <v>44974</v>
      </c>
      <c r="B235" s="55">
        <v>60.119999</v>
      </c>
      <c r="C235" s="59">
        <f t="shared" si="6"/>
        <v>1.5197534360055085E-2</v>
      </c>
      <c r="D235" s="56">
        <v>44663</v>
      </c>
      <c r="E235" s="57">
        <v>4397.45</v>
      </c>
      <c r="F235" s="60">
        <f t="shared" si="7"/>
        <v>-1.1051165050072151E-2</v>
      </c>
      <c r="G235" s="59"/>
    </row>
    <row r="236" spans="1:7" x14ac:dyDescent="0.3">
      <c r="A236" s="54">
        <v>44978</v>
      </c>
      <c r="B236" s="55">
        <v>59.799999</v>
      </c>
      <c r="C236" s="59">
        <f t="shared" si="6"/>
        <v>-5.3226880459528994E-3</v>
      </c>
      <c r="D236" s="56">
        <v>44662</v>
      </c>
      <c r="E236" s="57">
        <v>4412.53</v>
      </c>
      <c r="F236" s="60">
        <f t="shared" si="7"/>
        <v>3.4292601393989533E-3</v>
      </c>
      <c r="G236" s="59"/>
    </row>
    <row r="237" spans="1:7" x14ac:dyDescent="0.3">
      <c r="A237" s="54">
        <v>44979</v>
      </c>
      <c r="B237" s="55">
        <v>59.98</v>
      </c>
      <c r="C237" s="59">
        <f t="shared" si="6"/>
        <v>3.010050217559321E-3</v>
      </c>
      <c r="D237" s="56">
        <v>44659</v>
      </c>
      <c r="E237" s="57">
        <v>4488.28</v>
      </c>
      <c r="F237" s="60">
        <f t="shared" si="7"/>
        <v>1.716702209390078E-2</v>
      </c>
      <c r="G237" s="59"/>
    </row>
    <row r="238" spans="1:7" x14ac:dyDescent="0.3">
      <c r="A238" s="54">
        <v>44980</v>
      </c>
      <c r="B238" s="55">
        <v>60.09</v>
      </c>
      <c r="C238" s="59">
        <f t="shared" si="6"/>
        <v>1.8339446482161811E-3</v>
      </c>
      <c r="D238" s="56">
        <v>44658</v>
      </c>
      <c r="E238" s="57">
        <v>4500.21</v>
      </c>
      <c r="F238" s="60">
        <f t="shared" si="7"/>
        <v>2.658033812507306E-3</v>
      </c>
      <c r="G238" s="59"/>
    </row>
    <row r="239" spans="1:7" x14ac:dyDescent="0.3">
      <c r="A239" s="54">
        <v>44981</v>
      </c>
      <c r="B239" s="55">
        <v>59.84</v>
      </c>
      <c r="C239" s="59">
        <f t="shared" si="6"/>
        <v>-4.1604260276252285E-3</v>
      </c>
      <c r="D239" s="56">
        <v>44657</v>
      </c>
      <c r="E239" s="57">
        <v>4481.1499999999996</v>
      </c>
      <c r="F239" s="60">
        <f t="shared" si="7"/>
        <v>-4.2353579055200534E-3</v>
      </c>
      <c r="G239" s="59"/>
    </row>
    <row r="240" spans="1:7" x14ac:dyDescent="0.3">
      <c r="A240" s="54">
        <v>44984</v>
      </c>
      <c r="B240" s="55">
        <v>59.82</v>
      </c>
      <c r="C240" s="59">
        <f t="shared" si="6"/>
        <v>-3.3422459893053352E-4</v>
      </c>
      <c r="D240" s="56">
        <v>44656</v>
      </c>
      <c r="E240" s="57">
        <v>4525.12</v>
      </c>
      <c r="F240" s="60">
        <f t="shared" si="7"/>
        <v>9.8122133827254748E-3</v>
      </c>
      <c r="G240" s="59"/>
    </row>
    <row r="241" spans="1:7" x14ac:dyDescent="0.3">
      <c r="A241" s="54">
        <v>44985</v>
      </c>
      <c r="B241" s="55">
        <v>59.509998000000003</v>
      </c>
      <c r="C241" s="59">
        <f t="shared" si="6"/>
        <v>-5.1822467402206154E-3</v>
      </c>
      <c r="D241" s="56">
        <v>44655</v>
      </c>
      <c r="E241" s="57">
        <v>4582.6400000000003</v>
      </c>
      <c r="F241" s="60">
        <f t="shared" si="7"/>
        <v>1.271126511562134E-2</v>
      </c>
      <c r="G241" s="59"/>
    </row>
    <row r="242" spans="1:7" x14ac:dyDescent="0.3">
      <c r="A242" s="54">
        <v>44986</v>
      </c>
      <c r="B242" s="55">
        <v>58.860000999999997</v>
      </c>
      <c r="C242" s="59">
        <f t="shared" si="6"/>
        <v>-1.0922483983279685E-2</v>
      </c>
      <c r="D242" s="56">
        <v>44652</v>
      </c>
      <c r="E242" s="57">
        <v>4545.8599999999997</v>
      </c>
      <c r="F242" s="60">
        <f t="shared" si="7"/>
        <v>-8.0259413787687126E-3</v>
      </c>
      <c r="G242" s="59"/>
    </row>
    <row r="243" spans="1:7" x14ac:dyDescent="0.3">
      <c r="A243" s="54">
        <v>44987</v>
      </c>
      <c r="B243" s="55">
        <v>59.720001000000003</v>
      </c>
      <c r="C243" s="59">
        <f t="shared" si="6"/>
        <v>1.4610940968213823E-2</v>
      </c>
      <c r="D243" s="56">
        <v>44651</v>
      </c>
      <c r="E243" s="57">
        <v>4530.41</v>
      </c>
      <c r="F243" s="60">
        <f t="shared" si="7"/>
        <v>-3.3986968362421676E-3</v>
      </c>
      <c r="G243" s="59"/>
    </row>
    <row r="244" spans="1:7" x14ac:dyDescent="0.3">
      <c r="A244" s="54">
        <v>44988</v>
      </c>
      <c r="B244" s="55">
        <v>59.439999</v>
      </c>
      <c r="C244" s="59">
        <f t="shared" si="6"/>
        <v>-4.6885799616782188E-3</v>
      </c>
      <c r="D244" s="56">
        <v>44650</v>
      </c>
      <c r="E244" s="57">
        <v>4602.45</v>
      </c>
      <c r="F244" s="60">
        <f t="shared" si="7"/>
        <v>1.5901430554850438E-2</v>
      </c>
      <c r="G244" s="59"/>
    </row>
    <row r="245" spans="1:7" x14ac:dyDescent="0.3">
      <c r="A245" s="54">
        <v>44991</v>
      </c>
      <c r="B245" s="55">
        <v>60.360000999999997</v>
      </c>
      <c r="C245" s="59">
        <f t="shared" si="6"/>
        <v>1.5477826639936462E-2</v>
      </c>
      <c r="D245" s="56">
        <v>44649</v>
      </c>
      <c r="E245" s="57">
        <v>4631.6000000000004</v>
      </c>
      <c r="F245" s="60">
        <f t="shared" si="7"/>
        <v>6.3335832002521589E-3</v>
      </c>
      <c r="G245" s="59"/>
    </row>
    <row r="246" spans="1:7" x14ac:dyDescent="0.3">
      <c r="A246" s="54">
        <v>44992</v>
      </c>
      <c r="B246" s="55">
        <v>60.009998000000003</v>
      </c>
      <c r="C246" s="59">
        <f t="shared" si="6"/>
        <v>-5.7985916865706125E-3</v>
      </c>
      <c r="D246" s="56">
        <v>44648</v>
      </c>
      <c r="E246" s="57">
        <v>4575.5200000000004</v>
      </c>
      <c r="F246" s="60">
        <f t="shared" si="7"/>
        <v>-1.2108126781241887E-2</v>
      </c>
      <c r="G246" s="59"/>
    </row>
    <row r="247" spans="1:7" x14ac:dyDescent="0.3">
      <c r="A247" s="54">
        <v>44993</v>
      </c>
      <c r="B247" s="55">
        <v>60.040000999999997</v>
      </c>
      <c r="C247" s="59">
        <f t="shared" si="6"/>
        <v>4.9996668888396833E-4</v>
      </c>
      <c r="D247" s="56">
        <v>44645</v>
      </c>
      <c r="E247" s="57">
        <v>4543.0600000000004</v>
      </c>
      <c r="F247" s="60">
        <f t="shared" si="7"/>
        <v>-7.0942756233171381E-3</v>
      </c>
      <c r="G247" s="59"/>
    </row>
    <row r="248" spans="1:7" x14ac:dyDescent="0.3">
      <c r="A248" s="54">
        <v>44994</v>
      </c>
      <c r="B248" s="55">
        <v>59.459999000000003</v>
      </c>
      <c r="C248" s="59">
        <f t="shared" si="6"/>
        <v>-9.6602596658849696E-3</v>
      </c>
      <c r="D248" s="56">
        <v>44644</v>
      </c>
      <c r="E248" s="57">
        <v>4520.16</v>
      </c>
      <c r="F248" s="60">
        <f t="shared" si="7"/>
        <v>-5.0406554172739391E-3</v>
      </c>
      <c r="G248" s="59"/>
    </row>
    <row r="249" spans="1:7" x14ac:dyDescent="0.3">
      <c r="A249" s="54">
        <v>44995</v>
      </c>
      <c r="B249" s="55">
        <v>59.209999000000003</v>
      </c>
      <c r="C249" s="59">
        <f t="shared" si="6"/>
        <v>-4.2045073024639642E-3</v>
      </c>
      <c r="D249" s="56">
        <v>44643</v>
      </c>
      <c r="E249" s="57">
        <v>4456.24</v>
      </c>
      <c r="F249" s="60">
        <f t="shared" si="7"/>
        <v>-1.4141092350713265E-2</v>
      </c>
      <c r="G249" s="59"/>
    </row>
    <row r="250" spans="1:7" x14ac:dyDescent="0.3">
      <c r="A250" s="54">
        <v>44998</v>
      </c>
      <c r="B250" s="55">
        <v>59.810001</v>
      </c>
      <c r="C250" s="59">
        <f t="shared" si="6"/>
        <v>1.0133457357430395E-2</v>
      </c>
      <c r="D250" s="56">
        <v>44642</v>
      </c>
      <c r="E250" s="57">
        <v>4511.6099999999997</v>
      </c>
      <c r="F250" s="60">
        <f t="shared" si="7"/>
        <v>1.2425273324596498E-2</v>
      </c>
      <c r="G250" s="59"/>
    </row>
    <row r="251" spans="1:7" x14ac:dyDescent="0.3">
      <c r="A251" s="54">
        <v>44999</v>
      </c>
      <c r="B251" s="55">
        <v>60.029998999999997</v>
      </c>
      <c r="C251" s="59">
        <f t="shared" si="6"/>
        <v>3.6782811623761185E-3</v>
      </c>
      <c r="D251" s="56">
        <v>44641</v>
      </c>
      <c r="E251" s="57">
        <v>4461.18</v>
      </c>
      <c r="F251" s="60">
        <f t="shared" si="7"/>
        <v>-1.1177827870759969E-2</v>
      </c>
      <c r="G251" s="59"/>
    </row>
    <row r="252" spans="1:7" x14ac:dyDescent="0.3">
      <c r="A252" s="54">
        <v>45000</v>
      </c>
      <c r="B252" s="55">
        <v>60.43</v>
      </c>
      <c r="C252" s="59">
        <f t="shared" si="6"/>
        <v>6.6633517685049963E-3</v>
      </c>
      <c r="D252" s="56">
        <v>44638</v>
      </c>
      <c r="E252" s="57">
        <v>4463.12</v>
      </c>
      <c r="F252" s="60">
        <f t="shared" si="7"/>
        <v>4.3486252516141462E-4</v>
      </c>
      <c r="G252" s="59"/>
    </row>
    <row r="253" spans="1:7" ht="15" thickBot="1" x14ac:dyDescent="0.35">
      <c r="A253" s="61">
        <v>45001</v>
      </c>
      <c r="B253" s="62">
        <v>60.299999</v>
      </c>
      <c r="C253" s="63">
        <f t="shared" si="6"/>
        <v>-2.1512659275194444E-3</v>
      </c>
      <c r="D253" s="64">
        <v>44637</v>
      </c>
      <c r="E253" s="65">
        <v>4411.67</v>
      </c>
      <c r="F253" s="66">
        <f t="shared" si="7"/>
        <v>-1.1527810141784183E-2</v>
      </c>
      <c r="G253" s="5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AA37-6628-4346-B2C3-80A60C55A828}">
  <dimension ref="A1:G252"/>
  <sheetViews>
    <sheetView workbookViewId="0">
      <selection activeCell="F1" activeCellId="1" sqref="A1:A1048576 F1:F1048576"/>
    </sheetView>
  </sheetViews>
  <sheetFormatPr baseColWidth="10" defaultRowHeight="14.4" x14ac:dyDescent="0.3"/>
  <cols>
    <col min="7" max="7" width="12.33203125" bestFit="1" customWidth="1"/>
  </cols>
  <sheetData>
    <row r="1" spans="1:7" x14ac:dyDescent="0.3">
      <c r="A1" t="s">
        <v>63</v>
      </c>
      <c r="B1" t="s">
        <v>64</v>
      </c>
      <c r="C1" t="s">
        <v>65</v>
      </c>
      <c r="D1" t="s">
        <v>66</v>
      </c>
      <c r="E1" t="s">
        <v>67</v>
      </c>
      <c r="F1" t="s">
        <v>68</v>
      </c>
      <c r="G1" t="s">
        <v>69</v>
      </c>
    </row>
    <row r="2" spans="1:7" x14ac:dyDescent="0.3">
      <c r="A2" s="49">
        <v>45001</v>
      </c>
      <c r="B2" s="50">
        <v>3878.93</v>
      </c>
      <c r="C2" s="50">
        <v>3964.46</v>
      </c>
      <c r="D2" s="50">
        <v>3864.11</v>
      </c>
      <c r="E2" s="50">
        <v>3960.28</v>
      </c>
      <c r="F2" s="50">
        <v>3960.28</v>
      </c>
      <c r="G2" s="51">
        <v>3623445000</v>
      </c>
    </row>
    <row r="3" spans="1:7" x14ac:dyDescent="0.3">
      <c r="A3" s="49">
        <v>45000</v>
      </c>
      <c r="B3" s="50">
        <v>3876.74</v>
      </c>
      <c r="C3" s="50">
        <v>3894.26</v>
      </c>
      <c r="D3" s="50">
        <v>3838.24</v>
      </c>
      <c r="E3" s="50">
        <v>3891.93</v>
      </c>
      <c r="F3" s="50">
        <v>3891.93</v>
      </c>
      <c r="G3" s="51">
        <v>6594010000</v>
      </c>
    </row>
    <row r="4" spans="1:7" x14ac:dyDescent="0.3">
      <c r="A4" s="49">
        <v>44999</v>
      </c>
      <c r="B4" s="50">
        <v>3894.01</v>
      </c>
      <c r="C4" s="50">
        <v>3937.29</v>
      </c>
      <c r="D4" s="50">
        <v>3873.63</v>
      </c>
      <c r="E4" s="50">
        <v>3919.29</v>
      </c>
      <c r="F4" s="50">
        <v>3919.29</v>
      </c>
      <c r="G4" s="51">
        <v>5665870000</v>
      </c>
    </row>
    <row r="5" spans="1:7" x14ac:dyDescent="0.3">
      <c r="A5" s="49">
        <v>44998</v>
      </c>
      <c r="B5" s="50">
        <v>3835.12</v>
      </c>
      <c r="C5" s="50">
        <v>3905.05</v>
      </c>
      <c r="D5" s="50">
        <v>3808.86</v>
      </c>
      <c r="E5" s="50">
        <v>3855.76</v>
      </c>
      <c r="F5" s="50">
        <v>3855.76</v>
      </c>
      <c r="G5" s="51">
        <v>6558020000</v>
      </c>
    </row>
    <row r="6" spans="1:7" x14ac:dyDescent="0.3">
      <c r="A6" s="49">
        <v>44995</v>
      </c>
      <c r="B6" s="50">
        <v>3912.77</v>
      </c>
      <c r="C6" s="50">
        <v>3934.05</v>
      </c>
      <c r="D6" s="50">
        <v>3846.32</v>
      </c>
      <c r="E6" s="50">
        <v>3861.59</v>
      </c>
      <c r="F6" s="50">
        <v>3861.59</v>
      </c>
      <c r="G6" s="51">
        <v>5518190000</v>
      </c>
    </row>
    <row r="7" spans="1:7" x14ac:dyDescent="0.3">
      <c r="A7" s="49">
        <v>44994</v>
      </c>
      <c r="B7" s="50">
        <v>3998.66</v>
      </c>
      <c r="C7" s="50">
        <v>4017.81</v>
      </c>
      <c r="D7" s="50">
        <v>3908.7</v>
      </c>
      <c r="E7" s="50">
        <v>3918.32</v>
      </c>
      <c r="F7" s="50">
        <v>3918.32</v>
      </c>
      <c r="G7" s="51">
        <v>4445260000</v>
      </c>
    </row>
    <row r="8" spans="1:7" x14ac:dyDescent="0.3">
      <c r="A8" s="49">
        <v>44993</v>
      </c>
      <c r="B8" s="50">
        <v>3987.55</v>
      </c>
      <c r="C8" s="50">
        <v>4000.41</v>
      </c>
      <c r="D8" s="50">
        <v>3969.76</v>
      </c>
      <c r="E8" s="50">
        <v>3992.01</v>
      </c>
      <c r="F8" s="50">
        <v>3992.01</v>
      </c>
      <c r="G8" s="51">
        <v>3535570000</v>
      </c>
    </row>
    <row r="9" spans="1:7" x14ac:dyDescent="0.3">
      <c r="A9" s="49">
        <v>44992</v>
      </c>
      <c r="B9" s="50">
        <v>4048.26</v>
      </c>
      <c r="C9" s="50">
        <v>4050</v>
      </c>
      <c r="D9" s="50">
        <v>3980.31</v>
      </c>
      <c r="E9" s="50">
        <v>3986.37</v>
      </c>
      <c r="F9" s="50">
        <v>3986.37</v>
      </c>
      <c r="G9" s="51">
        <v>3922500000</v>
      </c>
    </row>
    <row r="10" spans="1:7" x14ac:dyDescent="0.3">
      <c r="A10" s="49">
        <v>44991</v>
      </c>
      <c r="B10" s="50">
        <v>4055.15</v>
      </c>
      <c r="C10" s="50">
        <v>4078.49</v>
      </c>
      <c r="D10" s="50">
        <v>4044.61</v>
      </c>
      <c r="E10" s="50">
        <v>4048.42</v>
      </c>
      <c r="F10" s="50">
        <v>4048.42</v>
      </c>
      <c r="G10" s="51">
        <v>4000870000</v>
      </c>
    </row>
    <row r="11" spans="1:7" x14ac:dyDescent="0.3">
      <c r="A11" s="49">
        <v>44988</v>
      </c>
      <c r="B11" s="50">
        <v>3998.02</v>
      </c>
      <c r="C11" s="50">
        <v>4048.29</v>
      </c>
      <c r="D11" s="50">
        <v>3995.17</v>
      </c>
      <c r="E11" s="50">
        <v>4045.64</v>
      </c>
      <c r="F11" s="50">
        <v>4045.64</v>
      </c>
      <c r="G11" s="51">
        <v>4084730000</v>
      </c>
    </row>
    <row r="12" spans="1:7" x14ac:dyDescent="0.3">
      <c r="A12" s="49">
        <v>44987</v>
      </c>
      <c r="B12" s="50">
        <v>3938.68</v>
      </c>
      <c r="C12" s="50">
        <v>3990.84</v>
      </c>
      <c r="D12" s="50">
        <v>3928.16</v>
      </c>
      <c r="E12" s="50">
        <v>3981.35</v>
      </c>
      <c r="F12" s="50">
        <v>3981.35</v>
      </c>
      <c r="G12" s="51">
        <v>4244900000</v>
      </c>
    </row>
    <row r="13" spans="1:7" x14ac:dyDescent="0.3">
      <c r="A13" s="49">
        <v>44986</v>
      </c>
      <c r="B13" s="50">
        <v>3963.34</v>
      </c>
      <c r="C13" s="50">
        <v>3971.73</v>
      </c>
      <c r="D13" s="50">
        <v>3939.05</v>
      </c>
      <c r="E13" s="50">
        <v>3951.39</v>
      </c>
      <c r="F13" s="50">
        <v>3951.39</v>
      </c>
      <c r="G13" s="51">
        <v>4249480000</v>
      </c>
    </row>
    <row r="14" spans="1:7" x14ac:dyDescent="0.3">
      <c r="A14" s="49">
        <v>44985</v>
      </c>
      <c r="B14" s="50">
        <v>3977.19</v>
      </c>
      <c r="C14" s="50">
        <v>3997.5</v>
      </c>
      <c r="D14" s="50">
        <v>3968.98</v>
      </c>
      <c r="E14" s="50">
        <v>3970.15</v>
      </c>
      <c r="F14" s="50">
        <v>3970.15</v>
      </c>
      <c r="G14" s="51">
        <v>5043400000</v>
      </c>
    </row>
    <row r="15" spans="1:7" x14ac:dyDescent="0.3">
      <c r="A15" s="49">
        <v>44984</v>
      </c>
      <c r="B15" s="50">
        <v>3992.36</v>
      </c>
      <c r="C15" s="50">
        <v>4018.05</v>
      </c>
      <c r="D15" s="50">
        <v>3973.55</v>
      </c>
      <c r="E15" s="50">
        <v>3982.24</v>
      </c>
      <c r="F15" s="50">
        <v>3982.24</v>
      </c>
      <c r="G15" s="51">
        <v>3836950000</v>
      </c>
    </row>
    <row r="16" spans="1:7" x14ac:dyDescent="0.3">
      <c r="A16" s="49">
        <v>44981</v>
      </c>
      <c r="B16" s="50">
        <v>3973.24</v>
      </c>
      <c r="C16" s="50">
        <v>3978.25</v>
      </c>
      <c r="D16" s="50">
        <v>3943.08</v>
      </c>
      <c r="E16" s="50">
        <v>3970.04</v>
      </c>
      <c r="F16" s="50">
        <v>3970.04</v>
      </c>
      <c r="G16" s="51">
        <v>3877700000</v>
      </c>
    </row>
    <row r="17" spans="1:7" x14ac:dyDescent="0.3">
      <c r="A17" s="49">
        <v>44980</v>
      </c>
      <c r="B17" s="50">
        <v>4018.6</v>
      </c>
      <c r="C17" s="50">
        <v>4028.3</v>
      </c>
      <c r="D17" s="50">
        <v>3969.19</v>
      </c>
      <c r="E17" s="50">
        <v>4012.32</v>
      </c>
      <c r="F17" s="50">
        <v>4012.32</v>
      </c>
      <c r="G17" s="51">
        <v>3952940000</v>
      </c>
    </row>
    <row r="18" spans="1:7" x14ac:dyDescent="0.3">
      <c r="A18" s="49">
        <v>44979</v>
      </c>
      <c r="B18" s="50">
        <v>4001.83</v>
      </c>
      <c r="C18" s="50">
        <v>4017.37</v>
      </c>
      <c r="D18" s="50">
        <v>3976.9</v>
      </c>
      <c r="E18" s="50">
        <v>3991.05</v>
      </c>
      <c r="F18" s="50">
        <v>3991.05</v>
      </c>
      <c r="G18" s="51">
        <v>4079320000</v>
      </c>
    </row>
    <row r="19" spans="1:7" x14ac:dyDescent="0.3">
      <c r="A19" s="49">
        <v>44978</v>
      </c>
      <c r="B19" s="50">
        <v>4052.35</v>
      </c>
      <c r="C19" s="50">
        <v>4052.35</v>
      </c>
      <c r="D19" s="50">
        <v>3995.19</v>
      </c>
      <c r="E19" s="50">
        <v>3997.34</v>
      </c>
      <c r="F19" s="50">
        <v>3997.34</v>
      </c>
      <c r="G19" s="51">
        <v>4121590000</v>
      </c>
    </row>
    <row r="20" spans="1:7" x14ac:dyDescent="0.3">
      <c r="A20" s="49">
        <v>44974</v>
      </c>
      <c r="B20" s="50">
        <v>4077.39</v>
      </c>
      <c r="C20" s="50">
        <v>4081.51</v>
      </c>
      <c r="D20" s="50">
        <v>4047.95</v>
      </c>
      <c r="E20" s="50">
        <v>4079.09</v>
      </c>
      <c r="F20" s="50">
        <v>4079.09</v>
      </c>
      <c r="G20" s="51">
        <v>4045480000</v>
      </c>
    </row>
    <row r="21" spans="1:7" x14ac:dyDescent="0.3">
      <c r="A21" s="49">
        <v>44973</v>
      </c>
      <c r="B21" s="50">
        <v>4114.75</v>
      </c>
      <c r="C21" s="50">
        <v>4136.54</v>
      </c>
      <c r="D21" s="50">
        <v>4089.49</v>
      </c>
      <c r="E21" s="50">
        <v>4090.41</v>
      </c>
      <c r="F21" s="50">
        <v>4090.41</v>
      </c>
      <c r="G21" s="51">
        <v>4143660000</v>
      </c>
    </row>
    <row r="22" spans="1:7" x14ac:dyDescent="0.3">
      <c r="A22" s="49">
        <v>44972</v>
      </c>
      <c r="B22" s="50">
        <v>4119.5</v>
      </c>
      <c r="C22" s="50">
        <v>4148.1099999999997</v>
      </c>
      <c r="D22" s="50">
        <v>4103.9799999999996</v>
      </c>
      <c r="E22" s="50">
        <v>4147.6000000000004</v>
      </c>
      <c r="F22" s="50">
        <v>4147.6000000000004</v>
      </c>
      <c r="G22" s="51">
        <v>4075980000</v>
      </c>
    </row>
    <row r="23" spans="1:7" x14ac:dyDescent="0.3">
      <c r="A23" s="49">
        <v>44971</v>
      </c>
      <c r="B23" s="50">
        <v>4126.7</v>
      </c>
      <c r="C23" s="50">
        <v>4159.7700000000004</v>
      </c>
      <c r="D23" s="50">
        <v>4095.01</v>
      </c>
      <c r="E23" s="50">
        <v>4136.13</v>
      </c>
      <c r="F23" s="50">
        <v>4136.13</v>
      </c>
      <c r="G23" s="51">
        <v>3929200000</v>
      </c>
    </row>
    <row r="24" spans="1:7" x14ac:dyDescent="0.3">
      <c r="A24" s="49">
        <v>44970</v>
      </c>
      <c r="B24" s="50">
        <v>4096.62</v>
      </c>
      <c r="C24" s="50">
        <v>4138.8999999999996</v>
      </c>
      <c r="D24" s="50">
        <v>4092.67</v>
      </c>
      <c r="E24" s="50">
        <v>4137.29</v>
      </c>
      <c r="F24" s="50">
        <v>4137.29</v>
      </c>
      <c r="G24" s="51">
        <v>3448620000</v>
      </c>
    </row>
    <row r="25" spans="1:7" x14ac:dyDescent="0.3">
      <c r="A25" s="49">
        <v>44967</v>
      </c>
      <c r="B25" s="50">
        <v>4068.92</v>
      </c>
      <c r="C25" s="50">
        <v>4094.36</v>
      </c>
      <c r="D25" s="50">
        <v>4060.79</v>
      </c>
      <c r="E25" s="50">
        <v>4090.46</v>
      </c>
      <c r="F25" s="50">
        <v>4090.46</v>
      </c>
      <c r="G25" s="51">
        <v>3891520000</v>
      </c>
    </row>
    <row r="26" spans="1:7" x14ac:dyDescent="0.3">
      <c r="A26" s="49">
        <v>44966</v>
      </c>
      <c r="B26" s="50">
        <v>4144.25</v>
      </c>
      <c r="C26" s="50">
        <v>4156.2299999999996</v>
      </c>
      <c r="D26" s="50">
        <v>4069.67</v>
      </c>
      <c r="E26" s="50">
        <v>4081.5</v>
      </c>
      <c r="F26" s="50">
        <v>4081.5</v>
      </c>
      <c r="G26" s="51">
        <v>4270200000</v>
      </c>
    </row>
    <row r="27" spans="1:7" x14ac:dyDescent="0.3">
      <c r="A27" s="49">
        <v>44965</v>
      </c>
      <c r="B27" s="50">
        <v>4153.47</v>
      </c>
      <c r="C27" s="50">
        <v>4156.8500000000004</v>
      </c>
      <c r="D27" s="50">
        <v>4111.67</v>
      </c>
      <c r="E27" s="50">
        <v>4117.8599999999997</v>
      </c>
      <c r="F27" s="50">
        <v>4117.8599999999997</v>
      </c>
      <c r="G27" s="51">
        <v>4029820000</v>
      </c>
    </row>
    <row r="28" spans="1:7" x14ac:dyDescent="0.3">
      <c r="A28" s="49">
        <v>44964</v>
      </c>
      <c r="B28" s="50">
        <v>4105.3500000000004</v>
      </c>
      <c r="C28" s="50">
        <v>4176.54</v>
      </c>
      <c r="D28" s="50">
        <v>4088.39</v>
      </c>
      <c r="E28" s="50">
        <v>4164</v>
      </c>
      <c r="F28" s="50">
        <v>4164</v>
      </c>
      <c r="G28" s="51">
        <v>4355860000</v>
      </c>
    </row>
    <row r="29" spans="1:7" x14ac:dyDescent="0.3">
      <c r="A29" s="49">
        <v>44963</v>
      </c>
      <c r="B29" s="50">
        <v>4119.57</v>
      </c>
      <c r="C29" s="50">
        <v>4124.63</v>
      </c>
      <c r="D29" s="50">
        <v>4093.38</v>
      </c>
      <c r="E29" s="50">
        <v>4111.08</v>
      </c>
      <c r="F29" s="50">
        <v>4111.08</v>
      </c>
      <c r="G29" s="51">
        <v>4114240000</v>
      </c>
    </row>
    <row r="30" spans="1:7" x14ac:dyDescent="0.3">
      <c r="A30" s="49">
        <v>44960</v>
      </c>
      <c r="B30" s="50">
        <v>4136.6899999999996</v>
      </c>
      <c r="C30" s="50">
        <v>4182.3599999999997</v>
      </c>
      <c r="D30" s="50">
        <v>4123.3599999999997</v>
      </c>
      <c r="E30" s="50">
        <v>4136.4799999999996</v>
      </c>
      <c r="F30" s="50">
        <v>4136.4799999999996</v>
      </c>
      <c r="G30" s="51">
        <v>4694510000</v>
      </c>
    </row>
    <row r="31" spans="1:7" x14ac:dyDescent="0.3">
      <c r="A31" s="49">
        <v>44959</v>
      </c>
      <c r="B31" s="50">
        <v>4158.68</v>
      </c>
      <c r="C31" s="50">
        <v>4195.4399999999996</v>
      </c>
      <c r="D31" s="50">
        <v>4141.88</v>
      </c>
      <c r="E31" s="50">
        <v>4179.76</v>
      </c>
      <c r="F31" s="50">
        <v>4179.76</v>
      </c>
      <c r="G31" s="51">
        <v>5624360000</v>
      </c>
    </row>
    <row r="32" spans="1:7" x14ac:dyDescent="0.3">
      <c r="A32" s="49">
        <v>44958</v>
      </c>
      <c r="B32" s="50">
        <v>4070.07</v>
      </c>
      <c r="C32" s="50">
        <v>4148.95</v>
      </c>
      <c r="D32" s="50">
        <v>4037.2</v>
      </c>
      <c r="E32" s="50">
        <v>4119.21</v>
      </c>
      <c r="F32" s="50">
        <v>4119.21</v>
      </c>
      <c r="G32" s="51">
        <v>4856930000</v>
      </c>
    </row>
    <row r="33" spans="1:7" x14ac:dyDescent="0.3">
      <c r="A33" s="49">
        <v>44957</v>
      </c>
      <c r="B33" s="50">
        <v>4020.85</v>
      </c>
      <c r="C33" s="50">
        <v>4077.16</v>
      </c>
      <c r="D33" s="50">
        <v>4020.44</v>
      </c>
      <c r="E33" s="50">
        <v>4076.6</v>
      </c>
      <c r="F33" s="50">
        <v>4076.6</v>
      </c>
      <c r="G33" s="51">
        <v>4679320000</v>
      </c>
    </row>
    <row r="34" spans="1:7" x14ac:dyDescent="0.3">
      <c r="A34" s="49">
        <v>44956</v>
      </c>
      <c r="B34" s="50">
        <v>4049.27</v>
      </c>
      <c r="C34" s="50">
        <v>4063.85</v>
      </c>
      <c r="D34" s="50">
        <v>4015.55</v>
      </c>
      <c r="E34" s="50">
        <v>4017.77</v>
      </c>
      <c r="F34" s="50">
        <v>4017.77</v>
      </c>
      <c r="G34" s="51">
        <v>3802000000</v>
      </c>
    </row>
    <row r="35" spans="1:7" x14ac:dyDescent="0.3">
      <c r="A35" s="49">
        <v>44953</v>
      </c>
      <c r="B35" s="50">
        <v>4053.72</v>
      </c>
      <c r="C35" s="50">
        <v>4094.21</v>
      </c>
      <c r="D35" s="50">
        <v>4048.7</v>
      </c>
      <c r="E35" s="50">
        <v>4070.56</v>
      </c>
      <c r="F35" s="50">
        <v>4070.56</v>
      </c>
      <c r="G35" s="51">
        <v>3907760000</v>
      </c>
    </row>
    <row r="36" spans="1:7" x14ac:dyDescent="0.3">
      <c r="A36" s="49">
        <v>44952</v>
      </c>
      <c r="B36" s="50">
        <v>4036.08</v>
      </c>
      <c r="C36" s="50">
        <v>4061.57</v>
      </c>
      <c r="D36" s="50">
        <v>4013.29</v>
      </c>
      <c r="E36" s="50">
        <v>4060.43</v>
      </c>
      <c r="F36" s="50">
        <v>4060.43</v>
      </c>
      <c r="G36" s="51">
        <v>3809590000</v>
      </c>
    </row>
    <row r="37" spans="1:7" x14ac:dyDescent="0.3">
      <c r="A37" s="49">
        <v>44951</v>
      </c>
      <c r="B37" s="50">
        <v>3982.71</v>
      </c>
      <c r="C37" s="50">
        <v>4019.55</v>
      </c>
      <c r="D37" s="50">
        <v>3949.06</v>
      </c>
      <c r="E37" s="50">
        <v>4016.22</v>
      </c>
      <c r="F37" s="50">
        <v>4016.22</v>
      </c>
      <c r="G37" s="51">
        <v>3724020000</v>
      </c>
    </row>
    <row r="38" spans="1:7" x14ac:dyDescent="0.3">
      <c r="A38" s="49">
        <v>44950</v>
      </c>
      <c r="B38" s="50">
        <v>4001.74</v>
      </c>
      <c r="C38" s="50">
        <v>4023.92</v>
      </c>
      <c r="D38" s="50">
        <v>3989.79</v>
      </c>
      <c r="E38" s="50">
        <v>4016.95</v>
      </c>
      <c r="F38" s="50">
        <v>4016.95</v>
      </c>
      <c r="G38" s="51">
        <v>3320430000</v>
      </c>
    </row>
    <row r="39" spans="1:7" x14ac:dyDescent="0.3">
      <c r="A39" s="49">
        <v>44949</v>
      </c>
      <c r="B39" s="50">
        <v>3978.14</v>
      </c>
      <c r="C39" s="50">
        <v>4039.31</v>
      </c>
      <c r="D39" s="50">
        <v>3971.64</v>
      </c>
      <c r="E39" s="50">
        <v>4019.81</v>
      </c>
      <c r="F39" s="50">
        <v>4019.81</v>
      </c>
      <c r="G39" s="51">
        <v>3945210000</v>
      </c>
    </row>
    <row r="40" spans="1:7" x14ac:dyDescent="0.3">
      <c r="A40" s="49">
        <v>44946</v>
      </c>
      <c r="B40" s="50">
        <v>3909.04</v>
      </c>
      <c r="C40" s="50">
        <v>3972.96</v>
      </c>
      <c r="D40" s="50">
        <v>3897.86</v>
      </c>
      <c r="E40" s="50">
        <v>3972.61</v>
      </c>
      <c r="F40" s="50">
        <v>3972.61</v>
      </c>
      <c r="G40" s="51">
        <v>4013360000</v>
      </c>
    </row>
    <row r="41" spans="1:7" x14ac:dyDescent="0.3">
      <c r="A41" s="49">
        <v>44945</v>
      </c>
      <c r="B41" s="50">
        <v>3911.84</v>
      </c>
      <c r="C41" s="50">
        <v>3922.94</v>
      </c>
      <c r="D41" s="50">
        <v>3885.54</v>
      </c>
      <c r="E41" s="50">
        <v>3898.85</v>
      </c>
      <c r="F41" s="50">
        <v>3898.85</v>
      </c>
      <c r="G41" s="51">
        <v>3991500000</v>
      </c>
    </row>
    <row r="42" spans="1:7" x14ac:dyDescent="0.3">
      <c r="A42" s="49">
        <v>44944</v>
      </c>
      <c r="B42" s="50">
        <v>4002.25</v>
      </c>
      <c r="C42" s="50">
        <v>4014.16</v>
      </c>
      <c r="D42" s="50">
        <v>3926.59</v>
      </c>
      <c r="E42" s="50">
        <v>3928.86</v>
      </c>
      <c r="F42" s="50">
        <v>3928.86</v>
      </c>
      <c r="G42" s="51">
        <v>4298710000</v>
      </c>
    </row>
    <row r="43" spans="1:7" x14ac:dyDescent="0.3">
      <c r="A43" s="49">
        <v>44943</v>
      </c>
      <c r="B43" s="50">
        <v>3999.28</v>
      </c>
      <c r="C43" s="50">
        <v>4015.39</v>
      </c>
      <c r="D43" s="50">
        <v>3984.57</v>
      </c>
      <c r="E43" s="50">
        <v>3990.97</v>
      </c>
      <c r="F43" s="50">
        <v>3990.97</v>
      </c>
      <c r="G43" s="51">
        <v>4235560000</v>
      </c>
    </row>
    <row r="44" spans="1:7" x14ac:dyDescent="0.3">
      <c r="A44" s="49">
        <v>44939</v>
      </c>
      <c r="B44" s="50">
        <v>3960.6</v>
      </c>
      <c r="C44" s="50">
        <v>4003.95</v>
      </c>
      <c r="D44" s="50">
        <v>3947.67</v>
      </c>
      <c r="E44" s="50">
        <v>3999.09</v>
      </c>
      <c r="F44" s="50">
        <v>3999.09</v>
      </c>
      <c r="G44" s="51">
        <v>3939700000</v>
      </c>
    </row>
    <row r="45" spans="1:7" x14ac:dyDescent="0.3">
      <c r="A45" s="49">
        <v>44938</v>
      </c>
      <c r="B45" s="50">
        <v>3977.57</v>
      </c>
      <c r="C45" s="50">
        <v>3997.76</v>
      </c>
      <c r="D45" s="50">
        <v>3937.56</v>
      </c>
      <c r="E45" s="50">
        <v>3983.17</v>
      </c>
      <c r="F45" s="50">
        <v>3983.17</v>
      </c>
      <c r="G45" s="51">
        <v>4440260000</v>
      </c>
    </row>
    <row r="46" spans="1:7" x14ac:dyDescent="0.3">
      <c r="A46" s="49">
        <v>44937</v>
      </c>
      <c r="B46" s="50">
        <v>3932.35</v>
      </c>
      <c r="C46" s="50">
        <v>3970.07</v>
      </c>
      <c r="D46" s="50">
        <v>3928.54</v>
      </c>
      <c r="E46" s="50">
        <v>3969.61</v>
      </c>
      <c r="F46" s="50">
        <v>3969.61</v>
      </c>
      <c r="G46" s="51">
        <v>4303360000</v>
      </c>
    </row>
    <row r="47" spans="1:7" x14ac:dyDescent="0.3">
      <c r="A47" s="49">
        <v>44936</v>
      </c>
      <c r="B47" s="50">
        <v>3888.57</v>
      </c>
      <c r="C47" s="50">
        <v>3919.83</v>
      </c>
      <c r="D47" s="50">
        <v>3877.29</v>
      </c>
      <c r="E47" s="50">
        <v>3919.25</v>
      </c>
      <c r="F47" s="50">
        <v>3919.25</v>
      </c>
      <c r="G47" s="51">
        <v>3851030000</v>
      </c>
    </row>
    <row r="48" spans="1:7" x14ac:dyDescent="0.3">
      <c r="A48" s="49">
        <v>44935</v>
      </c>
      <c r="B48" s="50">
        <v>3910.82</v>
      </c>
      <c r="C48" s="50">
        <v>3950.57</v>
      </c>
      <c r="D48" s="50">
        <v>3890.42</v>
      </c>
      <c r="E48" s="50">
        <v>3892.09</v>
      </c>
      <c r="F48" s="50">
        <v>3892.09</v>
      </c>
      <c r="G48" s="51">
        <v>4311770000</v>
      </c>
    </row>
    <row r="49" spans="1:7" x14ac:dyDescent="0.3">
      <c r="A49" s="49">
        <v>44932</v>
      </c>
      <c r="B49" s="50">
        <v>3823.37</v>
      </c>
      <c r="C49" s="50">
        <v>3906.19</v>
      </c>
      <c r="D49" s="50">
        <v>3809.56</v>
      </c>
      <c r="E49" s="50">
        <v>3895.08</v>
      </c>
      <c r="F49" s="50">
        <v>3895.08</v>
      </c>
      <c r="G49" s="51">
        <v>3923560000</v>
      </c>
    </row>
    <row r="50" spans="1:7" x14ac:dyDescent="0.3">
      <c r="A50" s="49">
        <v>44931</v>
      </c>
      <c r="B50" s="50">
        <v>3839.74</v>
      </c>
      <c r="C50" s="50">
        <v>3839.74</v>
      </c>
      <c r="D50" s="50">
        <v>3802.42</v>
      </c>
      <c r="E50" s="50">
        <v>3808.1</v>
      </c>
      <c r="F50" s="50">
        <v>3808.1</v>
      </c>
      <c r="G50" s="51">
        <v>3893450000</v>
      </c>
    </row>
    <row r="51" spans="1:7" x14ac:dyDescent="0.3">
      <c r="A51" s="49">
        <v>44930</v>
      </c>
      <c r="B51" s="50">
        <v>3840.36</v>
      </c>
      <c r="C51" s="50">
        <v>3873.16</v>
      </c>
      <c r="D51" s="50">
        <v>3815.77</v>
      </c>
      <c r="E51" s="50">
        <v>3852.97</v>
      </c>
      <c r="F51" s="50">
        <v>3852.97</v>
      </c>
      <c r="G51" s="51">
        <v>4414080000</v>
      </c>
    </row>
    <row r="52" spans="1:7" x14ac:dyDescent="0.3">
      <c r="A52" s="49">
        <v>44929</v>
      </c>
      <c r="B52" s="50">
        <v>3853.29</v>
      </c>
      <c r="C52" s="50">
        <v>3878.46</v>
      </c>
      <c r="D52" s="50">
        <v>3794.33</v>
      </c>
      <c r="E52" s="50">
        <v>3824.14</v>
      </c>
      <c r="F52" s="50">
        <v>3824.14</v>
      </c>
      <c r="G52" s="51">
        <v>3959140000</v>
      </c>
    </row>
    <row r="53" spans="1:7" x14ac:dyDescent="0.3">
      <c r="A53" s="49">
        <v>44925</v>
      </c>
      <c r="B53" s="50">
        <v>3829.06</v>
      </c>
      <c r="C53" s="50">
        <v>3839.85</v>
      </c>
      <c r="D53" s="50">
        <v>3800.34</v>
      </c>
      <c r="E53" s="50">
        <v>3839.5</v>
      </c>
      <c r="F53" s="50">
        <v>3839.5</v>
      </c>
      <c r="G53" s="51">
        <v>2979870000</v>
      </c>
    </row>
    <row r="54" spans="1:7" x14ac:dyDescent="0.3">
      <c r="A54" s="49">
        <v>44924</v>
      </c>
      <c r="B54" s="50">
        <v>3805.45</v>
      </c>
      <c r="C54" s="50">
        <v>3858.19</v>
      </c>
      <c r="D54" s="50">
        <v>3805.45</v>
      </c>
      <c r="E54" s="50">
        <v>3849.28</v>
      </c>
      <c r="F54" s="50">
        <v>3849.28</v>
      </c>
      <c r="G54" s="51">
        <v>3003680000</v>
      </c>
    </row>
    <row r="55" spans="1:7" x14ac:dyDescent="0.3">
      <c r="A55" s="49">
        <v>44923</v>
      </c>
      <c r="B55" s="50">
        <v>3829.56</v>
      </c>
      <c r="C55" s="50">
        <v>3848.32</v>
      </c>
      <c r="D55" s="50">
        <v>3780.78</v>
      </c>
      <c r="E55" s="50">
        <v>3783.22</v>
      </c>
      <c r="F55" s="50">
        <v>3783.22</v>
      </c>
      <c r="G55" s="51">
        <v>3083520000</v>
      </c>
    </row>
    <row r="56" spans="1:7" x14ac:dyDescent="0.3">
      <c r="A56" s="49">
        <v>44922</v>
      </c>
      <c r="B56" s="50">
        <v>3843.34</v>
      </c>
      <c r="C56" s="50">
        <v>3846.65</v>
      </c>
      <c r="D56" s="50">
        <v>3813.22</v>
      </c>
      <c r="E56" s="50">
        <v>3829.25</v>
      </c>
      <c r="F56" s="50">
        <v>3829.25</v>
      </c>
      <c r="G56" s="51">
        <v>3030300000</v>
      </c>
    </row>
    <row r="57" spans="1:7" x14ac:dyDescent="0.3">
      <c r="A57" s="49">
        <v>44918</v>
      </c>
      <c r="B57" s="50">
        <v>3815.11</v>
      </c>
      <c r="C57" s="50">
        <v>3845.8</v>
      </c>
      <c r="D57" s="50">
        <v>3797.01</v>
      </c>
      <c r="E57" s="50">
        <v>3844.82</v>
      </c>
      <c r="F57" s="50">
        <v>3844.82</v>
      </c>
      <c r="G57" s="51">
        <v>2819280000</v>
      </c>
    </row>
    <row r="58" spans="1:7" x14ac:dyDescent="0.3">
      <c r="A58" s="49">
        <v>44917</v>
      </c>
      <c r="B58" s="50">
        <v>3853.26</v>
      </c>
      <c r="C58" s="50">
        <v>3853.26</v>
      </c>
      <c r="D58" s="50">
        <v>3764.49</v>
      </c>
      <c r="E58" s="50">
        <v>3822.39</v>
      </c>
      <c r="F58" s="50">
        <v>3822.39</v>
      </c>
      <c r="G58" s="51">
        <v>3956950000</v>
      </c>
    </row>
    <row r="59" spans="1:7" x14ac:dyDescent="0.3">
      <c r="A59" s="49">
        <v>44916</v>
      </c>
      <c r="B59" s="50">
        <v>3839.49</v>
      </c>
      <c r="C59" s="50">
        <v>3889.82</v>
      </c>
      <c r="D59" s="50">
        <v>3839.49</v>
      </c>
      <c r="E59" s="50">
        <v>3878.44</v>
      </c>
      <c r="F59" s="50">
        <v>3878.44</v>
      </c>
      <c r="G59" s="51">
        <v>3775200000</v>
      </c>
    </row>
    <row r="60" spans="1:7" x14ac:dyDescent="0.3">
      <c r="A60" s="49">
        <v>44915</v>
      </c>
      <c r="B60" s="50">
        <v>3810.47</v>
      </c>
      <c r="C60" s="50">
        <v>3838.24</v>
      </c>
      <c r="D60" s="50">
        <v>3795.62</v>
      </c>
      <c r="E60" s="50">
        <v>3821.62</v>
      </c>
      <c r="F60" s="50">
        <v>3821.62</v>
      </c>
      <c r="G60" s="51">
        <v>3985370000</v>
      </c>
    </row>
    <row r="61" spans="1:7" x14ac:dyDescent="0.3">
      <c r="A61" s="49">
        <v>44914</v>
      </c>
      <c r="B61" s="50">
        <v>3853.79</v>
      </c>
      <c r="C61" s="50">
        <v>3854.86</v>
      </c>
      <c r="D61" s="50">
        <v>3800.04</v>
      </c>
      <c r="E61" s="50">
        <v>3817.66</v>
      </c>
      <c r="F61" s="50">
        <v>3817.66</v>
      </c>
      <c r="G61" s="51">
        <v>3969610000</v>
      </c>
    </row>
    <row r="62" spans="1:7" x14ac:dyDescent="0.3">
      <c r="A62" s="49">
        <v>44911</v>
      </c>
      <c r="B62" s="50">
        <v>3890.91</v>
      </c>
      <c r="C62" s="50">
        <v>3890.91</v>
      </c>
      <c r="D62" s="50">
        <v>3827.91</v>
      </c>
      <c r="E62" s="50">
        <v>3852.36</v>
      </c>
      <c r="F62" s="50">
        <v>3852.36</v>
      </c>
      <c r="G62" s="51">
        <v>7493660000</v>
      </c>
    </row>
    <row r="63" spans="1:7" x14ac:dyDescent="0.3">
      <c r="A63" s="49">
        <v>44910</v>
      </c>
      <c r="B63" s="50">
        <v>3958.37</v>
      </c>
      <c r="C63" s="50">
        <v>3958.37</v>
      </c>
      <c r="D63" s="50">
        <v>3879.45</v>
      </c>
      <c r="E63" s="50">
        <v>3895.75</v>
      </c>
      <c r="F63" s="50">
        <v>3895.75</v>
      </c>
      <c r="G63" s="51">
        <v>4493900000</v>
      </c>
    </row>
    <row r="64" spans="1:7" x14ac:dyDescent="0.3">
      <c r="A64" s="49">
        <v>44909</v>
      </c>
      <c r="B64" s="50">
        <v>4015.54</v>
      </c>
      <c r="C64" s="50">
        <v>4053.76</v>
      </c>
      <c r="D64" s="50">
        <v>3965.65</v>
      </c>
      <c r="E64" s="50">
        <v>3995.32</v>
      </c>
      <c r="F64" s="50">
        <v>3995.32</v>
      </c>
      <c r="G64" s="51">
        <v>4472340000</v>
      </c>
    </row>
    <row r="65" spans="1:7" x14ac:dyDescent="0.3">
      <c r="A65" s="49">
        <v>44908</v>
      </c>
      <c r="B65" s="50">
        <v>4069.38</v>
      </c>
      <c r="C65" s="50">
        <v>4100.96</v>
      </c>
      <c r="D65" s="50">
        <v>3993.03</v>
      </c>
      <c r="E65" s="50">
        <v>4019.65</v>
      </c>
      <c r="F65" s="50">
        <v>4019.65</v>
      </c>
      <c r="G65" s="51">
        <v>5079360000</v>
      </c>
    </row>
    <row r="66" spans="1:7" x14ac:dyDescent="0.3">
      <c r="A66" s="49">
        <v>44907</v>
      </c>
      <c r="B66" s="50">
        <v>3939.29</v>
      </c>
      <c r="C66" s="50">
        <v>3990.71</v>
      </c>
      <c r="D66" s="50">
        <v>3935.3</v>
      </c>
      <c r="E66" s="50">
        <v>3990.56</v>
      </c>
      <c r="F66" s="50">
        <v>3990.56</v>
      </c>
      <c r="G66" s="51">
        <v>3904130000</v>
      </c>
    </row>
    <row r="67" spans="1:7" x14ac:dyDescent="0.3">
      <c r="A67" s="49">
        <v>44904</v>
      </c>
      <c r="B67" s="50">
        <v>3954.17</v>
      </c>
      <c r="C67" s="50">
        <v>3977.02</v>
      </c>
      <c r="D67" s="50">
        <v>3933.04</v>
      </c>
      <c r="E67" s="50">
        <v>3934.38</v>
      </c>
      <c r="F67" s="50">
        <v>3934.38</v>
      </c>
      <c r="G67" s="51">
        <v>3888260000</v>
      </c>
    </row>
    <row r="68" spans="1:7" x14ac:dyDescent="0.3">
      <c r="A68" s="49">
        <v>44903</v>
      </c>
      <c r="B68" s="50">
        <v>3947.79</v>
      </c>
      <c r="C68" s="50">
        <v>3974.19</v>
      </c>
      <c r="D68" s="50">
        <v>3935.83</v>
      </c>
      <c r="E68" s="50">
        <v>3963.51</v>
      </c>
      <c r="F68" s="50">
        <v>3963.51</v>
      </c>
      <c r="G68" s="51">
        <v>4006900000</v>
      </c>
    </row>
    <row r="69" spans="1:7" x14ac:dyDescent="0.3">
      <c r="A69" s="49">
        <v>44902</v>
      </c>
      <c r="B69" s="50">
        <v>3933.28</v>
      </c>
      <c r="C69" s="50">
        <v>3957.57</v>
      </c>
      <c r="D69" s="50">
        <v>3922.68</v>
      </c>
      <c r="E69" s="50">
        <v>3933.92</v>
      </c>
      <c r="F69" s="50">
        <v>3933.92</v>
      </c>
      <c r="G69" s="51">
        <v>4118050000</v>
      </c>
    </row>
    <row r="70" spans="1:7" x14ac:dyDescent="0.3">
      <c r="A70" s="49">
        <v>44901</v>
      </c>
      <c r="B70" s="50">
        <v>3996.63</v>
      </c>
      <c r="C70" s="50">
        <v>4001.51</v>
      </c>
      <c r="D70" s="50">
        <v>3918.39</v>
      </c>
      <c r="E70" s="50">
        <v>3941.26</v>
      </c>
      <c r="F70" s="50">
        <v>3941.26</v>
      </c>
      <c r="G70" s="51">
        <v>4368380000</v>
      </c>
    </row>
    <row r="71" spans="1:7" x14ac:dyDescent="0.3">
      <c r="A71" s="49">
        <v>44900</v>
      </c>
      <c r="B71" s="50">
        <v>4052.02</v>
      </c>
      <c r="C71" s="50">
        <v>4052.45</v>
      </c>
      <c r="D71" s="50">
        <v>3984.49</v>
      </c>
      <c r="E71" s="50">
        <v>3998.84</v>
      </c>
      <c r="F71" s="50">
        <v>3998.84</v>
      </c>
      <c r="G71" s="51">
        <v>4280820000</v>
      </c>
    </row>
    <row r="72" spans="1:7" x14ac:dyDescent="0.3">
      <c r="A72" s="49">
        <v>44897</v>
      </c>
      <c r="B72" s="50">
        <v>4040.17</v>
      </c>
      <c r="C72" s="50">
        <v>4080.48</v>
      </c>
      <c r="D72" s="50">
        <v>4026.63</v>
      </c>
      <c r="E72" s="50">
        <v>4071.7</v>
      </c>
      <c r="F72" s="50">
        <v>4071.7</v>
      </c>
      <c r="G72" s="51">
        <v>4012620000</v>
      </c>
    </row>
    <row r="73" spans="1:7" x14ac:dyDescent="0.3">
      <c r="A73" s="49">
        <v>44896</v>
      </c>
      <c r="B73" s="50">
        <v>4087.14</v>
      </c>
      <c r="C73" s="50">
        <v>4100.51</v>
      </c>
      <c r="D73" s="50">
        <v>4050.87</v>
      </c>
      <c r="E73" s="50">
        <v>4076.57</v>
      </c>
      <c r="F73" s="50">
        <v>4076.57</v>
      </c>
      <c r="G73" s="51">
        <v>4527130000</v>
      </c>
    </row>
    <row r="74" spans="1:7" x14ac:dyDescent="0.3">
      <c r="A74" s="49">
        <v>44895</v>
      </c>
      <c r="B74" s="50">
        <v>3957.18</v>
      </c>
      <c r="C74" s="50">
        <v>4080.11</v>
      </c>
      <c r="D74" s="50">
        <v>3938.58</v>
      </c>
      <c r="E74" s="50">
        <v>4080.11</v>
      </c>
      <c r="F74" s="50">
        <v>4080.11</v>
      </c>
      <c r="G74" s="51">
        <v>6579360000</v>
      </c>
    </row>
    <row r="75" spans="1:7" x14ac:dyDescent="0.3">
      <c r="A75" s="49">
        <v>44894</v>
      </c>
      <c r="B75" s="50">
        <v>3964.19</v>
      </c>
      <c r="C75" s="50">
        <v>3976.77</v>
      </c>
      <c r="D75" s="50">
        <v>3937.65</v>
      </c>
      <c r="E75" s="50">
        <v>3957.63</v>
      </c>
      <c r="F75" s="50">
        <v>3957.63</v>
      </c>
      <c r="G75" s="51">
        <v>3546040000</v>
      </c>
    </row>
    <row r="76" spans="1:7" x14ac:dyDescent="0.3">
      <c r="A76" s="49">
        <v>44893</v>
      </c>
      <c r="B76" s="50">
        <v>4005.36</v>
      </c>
      <c r="C76" s="50">
        <v>4012.27</v>
      </c>
      <c r="D76" s="50">
        <v>3955.77</v>
      </c>
      <c r="E76" s="50">
        <v>3963.94</v>
      </c>
      <c r="F76" s="50">
        <v>3963.94</v>
      </c>
      <c r="G76" s="51">
        <v>3615430000</v>
      </c>
    </row>
    <row r="77" spans="1:7" x14ac:dyDescent="0.3">
      <c r="A77" s="49">
        <v>44890</v>
      </c>
      <c r="B77" s="50">
        <v>4023.34</v>
      </c>
      <c r="C77" s="50">
        <v>4034.02</v>
      </c>
      <c r="D77" s="50">
        <v>4020.76</v>
      </c>
      <c r="E77" s="50">
        <v>4026.12</v>
      </c>
      <c r="F77" s="50">
        <v>4026.12</v>
      </c>
      <c r="G77" s="51">
        <v>1706460000</v>
      </c>
    </row>
    <row r="78" spans="1:7" x14ac:dyDescent="0.3">
      <c r="A78" s="49">
        <v>44888</v>
      </c>
      <c r="B78" s="50">
        <v>4000.3</v>
      </c>
      <c r="C78" s="50">
        <v>4033.78</v>
      </c>
      <c r="D78" s="50">
        <v>3998.66</v>
      </c>
      <c r="E78" s="50">
        <v>4027.26</v>
      </c>
      <c r="F78" s="50">
        <v>4027.26</v>
      </c>
      <c r="G78" s="51">
        <v>3279720000</v>
      </c>
    </row>
    <row r="79" spans="1:7" x14ac:dyDescent="0.3">
      <c r="A79" s="49">
        <v>44887</v>
      </c>
      <c r="B79" s="50">
        <v>3965.51</v>
      </c>
      <c r="C79" s="50">
        <v>4005.88</v>
      </c>
      <c r="D79" s="50">
        <v>3956.88</v>
      </c>
      <c r="E79" s="50">
        <v>4003.58</v>
      </c>
      <c r="F79" s="50">
        <v>4003.58</v>
      </c>
      <c r="G79" s="51">
        <v>3887990000</v>
      </c>
    </row>
    <row r="80" spans="1:7" x14ac:dyDescent="0.3">
      <c r="A80" s="49">
        <v>44886</v>
      </c>
      <c r="B80" s="50">
        <v>3956.23</v>
      </c>
      <c r="C80" s="50">
        <v>3962</v>
      </c>
      <c r="D80" s="50">
        <v>3933.34</v>
      </c>
      <c r="E80" s="50">
        <v>3949.94</v>
      </c>
      <c r="F80" s="50">
        <v>3949.94</v>
      </c>
      <c r="G80" s="51">
        <v>3850690000</v>
      </c>
    </row>
    <row r="81" spans="1:7" x14ac:dyDescent="0.3">
      <c r="A81" s="49">
        <v>44883</v>
      </c>
      <c r="B81" s="50">
        <v>3966.39</v>
      </c>
      <c r="C81" s="50">
        <v>3979.89</v>
      </c>
      <c r="D81" s="50">
        <v>3935.98</v>
      </c>
      <c r="E81" s="50">
        <v>3965.34</v>
      </c>
      <c r="F81" s="50">
        <v>3965.34</v>
      </c>
      <c r="G81" s="51">
        <v>4037360000</v>
      </c>
    </row>
    <row r="82" spans="1:7" x14ac:dyDescent="0.3">
      <c r="A82" s="49">
        <v>44882</v>
      </c>
      <c r="B82" s="50">
        <v>3919.26</v>
      </c>
      <c r="C82" s="50">
        <v>3954.33</v>
      </c>
      <c r="D82" s="50">
        <v>3906.54</v>
      </c>
      <c r="E82" s="50">
        <v>3946.56</v>
      </c>
      <c r="F82" s="50">
        <v>3946.56</v>
      </c>
      <c r="G82" s="51">
        <v>4051780000</v>
      </c>
    </row>
    <row r="83" spans="1:7" x14ac:dyDescent="0.3">
      <c r="A83" s="49">
        <v>44881</v>
      </c>
      <c r="B83" s="50">
        <v>3976.82</v>
      </c>
      <c r="C83" s="50">
        <v>3983.09</v>
      </c>
      <c r="D83" s="50">
        <v>3954.34</v>
      </c>
      <c r="E83" s="50">
        <v>3958.79</v>
      </c>
      <c r="F83" s="50">
        <v>3958.79</v>
      </c>
      <c r="G83" s="51">
        <v>4165320000</v>
      </c>
    </row>
    <row r="84" spans="1:7" x14ac:dyDescent="0.3">
      <c r="A84" s="49">
        <v>44880</v>
      </c>
      <c r="B84" s="50">
        <v>4006.41</v>
      </c>
      <c r="C84" s="50">
        <v>4028.84</v>
      </c>
      <c r="D84" s="50">
        <v>3953.17</v>
      </c>
      <c r="E84" s="50">
        <v>3991.73</v>
      </c>
      <c r="F84" s="50">
        <v>3991.73</v>
      </c>
      <c r="G84" s="51">
        <v>5015310000</v>
      </c>
    </row>
    <row r="85" spans="1:7" x14ac:dyDescent="0.3">
      <c r="A85" s="49">
        <v>44879</v>
      </c>
      <c r="B85" s="50">
        <v>3977.97</v>
      </c>
      <c r="C85" s="50">
        <v>4008.97</v>
      </c>
      <c r="D85" s="50">
        <v>3956.4</v>
      </c>
      <c r="E85" s="50">
        <v>3957.25</v>
      </c>
      <c r="F85" s="50">
        <v>3957.25</v>
      </c>
      <c r="G85" s="51">
        <v>4561930000</v>
      </c>
    </row>
    <row r="86" spans="1:7" x14ac:dyDescent="0.3">
      <c r="A86" s="49">
        <v>44876</v>
      </c>
      <c r="B86" s="50">
        <v>3963.72</v>
      </c>
      <c r="C86" s="50">
        <v>4001.48</v>
      </c>
      <c r="D86" s="50">
        <v>3944.82</v>
      </c>
      <c r="E86" s="50">
        <v>3992.93</v>
      </c>
      <c r="F86" s="50">
        <v>3992.93</v>
      </c>
      <c r="G86" s="51">
        <v>5593310000</v>
      </c>
    </row>
    <row r="87" spans="1:7" x14ac:dyDescent="0.3">
      <c r="A87" s="49">
        <v>44875</v>
      </c>
      <c r="B87" s="50">
        <v>3859.89</v>
      </c>
      <c r="C87" s="50">
        <v>3958.33</v>
      </c>
      <c r="D87" s="50">
        <v>3859.89</v>
      </c>
      <c r="E87" s="50">
        <v>3956.37</v>
      </c>
      <c r="F87" s="50">
        <v>3956.37</v>
      </c>
      <c r="G87" s="51">
        <v>5781260000</v>
      </c>
    </row>
    <row r="88" spans="1:7" x14ac:dyDescent="0.3">
      <c r="A88" s="49">
        <v>44874</v>
      </c>
      <c r="B88" s="50">
        <v>3810.94</v>
      </c>
      <c r="C88" s="50">
        <v>3818.2</v>
      </c>
      <c r="D88" s="50">
        <v>3744.22</v>
      </c>
      <c r="E88" s="50">
        <v>3748.57</v>
      </c>
      <c r="F88" s="50">
        <v>3748.57</v>
      </c>
      <c r="G88" s="51">
        <v>4645010000</v>
      </c>
    </row>
    <row r="89" spans="1:7" x14ac:dyDescent="0.3">
      <c r="A89" s="49">
        <v>44873</v>
      </c>
      <c r="B89" s="50">
        <v>3817.02</v>
      </c>
      <c r="C89" s="50">
        <v>3859.4</v>
      </c>
      <c r="D89" s="50">
        <v>3786.28</v>
      </c>
      <c r="E89" s="50">
        <v>3828.11</v>
      </c>
      <c r="F89" s="50">
        <v>3828.11</v>
      </c>
      <c r="G89" s="51">
        <v>4607640000</v>
      </c>
    </row>
    <row r="90" spans="1:7" x14ac:dyDescent="0.3">
      <c r="A90" s="49">
        <v>44872</v>
      </c>
      <c r="B90" s="50">
        <v>3780.71</v>
      </c>
      <c r="C90" s="50">
        <v>3813.95</v>
      </c>
      <c r="D90" s="50">
        <v>3764.7</v>
      </c>
      <c r="E90" s="50">
        <v>3806.8</v>
      </c>
      <c r="F90" s="50">
        <v>3806.8</v>
      </c>
      <c r="G90" s="51">
        <v>4341620000</v>
      </c>
    </row>
    <row r="91" spans="1:7" x14ac:dyDescent="0.3">
      <c r="A91" s="49">
        <v>44869</v>
      </c>
      <c r="B91" s="50">
        <v>3766.98</v>
      </c>
      <c r="C91" s="50">
        <v>3796.34</v>
      </c>
      <c r="D91" s="50">
        <v>3708.84</v>
      </c>
      <c r="E91" s="50">
        <v>3770.55</v>
      </c>
      <c r="F91" s="50">
        <v>3770.55</v>
      </c>
      <c r="G91" s="51">
        <v>5400180000</v>
      </c>
    </row>
    <row r="92" spans="1:7" x14ac:dyDescent="0.3">
      <c r="A92" s="49">
        <v>44868</v>
      </c>
      <c r="B92" s="50">
        <v>3733.25</v>
      </c>
      <c r="C92" s="50">
        <v>3750.59</v>
      </c>
      <c r="D92" s="50">
        <v>3698.15</v>
      </c>
      <c r="E92" s="50">
        <v>3719.89</v>
      </c>
      <c r="F92" s="50">
        <v>3719.89</v>
      </c>
      <c r="G92" s="51">
        <v>4625290000</v>
      </c>
    </row>
    <row r="93" spans="1:7" x14ac:dyDescent="0.3">
      <c r="A93" s="49">
        <v>44867</v>
      </c>
      <c r="B93" s="50">
        <v>3852.9</v>
      </c>
      <c r="C93" s="50">
        <v>3894.44</v>
      </c>
      <c r="D93" s="50">
        <v>3758.68</v>
      </c>
      <c r="E93" s="50">
        <v>3759.69</v>
      </c>
      <c r="F93" s="50">
        <v>3759.69</v>
      </c>
      <c r="G93" s="51">
        <v>4899000000</v>
      </c>
    </row>
    <row r="94" spans="1:7" x14ac:dyDescent="0.3">
      <c r="A94" s="49">
        <v>44866</v>
      </c>
      <c r="B94" s="50">
        <v>3901.79</v>
      </c>
      <c r="C94" s="50">
        <v>3911.79</v>
      </c>
      <c r="D94" s="50">
        <v>3843.8</v>
      </c>
      <c r="E94" s="50">
        <v>3856.1</v>
      </c>
      <c r="F94" s="50">
        <v>3856.1</v>
      </c>
      <c r="G94" s="51">
        <v>4481210000</v>
      </c>
    </row>
    <row r="95" spans="1:7" x14ac:dyDescent="0.3">
      <c r="A95" s="49">
        <v>44865</v>
      </c>
      <c r="B95" s="50">
        <v>3881.85</v>
      </c>
      <c r="C95" s="50">
        <v>3893.73</v>
      </c>
      <c r="D95" s="50">
        <v>3863.18</v>
      </c>
      <c r="E95" s="50">
        <v>3871.98</v>
      </c>
      <c r="F95" s="50">
        <v>3871.98</v>
      </c>
      <c r="G95" s="51">
        <v>4820620000</v>
      </c>
    </row>
    <row r="96" spans="1:7" x14ac:dyDescent="0.3">
      <c r="A96" s="49">
        <v>44862</v>
      </c>
      <c r="B96" s="50">
        <v>3808.26</v>
      </c>
      <c r="C96" s="50">
        <v>3905.42</v>
      </c>
      <c r="D96" s="50">
        <v>3808.26</v>
      </c>
      <c r="E96" s="50">
        <v>3901.06</v>
      </c>
      <c r="F96" s="50">
        <v>3901.06</v>
      </c>
      <c r="G96" s="51">
        <v>4459410000</v>
      </c>
    </row>
    <row r="97" spans="1:7" x14ac:dyDescent="0.3">
      <c r="A97" s="49">
        <v>44861</v>
      </c>
      <c r="B97" s="50">
        <v>3834.69</v>
      </c>
      <c r="C97" s="50">
        <v>3859.95</v>
      </c>
      <c r="D97" s="50">
        <v>3803.79</v>
      </c>
      <c r="E97" s="50">
        <v>3807.3</v>
      </c>
      <c r="F97" s="50">
        <v>3807.3</v>
      </c>
      <c r="G97" s="51">
        <v>4687320000</v>
      </c>
    </row>
    <row r="98" spans="1:7" x14ac:dyDescent="0.3">
      <c r="A98" s="49">
        <v>44860</v>
      </c>
      <c r="B98" s="50">
        <v>3825.97</v>
      </c>
      <c r="C98" s="50">
        <v>3886.15</v>
      </c>
      <c r="D98" s="50">
        <v>3824.07</v>
      </c>
      <c r="E98" s="50">
        <v>3830.6</v>
      </c>
      <c r="F98" s="50">
        <v>3830.6</v>
      </c>
      <c r="G98" s="51">
        <v>4817310000</v>
      </c>
    </row>
    <row r="99" spans="1:7" x14ac:dyDescent="0.3">
      <c r="A99" s="49">
        <v>44859</v>
      </c>
      <c r="B99" s="50">
        <v>3799.44</v>
      </c>
      <c r="C99" s="50">
        <v>3862.85</v>
      </c>
      <c r="D99" s="50">
        <v>3799.44</v>
      </c>
      <c r="E99" s="50">
        <v>3859.11</v>
      </c>
      <c r="F99" s="50">
        <v>3859.11</v>
      </c>
      <c r="G99" s="51">
        <v>4843120000</v>
      </c>
    </row>
    <row r="100" spans="1:7" x14ac:dyDescent="0.3">
      <c r="A100" s="49">
        <v>44858</v>
      </c>
      <c r="B100" s="50">
        <v>3762.01</v>
      </c>
      <c r="C100" s="50">
        <v>3810.74</v>
      </c>
      <c r="D100" s="50">
        <v>3741.65</v>
      </c>
      <c r="E100" s="50">
        <v>3797.34</v>
      </c>
      <c r="F100" s="50">
        <v>3797.34</v>
      </c>
      <c r="G100" s="51">
        <v>4747930000</v>
      </c>
    </row>
    <row r="101" spans="1:7" x14ac:dyDescent="0.3">
      <c r="A101" s="49">
        <v>44855</v>
      </c>
      <c r="B101" s="50">
        <v>3657.1</v>
      </c>
      <c r="C101" s="50">
        <v>3757.89</v>
      </c>
      <c r="D101" s="50">
        <v>3647.42</v>
      </c>
      <c r="E101" s="50">
        <v>3752.75</v>
      </c>
      <c r="F101" s="50">
        <v>3752.75</v>
      </c>
      <c r="G101" s="51">
        <v>5078020000</v>
      </c>
    </row>
    <row r="102" spans="1:7" x14ac:dyDescent="0.3">
      <c r="A102" s="49">
        <v>44854</v>
      </c>
      <c r="B102" s="50">
        <v>3689.05</v>
      </c>
      <c r="C102" s="50">
        <v>3736</v>
      </c>
      <c r="D102" s="50">
        <v>3656.44</v>
      </c>
      <c r="E102" s="50">
        <v>3665.78</v>
      </c>
      <c r="F102" s="50">
        <v>3665.78</v>
      </c>
      <c r="G102" s="51">
        <v>4496620000</v>
      </c>
    </row>
    <row r="103" spans="1:7" x14ac:dyDescent="0.3">
      <c r="A103" s="49">
        <v>44853</v>
      </c>
      <c r="B103" s="50">
        <v>3703.11</v>
      </c>
      <c r="C103" s="50">
        <v>3728.58</v>
      </c>
      <c r="D103" s="50">
        <v>3666.51</v>
      </c>
      <c r="E103" s="50">
        <v>3695.16</v>
      </c>
      <c r="F103" s="50">
        <v>3695.16</v>
      </c>
      <c r="G103" s="51">
        <v>4223800000</v>
      </c>
    </row>
    <row r="104" spans="1:7" x14ac:dyDescent="0.3">
      <c r="A104" s="49">
        <v>44852</v>
      </c>
      <c r="B104" s="50">
        <v>3746.26</v>
      </c>
      <c r="C104" s="50">
        <v>3762.79</v>
      </c>
      <c r="D104" s="50">
        <v>3686.53</v>
      </c>
      <c r="E104" s="50">
        <v>3719.98</v>
      </c>
      <c r="F104" s="50">
        <v>3719.98</v>
      </c>
      <c r="G104" s="51">
        <v>4483740000</v>
      </c>
    </row>
    <row r="105" spans="1:7" x14ac:dyDescent="0.3">
      <c r="A105" s="49">
        <v>44851</v>
      </c>
      <c r="B105" s="50">
        <v>3638.65</v>
      </c>
      <c r="C105" s="50">
        <v>3689.73</v>
      </c>
      <c r="D105" s="50">
        <v>3638.65</v>
      </c>
      <c r="E105" s="50">
        <v>3677.95</v>
      </c>
      <c r="F105" s="50">
        <v>3677.95</v>
      </c>
      <c r="G105" s="51">
        <v>4352780000</v>
      </c>
    </row>
    <row r="106" spans="1:7" x14ac:dyDescent="0.3">
      <c r="A106" s="49">
        <v>44848</v>
      </c>
      <c r="B106" s="50">
        <v>3690.41</v>
      </c>
      <c r="C106" s="50">
        <v>3712</v>
      </c>
      <c r="D106" s="50">
        <v>3579.68</v>
      </c>
      <c r="E106" s="50">
        <v>3583.07</v>
      </c>
      <c r="F106" s="50">
        <v>3583.07</v>
      </c>
      <c r="G106" s="51">
        <v>4243030000</v>
      </c>
    </row>
    <row r="107" spans="1:7" x14ac:dyDescent="0.3">
      <c r="A107" s="49">
        <v>44847</v>
      </c>
      <c r="B107" s="50">
        <v>3520.37</v>
      </c>
      <c r="C107" s="50">
        <v>3685.41</v>
      </c>
      <c r="D107" s="50">
        <v>3491.58</v>
      </c>
      <c r="E107" s="50">
        <v>3669.91</v>
      </c>
      <c r="F107" s="50">
        <v>3669.91</v>
      </c>
      <c r="G107" s="51">
        <v>5021680000</v>
      </c>
    </row>
    <row r="108" spans="1:7" x14ac:dyDescent="0.3">
      <c r="A108" s="49">
        <v>44846</v>
      </c>
      <c r="B108" s="50">
        <v>3590.83</v>
      </c>
      <c r="C108" s="50">
        <v>3608.34</v>
      </c>
      <c r="D108" s="50">
        <v>3573.86</v>
      </c>
      <c r="E108" s="50">
        <v>3577.03</v>
      </c>
      <c r="F108" s="50">
        <v>3577.03</v>
      </c>
      <c r="G108" s="51">
        <v>4006830000</v>
      </c>
    </row>
    <row r="109" spans="1:7" x14ac:dyDescent="0.3">
      <c r="A109" s="49">
        <v>44845</v>
      </c>
      <c r="B109" s="50">
        <v>3595.86</v>
      </c>
      <c r="C109" s="50">
        <v>3640.66</v>
      </c>
      <c r="D109" s="50">
        <v>3568.45</v>
      </c>
      <c r="E109" s="50">
        <v>3588.84</v>
      </c>
      <c r="F109" s="50">
        <v>3588.84</v>
      </c>
      <c r="G109" s="51">
        <v>4759030000</v>
      </c>
    </row>
    <row r="110" spans="1:7" x14ac:dyDescent="0.3">
      <c r="A110" s="49">
        <v>44844</v>
      </c>
      <c r="B110" s="50">
        <v>3647.51</v>
      </c>
      <c r="C110" s="50">
        <v>3652.17</v>
      </c>
      <c r="D110" s="50">
        <v>3588.1</v>
      </c>
      <c r="E110" s="50">
        <v>3612.39</v>
      </c>
      <c r="F110" s="50">
        <v>3612.39</v>
      </c>
      <c r="G110" s="51">
        <v>3834320000</v>
      </c>
    </row>
    <row r="111" spans="1:7" x14ac:dyDescent="0.3">
      <c r="A111" s="49">
        <v>44841</v>
      </c>
      <c r="B111" s="50">
        <v>3706.74</v>
      </c>
      <c r="C111" s="50">
        <v>3706.74</v>
      </c>
      <c r="D111" s="50">
        <v>3620.73</v>
      </c>
      <c r="E111" s="50">
        <v>3639.66</v>
      </c>
      <c r="F111" s="50">
        <v>3639.66</v>
      </c>
      <c r="G111" s="51">
        <v>4449660000</v>
      </c>
    </row>
    <row r="112" spans="1:7" x14ac:dyDescent="0.3">
      <c r="A112" s="49">
        <v>44840</v>
      </c>
      <c r="B112" s="50">
        <v>3771.97</v>
      </c>
      <c r="C112" s="50">
        <v>3797.93</v>
      </c>
      <c r="D112" s="50">
        <v>3739.22</v>
      </c>
      <c r="E112" s="50">
        <v>3744.52</v>
      </c>
      <c r="F112" s="50">
        <v>3744.52</v>
      </c>
      <c r="G112" s="51">
        <v>4252100000</v>
      </c>
    </row>
    <row r="113" spans="1:7" x14ac:dyDescent="0.3">
      <c r="A113" s="49">
        <v>44839</v>
      </c>
      <c r="B113" s="50">
        <v>3753.25</v>
      </c>
      <c r="C113" s="50">
        <v>3806.91</v>
      </c>
      <c r="D113" s="50">
        <v>3722.66</v>
      </c>
      <c r="E113" s="50">
        <v>3783.28</v>
      </c>
      <c r="F113" s="50">
        <v>3783.28</v>
      </c>
      <c r="G113" s="51">
        <v>4293180000</v>
      </c>
    </row>
    <row r="114" spans="1:7" x14ac:dyDescent="0.3">
      <c r="A114" s="49">
        <v>44838</v>
      </c>
      <c r="B114" s="50">
        <v>3726.46</v>
      </c>
      <c r="C114" s="50">
        <v>3791.92</v>
      </c>
      <c r="D114" s="50">
        <v>3726.46</v>
      </c>
      <c r="E114" s="50">
        <v>3790.93</v>
      </c>
      <c r="F114" s="50">
        <v>3790.93</v>
      </c>
      <c r="G114" s="51">
        <v>5146580000</v>
      </c>
    </row>
    <row r="115" spans="1:7" x14ac:dyDescent="0.3">
      <c r="A115" s="49">
        <v>44837</v>
      </c>
      <c r="B115" s="50">
        <v>3609.78</v>
      </c>
      <c r="C115" s="50">
        <v>3698.35</v>
      </c>
      <c r="D115" s="50">
        <v>3604.93</v>
      </c>
      <c r="E115" s="50">
        <v>3678.43</v>
      </c>
      <c r="F115" s="50">
        <v>3678.43</v>
      </c>
      <c r="G115" s="51">
        <v>4806680000</v>
      </c>
    </row>
    <row r="116" spans="1:7" x14ac:dyDescent="0.3">
      <c r="A116" s="49">
        <v>44834</v>
      </c>
      <c r="B116" s="50">
        <v>3633.48</v>
      </c>
      <c r="C116" s="50">
        <v>3671.44</v>
      </c>
      <c r="D116" s="50">
        <v>3584.13</v>
      </c>
      <c r="E116" s="50">
        <v>3585.62</v>
      </c>
      <c r="F116" s="50">
        <v>3585.62</v>
      </c>
      <c r="G116" s="51">
        <v>5645360000</v>
      </c>
    </row>
    <row r="117" spans="1:7" x14ac:dyDescent="0.3">
      <c r="A117" s="49">
        <v>44833</v>
      </c>
      <c r="B117" s="50">
        <v>3687.01</v>
      </c>
      <c r="C117" s="50">
        <v>3687.01</v>
      </c>
      <c r="D117" s="50">
        <v>3610.4</v>
      </c>
      <c r="E117" s="50">
        <v>3640.47</v>
      </c>
      <c r="F117" s="50">
        <v>3640.47</v>
      </c>
      <c r="G117" s="51">
        <v>4681810000</v>
      </c>
    </row>
    <row r="118" spans="1:7" x14ac:dyDescent="0.3">
      <c r="A118" s="49">
        <v>44832</v>
      </c>
      <c r="B118" s="50">
        <v>3651.94</v>
      </c>
      <c r="C118" s="50">
        <v>3736.74</v>
      </c>
      <c r="D118" s="50">
        <v>3640.61</v>
      </c>
      <c r="E118" s="50">
        <v>3719.04</v>
      </c>
      <c r="F118" s="50">
        <v>3719.04</v>
      </c>
      <c r="G118" s="51">
        <v>4684850000</v>
      </c>
    </row>
    <row r="119" spans="1:7" x14ac:dyDescent="0.3">
      <c r="A119" s="49">
        <v>44831</v>
      </c>
      <c r="B119" s="50">
        <v>3686.44</v>
      </c>
      <c r="C119" s="50">
        <v>3717.53</v>
      </c>
      <c r="D119" s="50">
        <v>3623.29</v>
      </c>
      <c r="E119" s="50">
        <v>3647.29</v>
      </c>
      <c r="F119" s="50">
        <v>3647.29</v>
      </c>
      <c r="G119" s="51">
        <v>4577740000</v>
      </c>
    </row>
    <row r="120" spans="1:7" x14ac:dyDescent="0.3">
      <c r="A120" s="49">
        <v>44830</v>
      </c>
      <c r="B120" s="50">
        <v>3682.72</v>
      </c>
      <c r="C120" s="50">
        <v>3715.67</v>
      </c>
      <c r="D120" s="50">
        <v>3644.76</v>
      </c>
      <c r="E120" s="50">
        <v>3655.04</v>
      </c>
      <c r="F120" s="50">
        <v>3655.04</v>
      </c>
      <c r="G120" s="51">
        <v>4886140000</v>
      </c>
    </row>
    <row r="121" spans="1:7" x14ac:dyDescent="0.3">
      <c r="A121" s="49">
        <v>44827</v>
      </c>
      <c r="B121" s="50">
        <v>3727.14</v>
      </c>
      <c r="C121" s="50">
        <v>3727.14</v>
      </c>
      <c r="D121" s="50">
        <v>3647.47</v>
      </c>
      <c r="E121" s="50">
        <v>3693.23</v>
      </c>
      <c r="F121" s="50">
        <v>3693.23</v>
      </c>
      <c r="G121" s="51">
        <v>5144270000</v>
      </c>
    </row>
    <row r="122" spans="1:7" x14ac:dyDescent="0.3">
      <c r="A122" s="49">
        <v>44826</v>
      </c>
      <c r="B122" s="50">
        <v>3782.36</v>
      </c>
      <c r="C122" s="50">
        <v>3790.9</v>
      </c>
      <c r="D122" s="50">
        <v>3749.45</v>
      </c>
      <c r="E122" s="50">
        <v>3757.99</v>
      </c>
      <c r="F122" s="50">
        <v>3757.99</v>
      </c>
      <c r="G122" s="51">
        <v>4284600000</v>
      </c>
    </row>
    <row r="123" spans="1:7" x14ac:dyDescent="0.3">
      <c r="A123" s="49">
        <v>44825</v>
      </c>
      <c r="B123" s="50">
        <v>3871.4</v>
      </c>
      <c r="C123" s="50">
        <v>3907.07</v>
      </c>
      <c r="D123" s="50">
        <v>3789.49</v>
      </c>
      <c r="E123" s="50">
        <v>3789.93</v>
      </c>
      <c r="F123" s="50">
        <v>3789.93</v>
      </c>
      <c r="G123" s="51">
        <v>4078330000</v>
      </c>
    </row>
    <row r="124" spans="1:7" x14ac:dyDescent="0.3">
      <c r="A124" s="49">
        <v>44824</v>
      </c>
      <c r="B124" s="50">
        <v>3875.23</v>
      </c>
      <c r="C124" s="50">
        <v>3876.01</v>
      </c>
      <c r="D124" s="50">
        <v>3827.54</v>
      </c>
      <c r="E124" s="50">
        <v>3855.93</v>
      </c>
      <c r="F124" s="50">
        <v>3855.93</v>
      </c>
      <c r="G124" s="51">
        <v>4058050000</v>
      </c>
    </row>
    <row r="125" spans="1:7" x14ac:dyDescent="0.3">
      <c r="A125" s="49">
        <v>44823</v>
      </c>
      <c r="B125" s="50">
        <v>3849.91</v>
      </c>
      <c r="C125" s="50">
        <v>3900.45</v>
      </c>
      <c r="D125" s="50">
        <v>3838.5</v>
      </c>
      <c r="E125" s="50">
        <v>3899.89</v>
      </c>
      <c r="F125" s="50">
        <v>3899.89</v>
      </c>
      <c r="G125" s="51">
        <v>3766850000</v>
      </c>
    </row>
    <row r="126" spans="1:7" x14ac:dyDescent="0.3">
      <c r="A126" s="49">
        <v>44820</v>
      </c>
      <c r="B126" s="50">
        <v>3880.95</v>
      </c>
      <c r="C126" s="50">
        <v>3880.95</v>
      </c>
      <c r="D126" s="50">
        <v>3837.08</v>
      </c>
      <c r="E126" s="50">
        <v>3873.33</v>
      </c>
      <c r="F126" s="50">
        <v>3873.33</v>
      </c>
      <c r="G126" s="51">
        <v>7954650000</v>
      </c>
    </row>
    <row r="127" spans="1:7" x14ac:dyDescent="0.3">
      <c r="A127" s="49">
        <v>44819</v>
      </c>
      <c r="B127" s="50">
        <v>3932.41</v>
      </c>
      <c r="C127" s="50">
        <v>3959.14</v>
      </c>
      <c r="D127" s="50">
        <v>3888.28</v>
      </c>
      <c r="E127" s="50">
        <v>3901.35</v>
      </c>
      <c r="F127" s="50">
        <v>3901.35</v>
      </c>
      <c r="G127" s="51">
        <v>4441830000</v>
      </c>
    </row>
    <row r="128" spans="1:7" x14ac:dyDescent="0.3">
      <c r="A128" s="49">
        <v>44818</v>
      </c>
      <c r="B128" s="50">
        <v>3940.73</v>
      </c>
      <c r="C128" s="50">
        <v>3961.94</v>
      </c>
      <c r="D128" s="50">
        <v>3912.18</v>
      </c>
      <c r="E128" s="50">
        <v>3946.01</v>
      </c>
      <c r="F128" s="50">
        <v>3946.01</v>
      </c>
      <c r="G128" s="51">
        <v>4293240000</v>
      </c>
    </row>
    <row r="129" spans="1:7" x14ac:dyDescent="0.3">
      <c r="A129" s="49">
        <v>44817</v>
      </c>
      <c r="B129" s="50">
        <v>4037.12</v>
      </c>
      <c r="C129" s="50">
        <v>4037.12</v>
      </c>
      <c r="D129" s="50">
        <v>3921.28</v>
      </c>
      <c r="E129" s="50">
        <v>3932.69</v>
      </c>
      <c r="F129" s="50">
        <v>3932.69</v>
      </c>
      <c r="G129" s="51">
        <v>4224550000</v>
      </c>
    </row>
    <row r="130" spans="1:7" x14ac:dyDescent="0.3">
      <c r="A130" s="49">
        <v>44816</v>
      </c>
      <c r="B130" s="50">
        <v>4083.67</v>
      </c>
      <c r="C130" s="50">
        <v>4119.28</v>
      </c>
      <c r="D130" s="50">
        <v>4083.67</v>
      </c>
      <c r="E130" s="50">
        <v>4110.41</v>
      </c>
      <c r="F130" s="50">
        <v>4110.41</v>
      </c>
      <c r="G130" s="51">
        <v>3814200000</v>
      </c>
    </row>
    <row r="131" spans="1:7" x14ac:dyDescent="0.3">
      <c r="A131" s="49">
        <v>44813</v>
      </c>
      <c r="B131" s="50">
        <v>4022.94</v>
      </c>
      <c r="C131" s="50">
        <v>4076.81</v>
      </c>
      <c r="D131" s="50">
        <v>4022.94</v>
      </c>
      <c r="E131" s="50">
        <v>4067.36</v>
      </c>
      <c r="F131" s="50">
        <v>4067.36</v>
      </c>
      <c r="G131" s="51">
        <v>3901940000</v>
      </c>
    </row>
    <row r="132" spans="1:7" x14ac:dyDescent="0.3">
      <c r="A132" s="49">
        <v>44812</v>
      </c>
      <c r="B132" s="50">
        <v>3959.94</v>
      </c>
      <c r="C132" s="50">
        <v>4010.5</v>
      </c>
      <c r="D132" s="50">
        <v>3944.81</v>
      </c>
      <c r="E132" s="50">
        <v>4006.18</v>
      </c>
      <c r="F132" s="50">
        <v>4006.18</v>
      </c>
      <c r="G132" s="51">
        <v>3966850000</v>
      </c>
    </row>
    <row r="133" spans="1:7" x14ac:dyDescent="0.3">
      <c r="A133" s="49">
        <v>44811</v>
      </c>
      <c r="B133" s="50">
        <v>3909.43</v>
      </c>
      <c r="C133" s="50">
        <v>3987.89</v>
      </c>
      <c r="D133" s="50">
        <v>3906.03</v>
      </c>
      <c r="E133" s="50">
        <v>3979.87</v>
      </c>
      <c r="F133" s="50">
        <v>3979.87</v>
      </c>
      <c r="G133" s="51">
        <v>3890320000</v>
      </c>
    </row>
    <row r="134" spans="1:7" x14ac:dyDescent="0.3">
      <c r="A134" s="49">
        <v>44810</v>
      </c>
      <c r="B134" s="50">
        <v>3930.89</v>
      </c>
      <c r="C134" s="50">
        <v>3942.55</v>
      </c>
      <c r="D134" s="50">
        <v>3886.75</v>
      </c>
      <c r="E134" s="50">
        <v>3908.19</v>
      </c>
      <c r="F134" s="50">
        <v>3908.19</v>
      </c>
      <c r="G134" s="51">
        <v>4127340000</v>
      </c>
    </row>
    <row r="135" spans="1:7" x14ac:dyDescent="0.3">
      <c r="A135" s="49">
        <v>44806</v>
      </c>
      <c r="B135" s="50">
        <v>3994.66</v>
      </c>
      <c r="C135" s="50">
        <v>4018.43</v>
      </c>
      <c r="D135" s="50">
        <v>3906.21</v>
      </c>
      <c r="E135" s="50">
        <v>3924.26</v>
      </c>
      <c r="F135" s="50">
        <v>3924.26</v>
      </c>
      <c r="G135" s="51">
        <v>3665850000</v>
      </c>
    </row>
    <row r="136" spans="1:7" x14ac:dyDescent="0.3">
      <c r="A136" s="49">
        <v>44805</v>
      </c>
      <c r="B136" s="50">
        <v>3936.73</v>
      </c>
      <c r="C136" s="50">
        <v>3970.23</v>
      </c>
      <c r="D136" s="50">
        <v>3903.65</v>
      </c>
      <c r="E136" s="50">
        <v>3966.85</v>
      </c>
      <c r="F136" s="50">
        <v>3966.85</v>
      </c>
      <c r="G136" s="51">
        <v>4152250000</v>
      </c>
    </row>
    <row r="137" spans="1:7" x14ac:dyDescent="0.3">
      <c r="A137" s="49">
        <v>44804</v>
      </c>
      <c r="B137" s="50">
        <v>4000.67</v>
      </c>
      <c r="C137" s="50">
        <v>4015.37</v>
      </c>
      <c r="D137" s="50">
        <v>3954.53</v>
      </c>
      <c r="E137" s="50">
        <v>3955</v>
      </c>
      <c r="F137" s="50">
        <v>3955</v>
      </c>
      <c r="G137" s="51">
        <v>4542490000</v>
      </c>
    </row>
    <row r="138" spans="1:7" x14ac:dyDescent="0.3">
      <c r="A138" s="49">
        <v>44803</v>
      </c>
      <c r="B138" s="50">
        <v>4041.25</v>
      </c>
      <c r="C138" s="50">
        <v>4044.98</v>
      </c>
      <c r="D138" s="50">
        <v>3965.21</v>
      </c>
      <c r="E138" s="50">
        <v>3986.16</v>
      </c>
      <c r="F138" s="50">
        <v>3986.16</v>
      </c>
      <c r="G138" s="51">
        <v>3835860000</v>
      </c>
    </row>
    <row r="139" spans="1:7" x14ac:dyDescent="0.3">
      <c r="A139" s="49">
        <v>44802</v>
      </c>
      <c r="B139" s="50">
        <v>4034.58</v>
      </c>
      <c r="C139" s="50">
        <v>4062.99</v>
      </c>
      <c r="D139" s="50">
        <v>4017.42</v>
      </c>
      <c r="E139" s="50">
        <v>4030.61</v>
      </c>
      <c r="F139" s="50">
        <v>4030.61</v>
      </c>
      <c r="G139" s="51">
        <v>3396510000</v>
      </c>
    </row>
    <row r="140" spans="1:7" x14ac:dyDescent="0.3">
      <c r="A140" s="49">
        <v>44799</v>
      </c>
      <c r="B140" s="50">
        <v>4198.74</v>
      </c>
      <c r="C140" s="50">
        <v>4203.04</v>
      </c>
      <c r="D140" s="50">
        <v>4057.66</v>
      </c>
      <c r="E140" s="50">
        <v>4057.66</v>
      </c>
      <c r="F140" s="50">
        <v>4057.66</v>
      </c>
      <c r="G140" s="51">
        <v>3832750000</v>
      </c>
    </row>
    <row r="141" spans="1:7" x14ac:dyDescent="0.3">
      <c r="A141" s="49">
        <v>44798</v>
      </c>
      <c r="B141" s="50">
        <v>4153.26</v>
      </c>
      <c r="C141" s="50">
        <v>4200.54</v>
      </c>
      <c r="D141" s="50">
        <v>4147.59</v>
      </c>
      <c r="E141" s="50">
        <v>4199.12</v>
      </c>
      <c r="F141" s="50">
        <v>4199.12</v>
      </c>
      <c r="G141" s="51">
        <v>3566870000</v>
      </c>
    </row>
    <row r="142" spans="1:7" x14ac:dyDescent="0.3">
      <c r="A142" s="49">
        <v>44797</v>
      </c>
      <c r="B142" s="50">
        <v>4126.55</v>
      </c>
      <c r="C142" s="50">
        <v>4156.5600000000004</v>
      </c>
      <c r="D142" s="50">
        <v>4119.97</v>
      </c>
      <c r="E142" s="50">
        <v>4140.7700000000004</v>
      </c>
      <c r="F142" s="50">
        <v>4140.7700000000004</v>
      </c>
      <c r="G142" s="51">
        <v>3583630000</v>
      </c>
    </row>
    <row r="143" spans="1:7" x14ac:dyDescent="0.3">
      <c r="A143" s="49">
        <v>44796</v>
      </c>
      <c r="B143" s="50">
        <v>4133.09</v>
      </c>
      <c r="C143" s="50">
        <v>4159.7700000000004</v>
      </c>
      <c r="D143" s="50">
        <v>4124.03</v>
      </c>
      <c r="E143" s="50">
        <v>4128.7299999999996</v>
      </c>
      <c r="F143" s="50">
        <v>4128.7299999999996</v>
      </c>
      <c r="G143" s="51">
        <v>3823520000</v>
      </c>
    </row>
    <row r="144" spans="1:7" x14ac:dyDescent="0.3">
      <c r="A144" s="49">
        <v>44795</v>
      </c>
      <c r="B144" s="50">
        <v>4195.08</v>
      </c>
      <c r="C144" s="50">
        <v>4195.08</v>
      </c>
      <c r="D144" s="50">
        <v>4129.8599999999997</v>
      </c>
      <c r="E144" s="50">
        <v>4137.99</v>
      </c>
      <c r="F144" s="50">
        <v>4137.99</v>
      </c>
      <c r="G144" s="51">
        <v>3907430000</v>
      </c>
    </row>
    <row r="145" spans="1:7" x14ac:dyDescent="0.3">
      <c r="A145" s="49">
        <v>44792</v>
      </c>
      <c r="B145" s="50">
        <v>4266.3100000000004</v>
      </c>
      <c r="C145" s="50">
        <v>4266.3100000000004</v>
      </c>
      <c r="D145" s="50">
        <v>4218.7</v>
      </c>
      <c r="E145" s="50">
        <v>4228.4799999999996</v>
      </c>
      <c r="F145" s="50">
        <v>4228.4799999999996</v>
      </c>
      <c r="G145" s="51">
        <v>3761340000</v>
      </c>
    </row>
    <row r="146" spans="1:7" x14ac:dyDescent="0.3">
      <c r="A146" s="49">
        <v>44791</v>
      </c>
      <c r="B146" s="50">
        <v>4273.13</v>
      </c>
      <c r="C146" s="50">
        <v>4292.53</v>
      </c>
      <c r="D146" s="50">
        <v>4261.9799999999996</v>
      </c>
      <c r="E146" s="50">
        <v>4283.74</v>
      </c>
      <c r="F146" s="50">
        <v>4283.74</v>
      </c>
      <c r="G146" s="51">
        <v>3340330000</v>
      </c>
    </row>
    <row r="147" spans="1:7" x14ac:dyDescent="0.3">
      <c r="A147" s="49">
        <v>44790</v>
      </c>
      <c r="B147" s="50">
        <v>4280.3999999999996</v>
      </c>
      <c r="C147" s="50">
        <v>4302.18</v>
      </c>
      <c r="D147" s="50">
        <v>4253.08</v>
      </c>
      <c r="E147" s="50">
        <v>4274.04</v>
      </c>
      <c r="F147" s="50">
        <v>4274.04</v>
      </c>
      <c r="G147" s="51">
        <v>3885030000</v>
      </c>
    </row>
    <row r="148" spans="1:7" x14ac:dyDescent="0.3">
      <c r="A148" s="49">
        <v>44789</v>
      </c>
      <c r="B148" s="50">
        <v>4290.46</v>
      </c>
      <c r="C148" s="50">
        <v>4325.28</v>
      </c>
      <c r="D148" s="50">
        <v>4277.7700000000004</v>
      </c>
      <c r="E148" s="50">
        <v>4305.2</v>
      </c>
      <c r="F148" s="50">
        <v>4305.2</v>
      </c>
      <c r="G148" s="51">
        <v>4329820000</v>
      </c>
    </row>
    <row r="149" spans="1:7" x14ac:dyDescent="0.3">
      <c r="A149" s="49">
        <v>44788</v>
      </c>
      <c r="B149" s="50">
        <v>4269.37</v>
      </c>
      <c r="C149" s="50">
        <v>4301.79</v>
      </c>
      <c r="D149" s="50">
        <v>4256.8999999999996</v>
      </c>
      <c r="E149" s="50">
        <v>4297.1400000000003</v>
      </c>
      <c r="F149" s="50">
        <v>4297.1400000000003</v>
      </c>
      <c r="G149" s="51">
        <v>3696830000</v>
      </c>
    </row>
    <row r="150" spans="1:7" x14ac:dyDescent="0.3">
      <c r="A150" s="49">
        <v>44785</v>
      </c>
      <c r="B150" s="50">
        <v>4225.0200000000004</v>
      </c>
      <c r="C150" s="50">
        <v>4280.47</v>
      </c>
      <c r="D150" s="50">
        <v>4219.78</v>
      </c>
      <c r="E150" s="50">
        <v>4280.1499999999996</v>
      </c>
      <c r="F150" s="50">
        <v>4280.1499999999996</v>
      </c>
      <c r="G150" s="51">
        <v>3788010000</v>
      </c>
    </row>
    <row r="151" spans="1:7" x14ac:dyDescent="0.3">
      <c r="A151" s="49">
        <v>44784</v>
      </c>
      <c r="B151" s="50">
        <v>4227.3999999999996</v>
      </c>
      <c r="C151" s="50">
        <v>4257.91</v>
      </c>
      <c r="D151" s="50">
        <v>4201.41</v>
      </c>
      <c r="E151" s="50">
        <v>4207.2700000000004</v>
      </c>
      <c r="F151" s="50">
        <v>4207.2700000000004</v>
      </c>
      <c r="G151" s="51">
        <v>4630200000</v>
      </c>
    </row>
    <row r="152" spans="1:7" x14ac:dyDescent="0.3">
      <c r="A152" s="49">
        <v>44783</v>
      </c>
      <c r="B152" s="50">
        <v>4181.0200000000004</v>
      </c>
      <c r="C152" s="50">
        <v>4211.03</v>
      </c>
      <c r="D152" s="50">
        <v>4177.26</v>
      </c>
      <c r="E152" s="50">
        <v>4210.24</v>
      </c>
      <c r="F152" s="50">
        <v>4210.24</v>
      </c>
      <c r="G152" s="51">
        <v>4546010000</v>
      </c>
    </row>
    <row r="153" spans="1:7" x14ac:dyDescent="0.3">
      <c r="A153" s="49">
        <v>44782</v>
      </c>
      <c r="B153" s="50">
        <v>4133.1099999999997</v>
      </c>
      <c r="C153" s="50">
        <v>4137.3</v>
      </c>
      <c r="D153" s="50">
        <v>4112.09</v>
      </c>
      <c r="E153" s="50">
        <v>4122.47</v>
      </c>
      <c r="F153" s="50">
        <v>4122.47</v>
      </c>
      <c r="G153" s="51">
        <v>3913090000</v>
      </c>
    </row>
    <row r="154" spans="1:7" x14ac:dyDescent="0.3">
      <c r="A154" s="49">
        <v>44781</v>
      </c>
      <c r="B154" s="50">
        <v>4155.93</v>
      </c>
      <c r="C154" s="50">
        <v>4186.62</v>
      </c>
      <c r="D154" s="50">
        <v>4128.97</v>
      </c>
      <c r="E154" s="50">
        <v>4140.0600000000004</v>
      </c>
      <c r="F154" s="50">
        <v>4140.0600000000004</v>
      </c>
      <c r="G154" s="51">
        <v>4221090000</v>
      </c>
    </row>
    <row r="155" spans="1:7" x14ac:dyDescent="0.3">
      <c r="A155" s="49">
        <v>44778</v>
      </c>
      <c r="B155" s="50">
        <v>4115.87</v>
      </c>
      <c r="C155" s="50">
        <v>4151.58</v>
      </c>
      <c r="D155" s="50">
        <v>4107.3100000000004</v>
      </c>
      <c r="E155" s="50">
        <v>4145.1899999999996</v>
      </c>
      <c r="F155" s="50">
        <v>4145.1899999999996</v>
      </c>
      <c r="G155" s="51">
        <v>4085940000</v>
      </c>
    </row>
    <row r="156" spans="1:7" x14ac:dyDescent="0.3">
      <c r="A156" s="49">
        <v>44777</v>
      </c>
      <c r="B156" s="50">
        <v>4154.8500000000004</v>
      </c>
      <c r="C156" s="50">
        <v>4161.29</v>
      </c>
      <c r="D156" s="50">
        <v>4135.42</v>
      </c>
      <c r="E156" s="50">
        <v>4151.9399999999996</v>
      </c>
      <c r="F156" s="50">
        <v>4151.9399999999996</v>
      </c>
      <c r="G156" s="51">
        <v>4283320000</v>
      </c>
    </row>
    <row r="157" spans="1:7" x14ac:dyDescent="0.3">
      <c r="A157" s="49">
        <v>44776</v>
      </c>
      <c r="B157" s="50">
        <v>4107.96</v>
      </c>
      <c r="C157" s="50">
        <v>4167.66</v>
      </c>
      <c r="D157" s="50">
        <v>4107.96</v>
      </c>
      <c r="E157" s="50">
        <v>4155.17</v>
      </c>
      <c r="F157" s="50">
        <v>4155.17</v>
      </c>
      <c r="G157" s="51">
        <v>4351760000</v>
      </c>
    </row>
    <row r="158" spans="1:7" x14ac:dyDescent="0.3">
      <c r="A158" s="49">
        <v>44775</v>
      </c>
      <c r="B158" s="50">
        <v>4104.21</v>
      </c>
      <c r="C158" s="50">
        <v>4140.47</v>
      </c>
      <c r="D158" s="50">
        <v>4079.81</v>
      </c>
      <c r="E158" s="50">
        <v>4091.19</v>
      </c>
      <c r="F158" s="50">
        <v>4091.19</v>
      </c>
      <c r="G158" s="51">
        <v>4727710000</v>
      </c>
    </row>
    <row r="159" spans="1:7" x14ac:dyDescent="0.3">
      <c r="A159" s="49">
        <v>44774</v>
      </c>
      <c r="B159" s="50">
        <v>4112.38</v>
      </c>
      <c r="C159" s="50">
        <v>4144.95</v>
      </c>
      <c r="D159" s="50">
        <v>4096.0200000000004</v>
      </c>
      <c r="E159" s="50">
        <v>4118.63</v>
      </c>
      <c r="F159" s="50">
        <v>4118.63</v>
      </c>
      <c r="G159" s="51">
        <v>4202810000</v>
      </c>
    </row>
    <row r="160" spans="1:7" x14ac:dyDescent="0.3">
      <c r="A160" s="49">
        <v>44771</v>
      </c>
      <c r="B160" s="50">
        <v>4087.33</v>
      </c>
      <c r="C160" s="50">
        <v>4140.1499999999996</v>
      </c>
      <c r="D160" s="50">
        <v>4079.22</v>
      </c>
      <c r="E160" s="50">
        <v>4130.29</v>
      </c>
      <c r="F160" s="50">
        <v>4130.29</v>
      </c>
      <c r="G160" s="51">
        <v>4616360000</v>
      </c>
    </row>
    <row r="161" spans="1:7" x14ac:dyDescent="0.3">
      <c r="A161" s="49">
        <v>44770</v>
      </c>
      <c r="B161" s="50">
        <v>4026.13</v>
      </c>
      <c r="C161" s="50">
        <v>4078.95</v>
      </c>
      <c r="D161" s="50">
        <v>3992.97</v>
      </c>
      <c r="E161" s="50">
        <v>4072.43</v>
      </c>
      <c r="F161" s="50">
        <v>4072.43</v>
      </c>
      <c r="G161" s="51">
        <v>4413000000</v>
      </c>
    </row>
    <row r="162" spans="1:7" x14ac:dyDescent="0.3">
      <c r="A162" s="49">
        <v>44769</v>
      </c>
      <c r="B162" s="50">
        <v>3951.43</v>
      </c>
      <c r="C162" s="50">
        <v>4039.56</v>
      </c>
      <c r="D162" s="50">
        <v>3951.43</v>
      </c>
      <c r="E162" s="50">
        <v>4023.61</v>
      </c>
      <c r="F162" s="50">
        <v>4023.61</v>
      </c>
      <c r="G162" s="51">
        <v>4112180000</v>
      </c>
    </row>
    <row r="163" spans="1:7" x14ac:dyDescent="0.3">
      <c r="A163" s="49">
        <v>44768</v>
      </c>
      <c r="B163" s="50">
        <v>3953.22</v>
      </c>
      <c r="C163" s="50">
        <v>3953.22</v>
      </c>
      <c r="D163" s="50">
        <v>3910.74</v>
      </c>
      <c r="E163" s="50">
        <v>3921.05</v>
      </c>
      <c r="F163" s="50">
        <v>3921.05</v>
      </c>
      <c r="G163" s="51">
        <v>3778950000</v>
      </c>
    </row>
    <row r="164" spans="1:7" x14ac:dyDescent="0.3">
      <c r="A164" s="49">
        <v>44767</v>
      </c>
      <c r="B164" s="50">
        <v>3965.72</v>
      </c>
      <c r="C164" s="50">
        <v>3975.3</v>
      </c>
      <c r="D164" s="50">
        <v>3943.46</v>
      </c>
      <c r="E164" s="50">
        <v>3966.84</v>
      </c>
      <c r="F164" s="50">
        <v>3966.84</v>
      </c>
      <c r="G164" s="51">
        <v>3568340000</v>
      </c>
    </row>
    <row r="165" spans="1:7" x14ac:dyDescent="0.3">
      <c r="A165" s="49">
        <v>44764</v>
      </c>
      <c r="B165" s="50">
        <v>3998.43</v>
      </c>
      <c r="C165" s="50">
        <v>4012.44</v>
      </c>
      <c r="D165" s="50">
        <v>3938.86</v>
      </c>
      <c r="E165" s="50">
        <v>3961.63</v>
      </c>
      <c r="F165" s="50">
        <v>3961.63</v>
      </c>
      <c r="G165" s="51">
        <v>3979240000</v>
      </c>
    </row>
    <row r="166" spans="1:7" x14ac:dyDescent="0.3">
      <c r="A166" s="49">
        <v>44763</v>
      </c>
      <c r="B166" s="50">
        <v>3955.47</v>
      </c>
      <c r="C166" s="50">
        <v>3999.29</v>
      </c>
      <c r="D166" s="50">
        <v>3927.64</v>
      </c>
      <c r="E166" s="50">
        <v>3998.95</v>
      </c>
      <c r="F166" s="50">
        <v>3998.95</v>
      </c>
      <c r="G166" s="51">
        <v>4132790000</v>
      </c>
    </row>
    <row r="167" spans="1:7" x14ac:dyDescent="0.3">
      <c r="A167" s="49">
        <v>44762</v>
      </c>
      <c r="B167" s="50">
        <v>3935.32</v>
      </c>
      <c r="C167" s="50">
        <v>3974.13</v>
      </c>
      <c r="D167" s="50">
        <v>3922.03</v>
      </c>
      <c r="E167" s="50">
        <v>3959.9</v>
      </c>
      <c r="F167" s="50">
        <v>3959.9</v>
      </c>
      <c r="G167" s="51">
        <v>4185300000</v>
      </c>
    </row>
    <row r="168" spans="1:7" x14ac:dyDescent="0.3">
      <c r="A168" s="49">
        <v>44761</v>
      </c>
      <c r="B168" s="50">
        <v>3860.73</v>
      </c>
      <c r="C168" s="50">
        <v>3939.81</v>
      </c>
      <c r="D168" s="50">
        <v>3860.73</v>
      </c>
      <c r="E168" s="50">
        <v>3936.69</v>
      </c>
      <c r="F168" s="50">
        <v>3936.69</v>
      </c>
      <c r="G168" s="51">
        <v>4041070000</v>
      </c>
    </row>
    <row r="169" spans="1:7" x14ac:dyDescent="0.3">
      <c r="A169" s="49">
        <v>44760</v>
      </c>
      <c r="B169" s="50">
        <v>3883.79</v>
      </c>
      <c r="C169" s="50">
        <v>3902.44</v>
      </c>
      <c r="D169" s="50">
        <v>3818.63</v>
      </c>
      <c r="E169" s="50">
        <v>3830.85</v>
      </c>
      <c r="F169" s="50">
        <v>3830.85</v>
      </c>
      <c r="G169" s="51">
        <v>4046870000</v>
      </c>
    </row>
    <row r="170" spans="1:7" x14ac:dyDescent="0.3">
      <c r="A170" s="49">
        <v>44757</v>
      </c>
      <c r="B170" s="50">
        <v>3818</v>
      </c>
      <c r="C170" s="50">
        <v>3863.62</v>
      </c>
      <c r="D170" s="50">
        <v>3817.18</v>
      </c>
      <c r="E170" s="50">
        <v>3863.16</v>
      </c>
      <c r="F170" s="50">
        <v>3863.16</v>
      </c>
      <c r="G170" s="51">
        <v>4143800000</v>
      </c>
    </row>
    <row r="171" spans="1:7" x14ac:dyDescent="0.3">
      <c r="A171" s="49">
        <v>44756</v>
      </c>
      <c r="B171" s="50">
        <v>3763.99</v>
      </c>
      <c r="C171" s="50">
        <v>3796.41</v>
      </c>
      <c r="D171" s="50">
        <v>3721.56</v>
      </c>
      <c r="E171" s="50">
        <v>3790.38</v>
      </c>
      <c r="F171" s="50">
        <v>3790.38</v>
      </c>
      <c r="G171" s="51">
        <v>4199690000</v>
      </c>
    </row>
    <row r="172" spans="1:7" x14ac:dyDescent="0.3">
      <c r="A172" s="49">
        <v>44755</v>
      </c>
      <c r="B172" s="50">
        <v>3779.67</v>
      </c>
      <c r="C172" s="50">
        <v>3829.44</v>
      </c>
      <c r="D172" s="50">
        <v>3759.07</v>
      </c>
      <c r="E172" s="50">
        <v>3801.78</v>
      </c>
      <c r="F172" s="50">
        <v>3801.78</v>
      </c>
      <c r="G172" s="51">
        <v>4109390000</v>
      </c>
    </row>
    <row r="173" spans="1:7" x14ac:dyDescent="0.3">
      <c r="A173" s="49">
        <v>44754</v>
      </c>
      <c r="B173" s="50">
        <v>3851.95</v>
      </c>
      <c r="C173" s="50">
        <v>3873.41</v>
      </c>
      <c r="D173" s="50">
        <v>3802.36</v>
      </c>
      <c r="E173" s="50">
        <v>3818.8</v>
      </c>
      <c r="F173" s="50">
        <v>3818.8</v>
      </c>
      <c r="G173" s="51">
        <v>3817210000</v>
      </c>
    </row>
    <row r="174" spans="1:7" x14ac:dyDescent="0.3">
      <c r="A174" s="49">
        <v>44753</v>
      </c>
      <c r="B174" s="50">
        <v>3880.94</v>
      </c>
      <c r="C174" s="50">
        <v>3880.94</v>
      </c>
      <c r="D174" s="50">
        <v>3847.22</v>
      </c>
      <c r="E174" s="50">
        <v>3854.43</v>
      </c>
      <c r="F174" s="50">
        <v>3854.43</v>
      </c>
      <c r="G174" s="51">
        <v>3423480000</v>
      </c>
    </row>
    <row r="175" spans="1:7" x14ac:dyDescent="0.3">
      <c r="A175" s="49">
        <v>44750</v>
      </c>
      <c r="B175" s="50">
        <v>3888.26</v>
      </c>
      <c r="C175" s="50">
        <v>3918.5</v>
      </c>
      <c r="D175" s="50">
        <v>3869.34</v>
      </c>
      <c r="E175" s="50">
        <v>3899.38</v>
      </c>
      <c r="F175" s="50">
        <v>3899.38</v>
      </c>
      <c r="G175" s="51">
        <v>3521620000</v>
      </c>
    </row>
    <row r="176" spans="1:7" x14ac:dyDescent="0.3">
      <c r="A176" s="49">
        <v>44749</v>
      </c>
      <c r="B176" s="50">
        <v>3858.85</v>
      </c>
      <c r="C176" s="50">
        <v>3910.63</v>
      </c>
      <c r="D176" s="50">
        <v>3858.85</v>
      </c>
      <c r="E176" s="50">
        <v>3902.62</v>
      </c>
      <c r="F176" s="50">
        <v>3902.62</v>
      </c>
      <c r="G176" s="51">
        <v>4057770000</v>
      </c>
    </row>
    <row r="177" spans="1:7" x14ac:dyDescent="0.3">
      <c r="A177" s="49">
        <v>44748</v>
      </c>
      <c r="B177" s="50">
        <v>3831.98</v>
      </c>
      <c r="C177" s="50">
        <v>3870.91</v>
      </c>
      <c r="D177" s="50">
        <v>3809.37</v>
      </c>
      <c r="E177" s="50">
        <v>3845.08</v>
      </c>
      <c r="F177" s="50">
        <v>3845.08</v>
      </c>
      <c r="G177" s="51">
        <v>4417720000</v>
      </c>
    </row>
    <row r="178" spans="1:7" x14ac:dyDescent="0.3">
      <c r="A178" s="49">
        <v>44747</v>
      </c>
      <c r="B178" s="50">
        <v>3792.61</v>
      </c>
      <c r="C178" s="50">
        <v>3832.19</v>
      </c>
      <c r="D178" s="50">
        <v>3742.06</v>
      </c>
      <c r="E178" s="50">
        <v>3831.39</v>
      </c>
      <c r="F178" s="50">
        <v>3831.39</v>
      </c>
      <c r="G178" s="51">
        <v>5076590000</v>
      </c>
    </row>
    <row r="179" spans="1:7" x14ac:dyDescent="0.3">
      <c r="A179" s="49">
        <v>44743</v>
      </c>
      <c r="B179" s="50">
        <v>3781</v>
      </c>
      <c r="C179" s="50">
        <v>3829.82</v>
      </c>
      <c r="D179" s="50">
        <v>3752.1</v>
      </c>
      <c r="E179" s="50">
        <v>3825.33</v>
      </c>
      <c r="F179" s="50">
        <v>3825.33</v>
      </c>
      <c r="G179" s="51">
        <v>4046950000</v>
      </c>
    </row>
    <row r="180" spans="1:7" x14ac:dyDescent="0.3">
      <c r="A180" s="49">
        <v>44742</v>
      </c>
      <c r="B180" s="50">
        <v>3785.99</v>
      </c>
      <c r="C180" s="50">
        <v>3818.99</v>
      </c>
      <c r="D180" s="50">
        <v>3738.67</v>
      </c>
      <c r="E180" s="50">
        <v>3785.38</v>
      </c>
      <c r="F180" s="50">
        <v>3785.38</v>
      </c>
      <c r="G180" s="51">
        <v>4840070000</v>
      </c>
    </row>
    <row r="181" spans="1:7" x14ac:dyDescent="0.3">
      <c r="A181" s="49">
        <v>44741</v>
      </c>
      <c r="B181" s="50">
        <v>3825.09</v>
      </c>
      <c r="C181" s="50">
        <v>3836.5</v>
      </c>
      <c r="D181" s="50">
        <v>3799.02</v>
      </c>
      <c r="E181" s="50">
        <v>3818.83</v>
      </c>
      <c r="F181" s="50">
        <v>3818.83</v>
      </c>
      <c r="G181" s="51">
        <v>4211240000</v>
      </c>
    </row>
    <row r="182" spans="1:7" x14ac:dyDescent="0.3">
      <c r="A182" s="49">
        <v>44740</v>
      </c>
      <c r="B182" s="50">
        <v>3913</v>
      </c>
      <c r="C182" s="50">
        <v>3945.86</v>
      </c>
      <c r="D182" s="50">
        <v>3820.14</v>
      </c>
      <c r="E182" s="50">
        <v>3821.55</v>
      </c>
      <c r="F182" s="50">
        <v>3821.55</v>
      </c>
      <c r="G182" s="51">
        <v>4270120000</v>
      </c>
    </row>
    <row r="183" spans="1:7" x14ac:dyDescent="0.3">
      <c r="A183" s="49">
        <v>44739</v>
      </c>
      <c r="B183" s="50">
        <v>3920.76</v>
      </c>
      <c r="C183" s="50">
        <v>3927.72</v>
      </c>
      <c r="D183" s="50">
        <v>3889.66</v>
      </c>
      <c r="E183" s="50">
        <v>3900.11</v>
      </c>
      <c r="F183" s="50">
        <v>3900.11</v>
      </c>
      <c r="G183" s="51">
        <v>4325310000</v>
      </c>
    </row>
    <row r="184" spans="1:7" x14ac:dyDescent="0.3">
      <c r="A184" s="49">
        <v>44736</v>
      </c>
      <c r="B184" s="50">
        <v>3821.75</v>
      </c>
      <c r="C184" s="50">
        <v>3913.65</v>
      </c>
      <c r="D184" s="50">
        <v>3821.75</v>
      </c>
      <c r="E184" s="50">
        <v>3911.74</v>
      </c>
      <c r="F184" s="50">
        <v>3911.74</v>
      </c>
      <c r="G184" s="51">
        <v>8120260000</v>
      </c>
    </row>
    <row r="185" spans="1:7" x14ac:dyDescent="0.3">
      <c r="A185" s="49">
        <v>44735</v>
      </c>
      <c r="B185" s="50">
        <v>3774.71</v>
      </c>
      <c r="C185" s="50">
        <v>3802.58</v>
      </c>
      <c r="D185" s="50">
        <v>3743.52</v>
      </c>
      <c r="E185" s="50">
        <v>3795.73</v>
      </c>
      <c r="F185" s="50">
        <v>3795.73</v>
      </c>
      <c r="G185" s="51">
        <v>5098640000</v>
      </c>
    </row>
    <row r="186" spans="1:7" x14ac:dyDescent="0.3">
      <c r="A186" s="49">
        <v>44734</v>
      </c>
      <c r="B186" s="50">
        <v>3733.89</v>
      </c>
      <c r="C186" s="50">
        <v>3801.79</v>
      </c>
      <c r="D186" s="50">
        <v>3717.69</v>
      </c>
      <c r="E186" s="50">
        <v>3759.89</v>
      </c>
      <c r="F186" s="50">
        <v>3759.89</v>
      </c>
      <c r="G186" s="51">
        <v>5058990000</v>
      </c>
    </row>
    <row r="187" spans="1:7" x14ac:dyDescent="0.3">
      <c r="A187" s="49">
        <v>44733</v>
      </c>
      <c r="B187" s="50">
        <v>3715.31</v>
      </c>
      <c r="C187" s="50">
        <v>3779.65</v>
      </c>
      <c r="D187" s="50">
        <v>3715.31</v>
      </c>
      <c r="E187" s="50">
        <v>3764.79</v>
      </c>
      <c r="F187" s="50">
        <v>3764.79</v>
      </c>
      <c r="G187" s="51">
        <v>5292260000</v>
      </c>
    </row>
    <row r="188" spans="1:7" x14ac:dyDescent="0.3">
      <c r="A188" s="49">
        <v>44729</v>
      </c>
      <c r="B188" s="50">
        <v>3665.9</v>
      </c>
      <c r="C188" s="50">
        <v>3707.71</v>
      </c>
      <c r="D188" s="50">
        <v>3636.87</v>
      </c>
      <c r="E188" s="50">
        <v>3674.84</v>
      </c>
      <c r="F188" s="50">
        <v>3674.84</v>
      </c>
      <c r="G188" s="51">
        <v>8520740000</v>
      </c>
    </row>
    <row r="189" spans="1:7" x14ac:dyDescent="0.3">
      <c r="A189" s="49">
        <v>44728</v>
      </c>
      <c r="B189" s="50">
        <v>3728.18</v>
      </c>
      <c r="C189" s="50">
        <v>3728.18</v>
      </c>
      <c r="D189" s="50">
        <v>3639.77</v>
      </c>
      <c r="E189" s="50">
        <v>3666.77</v>
      </c>
      <c r="F189" s="50">
        <v>3666.77</v>
      </c>
      <c r="G189" s="51">
        <v>5644930000</v>
      </c>
    </row>
    <row r="190" spans="1:7" x14ac:dyDescent="0.3">
      <c r="A190" s="49">
        <v>44727</v>
      </c>
      <c r="B190" s="50">
        <v>3764.05</v>
      </c>
      <c r="C190" s="50">
        <v>3837.56</v>
      </c>
      <c r="D190" s="50">
        <v>3722.3</v>
      </c>
      <c r="E190" s="50">
        <v>3789.99</v>
      </c>
      <c r="F190" s="50">
        <v>3789.99</v>
      </c>
      <c r="G190" s="51">
        <v>5530480000</v>
      </c>
    </row>
    <row r="191" spans="1:7" x14ac:dyDescent="0.3">
      <c r="A191" s="49">
        <v>44726</v>
      </c>
      <c r="B191" s="50">
        <v>3763.52</v>
      </c>
      <c r="C191" s="50">
        <v>3778.18</v>
      </c>
      <c r="D191" s="50">
        <v>3705.68</v>
      </c>
      <c r="E191" s="50">
        <v>3735.48</v>
      </c>
      <c r="F191" s="50">
        <v>3735.48</v>
      </c>
      <c r="G191" s="51">
        <v>5153890000</v>
      </c>
    </row>
    <row r="192" spans="1:7" x14ac:dyDescent="0.3">
      <c r="A192" s="49">
        <v>44725</v>
      </c>
      <c r="B192" s="50">
        <v>3838.15</v>
      </c>
      <c r="C192" s="50">
        <v>3838.15</v>
      </c>
      <c r="D192" s="50">
        <v>3734.3</v>
      </c>
      <c r="E192" s="50">
        <v>3749.63</v>
      </c>
      <c r="F192" s="50">
        <v>3749.63</v>
      </c>
      <c r="G192" s="51">
        <v>5636890000</v>
      </c>
    </row>
    <row r="193" spans="1:7" x14ac:dyDescent="0.3">
      <c r="A193" s="49">
        <v>44722</v>
      </c>
      <c r="B193" s="50">
        <v>3974.39</v>
      </c>
      <c r="C193" s="50">
        <v>3974.39</v>
      </c>
      <c r="D193" s="50">
        <v>3900.16</v>
      </c>
      <c r="E193" s="50">
        <v>3900.86</v>
      </c>
      <c r="F193" s="50">
        <v>3900.86</v>
      </c>
      <c r="G193" s="51">
        <v>4889640000</v>
      </c>
    </row>
    <row r="194" spans="1:7" x14ac:dyDescent="0.3">
      <c r="A194" s="49">
        <v>44721</v>
      </c>
      <c r="B194" s="50">
        <v>4101.6499999999996</v>
      </c>
      <c r="C194" s="50">
        <v>4119.1000000000004</v>
      </c>
      <c r="D194" s="50">
        <v>4017.17</v>
      </c>
      <c r="E194" s="50">
        <v>4017.82</v>
      </c>
      <c r="F194" s="50">
        <v>4017.82</v>
      </c>
      <c r="G194" s="51">
        <v>4134170000</v>
      </c>
    </row>
    <row r="195" spans="1:7" x14ac:dyDescent="0.3">
      <c r="A195" s="49">
        <v>44720</v>
      </c>
      <c r="B195" s="50">
        <v>4147.12</v>
      </c>
      <c r="C195" s="50">
        <v>4160.1400000000003</v>
      </c>
      <c r="D195" s="50">
        <v>4107.2</v>
      </c>
      <c r="E195" s="50">
        <v>4115.7700000000004</v>
      </c>
      <c r="F195" s="50">
        <v>4115.7700000000004</v>
      </c>
      <c r="G195" s="51">
        <v>4159470000</v>
      </c>
    </row>
    <row r="196" spans="1:7" x14ac:dyDescent="0.3">
      <c r="A196" s="49">
        <v>44719</v>
      </c>
      <c r="B196" s="50">
        <v>4096.47</v>
      </c>
      <c r="C196" s="50">
        <v>4164.8599999999997</v>
      </c>
      <c r="D196" s="50">
        <v>4080.19</v>
      </c>
      <c r="E196" s="50">
        <v>4160.68</v>
      </c>
      <c r="F196" s="50">
        <v>4160.68</v>
      </c>
      <c r="G196" s="51">
        <v>4248210000</v>
      </c>
    </row>
    <row r="197" spans="1:7" x14ac:dyDescent="0.3">
      <c r="A197" s="49">
        <v>44718</v>
      </c>
      <c r="B197" s="50">
        <v>4134.72</v>
      </c>
      <c r="C197" s="50">
        <v>4168.78</v>
      </c>
      <c r="D197" s="50">
        <v>4109.18</v>
      </c>
      <c r="E197" s="50">
        <v>4121.43</v>
      </c>
      <c r="F197" s="50">
        <v>4121.43</v>
      </c>
      <c r="G197" s="51">
        <v>4332700000</v>
      </c>
    </row>
    <row r="198" spans="1:7" x14ac:dyDescent="0.3">
      <c r="A198" s="49">
        <v>44715</v>
      </c>
      <c r="B198" s="50">
        <v>4137.57</v>
      </c>
      <c r="C198" s="50">
        <v>4142.67</v>
      </c>
      <c r="D198" s="50">
        <v>4098.67</v>
      </c>
      <c r="E198" s="50">
        <v>4108.54</v>
      </c>
      <c r="F198" s="50">
        <v>4108.54</v>
      </c>
      <c r="G198" s="51">
        <v>3711110000</v>
      </c>
    </row>
    <row r="199" spans="1:7" x14ac:dyDescent="0.3">
      <c r="A199" s="49">
        <v>44714</v>
      </c>
      <c r="B199" s="50">
        <v>4095.41</v>
      </c>
      <c r="C199" s="50">
        <v>4177.51</v>
      </c>
      <c r="D199" s="50">
        <v>4074.37</v>
      </c>
      <c r="E199" s="50">
        <v>4176.82</v>
      </c>
      <c r="F199" s="50">
        <v>4176.82</v>
      </c>
      <c r="G199" s="51">
        <v>4405790000</v>
      </c>
    </row>
    <row r="200" spans="1:7" x14ac:dyDescent="0.3">
      <c r="A200" s="49">
        <v>44713</v>
      </c>
      <c r="B200" s="50">
        <v>4149.78</v>
      </c>
      <c r="C200" s="50">
        <v>4166.54</v>
      </c>
      <c r="D200" s="50">
        <v>4073.85</v>
      </c>
      <c r="E200" s="50">
        <v>4101.2299999999996</v>
      </c>
      <c r="F200" s="50">
        <v>4101.2299999999996</v>
      </c>
      <c r="G200" s="51">
        <v>4531800000</v>
      </c>
    </row>
    <row r="201" spans="1:7" x14ac:dyDescent="0.3">
      <c r="A201" s="49">
        <v>44712</v>
      </c>
      <c r="B201" s="50">
        <v>4151.09</v>
      </c>
      <c r="C201" s="50">
        <v>4168.34</v>
      </c>
      <c r="D201" s="50">
        <v>4104.88</v>
      </c>
      <c r="E201" s="50">
        <v>4132.1499999999996</v>
      </c>
      <c r="F201" s="50">
        <v>4132.1499999999996</v>
      </c>
      <c r="G201" s="51">
        <v>6822640000</v>
      </c>
    </row>
    <row r="202" spans="1:7" x14ac:dyDescent="0.3">
      <c r="A202" s="49">
        <v>44708</v>
      </c>
      <c r="B202" s="50">
        <v>4077.43</v>
      </c>
      <c r="C202" s="50">
        <v>4158.49</v>
      </c>
      <c r="D202" s="50">
        <v>4077.43</v>
      </c>
      <c r="E202" s="50">
        <v>4158.24</v>
      </c>
      <c r="F202" s="50">
        <v>4158.24</v>
      </c>
      <c r="G202" s="51">
        <v>4375620000</v>
      </c>
    </row>
    <row r="203" spans="1:7" x14ac:dyDescent="0.3">
      <c r="A203" s="49">
        <v>44707</v>
      </c>
      <c r="B203" s="50">
        <v>3984.6</v>
      </c>
      <c r="C203" s="50">
        <v>4075.14</v>
      </c>
      <c r="D203" s="50">
        <v>3984.6</v>
      </c>
      <c r="E203" s="50">
        <v>4057.84</v>
      </c>
      <c r="F203" s="50">
        <v>4057.84</v>
      </c>
      <c r="G203" s="51">
        <v>4709970000</v>
      </c>
    </row>
    <row r="204" spans="1:7" x14ac:dyDescent="0.3">
      <c r="A204" s="49">
        <v>44706</v>
      </c>
      <c r="B204" s="50">
        <v>3929.59</v>
      </c>
      <c r="C204" s="50">
        <v>3999.33</v>
      </c>
      <c r="D204" s="50">
        <v>3925.03</v>
      </c>
      <c r="E204" s="50">
        <v>3978.73</v>
      </c>
      <c r="F204" s="50">
        <v>3978.73</v>
      </c>
      <c r="G204" s="51">
        <v>4802560000</v>
      </c>
    </row>
    <row r="205" spans="1:7" x14ac:dyDescent="0.3">
      <c r="A205" s="49">
        <v>44705</v>
      </c>
      <c r="B205" s="50">
        <v>3942.94</v>
      </c>
      <c r="C205" s="50">
        <v>3955.68</v>
      </c>
      <c r="D205" s="50">
        <v>3875.13</v>
      </c>
      <c r="E205" s="50">
        <v>3941.48</v>
      </c>
      <c r="F205" s="50">
        <v>3941.48</v>
      </c>
      <c r="G205" s="51">
        <v>4923190000</v>
      </c>
    </row>
    <row r="206" spans="1:7" x14ac:dyDescent="0.3">
      <c r="A206" s="49">
        <v>44704</v>
      </c>
      <c r="B206" s="50">
        <v>3919.42</v>
      </c>
      <c r="C206" s="50">
        <v>3981.88</v>
      </c>
      <c r="D206" s="50">
        <v>3909.04</v>
      </c>
      <c r="E206" s="50">
        <v>3973.75</v>
      </c>
      <c r="F206" s="50">
        <v>3973.75</v>
      </c>
      <c r="G206" s="51">
        <v>4420030000</v>
      </c>
    </row>
    <row r="207" spans="1:7" x14ac:dyDescent="0.3">
      <c r="A207" s="49">
        <v>44701</v>
      </c>
      <c r="B207" s="50">
        <v>3927.76</v>
      </c>
      <c r="C207" s="50">
        <v>3943.42</v>
      </c>
      <c r="D207" s="50">
        <v>3810.32</v>
      </c>
      <c r="E207" s="50">
        <v>3901.36</v>
      </c>
      <c r="F207" s="50">
        <v>3901.36</v>
      </c>
      <c r="G207" s="51">
        <v>5130730000</v>
      </c>
    </row>
    <row r="208" spans="1:7" x14ac:dyDescent="0.3">
      <c r="A208" s="49">
        <v>44700</v>
      </c>
      <c r="B208" s="50">
        <v>3899</v>
      </c>
      <c r="C208" s="50">
        <v>3945.96</v>
      </c>
      <c r="D208" s="50">
        <v>3876.58</v>
      </c>
      <c r="E208" s="50">
        <v>3900.79</v>
      </c>
      <c r="F208" s="50">
        <v>3900.79</v>
      </c>
      <c r="G208" s="51">
        <v>5113550000</v>
      </c>
    </row>
    <row r="209" spans="1:7" x14ac:dyDescent="0.3">
      <c r="A209" s="49">
        <v>44699</v>
      </c>
      <c r="B209" s="50">
        <v>4051.98</v>
      </c>
      <c r="C209" s="50">
        <v>4051.98</v>
      </c>
      <c r="D209" s="50">
        <v>3911.91</v>
      </c>
      <c r="E209" s="50">
        <v>3923.68</v>
      </c>
      <c r="F209" s="50">
        <v>3923.68</v>
      </c>
      <c r="G209" s="51">
        <v>5103220000</v>
      </c>
    </row>
    <row r="210" spans="1:7" x14ac:dyDescent="0.3">
      <c r="A210" s="49">
        <v>44698</v>
      </c>
      <c r="B210" s="50">
        <v>4052</v>
      </c>
      <c r="C210" s="50">
        <v>4090.72</v>
      </c>
      <c r="D210" s="50">
        <v>4033.93</v>
      </c>
      <c r="E210" s="50">
        <v>4088.85</v>
      </c>
      <c r="F210" s="50">
        <v>4088.85</v>
      </c>
      <c r="G210" s="51">
        <v>4841410000</v>
      </c>
    </row>
    <row r="211" spans="1:7" x14ac:dyDescent="0.3">
      <c r="A211" s="49">
        <v>44697</v>
      </c>
      <c r="B211" s="50">
        <v>4013.02</v>
      </c>
      <c r="C211" s="50">
        <v>4046.46</v>
      </c>
      <c r="D211" s="50">
        <v>3983.99</v>
      </c>
      <c r="E211" s="50">
        <v>4008.01</v>
      </c>
      <c r="F211" s="50">
        <v>4008.01</v>
      </c>
      <c r="G211" s="51">
        <v>4415030000</v>
      </c>
    </row>
    <row r="212" spans="1:7" x14ac:dyDescent="0.3">
      <c r="A212" s="49">
        <v>44694</v>
      </c>
      <c r="B212" s="50">
        <v>3963.9</v>
      </c>
      <c r="C212" s="50">
        <v>4038.88</v>
      </c>
      <c r="D212" s="50">
        <v>3963.9</v>
      </c>
      <c r="E212" s="50">
        <v>4023.89</v>
      </c>
      <c r="F212" s="50">
        <v>4023.89</v>
      </c>
      <c r="G212" s="51">
        <v>5183340000</v>
      </c>
    </row>
    <row r="213" spans="1:7" x14ac:dyDescent="0.3">
      <c r="A213" s="49">
        <v>44693</v>
      </c>
      <c r="B213" s="50">
        <v>3903.95</v>
      </c>
      <c r="C213" s="50">
        <v>3964.8</v>
      </c>
      <c r="D213" s="50">
        <v>3858.87</v>
      </c>
      <c r="E213" s="50">
        <v>3930.08</v>
      </c>
      <c r="F213" s="50">
        <v>3930.08</v>
      </c>
      <c r="G213" s="51">
        <v>6286450000</v>
      </c>
    </row>
    <row r="214" spans="1:7" x14ac:dyDescent="0.3">
      <c r="A214" s="49">
        <v>44692</v>
      </c>
      <c r="B214" s="50">
        <v>3990.08</v>
      </c>
      <c r="C214" s="50">
        <v>4049.09</v>
      </c>
      <c r="D214" s="50">
        <v>3928.82</v>
      </c>
      <c r="E214" s="50">
        <v>3935.18</v>
      </c>
      <c r="F214" s="50">
        <v>3935.18</v>
      </c>
      <c r="G214" s="51">
        <v>5816140000</v>
      </c>
    </row>
    <row r="215" spans="1:7" x14ac:dyDescent="0.3">
      <c r="A215" s="49">
        <v>44691</v>
      </c>
      <c r="B215" s="50">
        <v>4035.18</v>
      </c>
      <c r="C215" s="50">
        <v>4068.82</v>
      </c>
      <c r="D215" s="50">
        <v>3958.17</v>
      </c>
      <c r="E215" s="50">
        <v>4001.05</v>
      </c>
      <c r="F215" s="50">
        <v>4001.05</v>
      </c>
      <c r="G215" s="51">
        <v>5885820000</v>
      </c>
    </row>
    <row r="216" spans="1:7" x14ac:dyDescent="0.3">
      <c r="A216" s="49">
        <v>44690</v>
      </c>
      <c r="B216" s="50">
        <v>4081.27</v>
      </c>
      <c r="C216" s="50">
        <v>4081.27</v>
      </c>
      <c r="D216" s="50">
        <v>3975.48</v>
      </c>
      <c r="E216" s="50">
        <v>3991.24</v>
      </c>
      <c r="F216" s="50">
        <v>3991.24</v>
      </c>
      <c r="G216" s="51">
        <v>5954520000</v>
      </c>
    </row>
    <row r="217" spans="1:7" x14ac:dyDescent="0.3">
      <c r="A217" s="49">
        <v>44687</v>
      </c>
      <c r="B217" s="50">
        <v>4128.17</v>
      </c>
      <c r="C217" s="50">
        <v>4157.6899999999996</v>
      </c>
      <c r="D217" s="50">
        <v>4067.91</v>
      </c>
      <c r="E217" s="50">
        <v>4123.34</v>
      </c>
      <c r="F217" s="50">
        <v>4123.34</v>
      </c>
      <c r="G217" s="51">
        <v>5116940000</v>
      </c>
    </row>
    <row r="218" spans="1:7" x14ac:dyDescent="0.3">
      <c r="A218" s="49">
        <v>44686</v>
      </c>
      <c r="B218" s="50">
        <v>4270.43</v>
      </c>
      <c r="C218" s="50">
        <v>4270.43</v>
      </c>
      <c r="D218" s="50">
        <v>4106.01</v>
      </c>
      <c r="E218" s="50">
        <v>4146.87</v>
      </c>
      <c r="F218" s="50">
        <v>4146.87</v>
      </c>
      <c r="G218" s="51">
        <v>5077030000</v>
      </c>
    </row>
    <row r="219" spans="1:7" x14ac:dyDescent="0.3">
      <c r="A219" s="49">
        <v>44685</v>
      </c>
      <c r="B219" s="50">
        <v>4181.18</v>
      </c>
      <c r="C219" s="50">
        <v>4307.66</v>
      </c>
      <c r="D219" s="50">
        <v>4148.91</v>
      </c>
      <c r="E219" s="50">
        <v>4300.17</v>
      </c>
      <c r="F219" s="50">
        <v>4300.17</v>
      </c>
      <c r="G219" s="51">
        <v>5136360000</v>
      </c>
    </row>
    <row r="220" spans="1:7" x14ac:dyDescent="0.3">
      <c r="A220" s="49">
        <v>44684</v>
      </c>
      <c r="B220" s="50">
        <v>4159.78</v>
      </c>
      <c r="C220" s="50">
        <v>4200.1000000000004</v>
      </c>
      <c r="D220" s="50">
        <v>4147.08</v>
      </c>
      <c r="E220" s="50">
        <v>4175.4799999999996</v>
      </c>
      <c r="F220" s="50">
        <v>4175.4799999999996</v>
      </c>
      <c r="G220" s="51">
        <v>4582050000</v>
      </c>
    </row>
    <row r="221" spans="1:7" x14ac:dyDescent="0.3">
      <c r="A221" s="49">
        <v>44683</v>
      </c>
      <c r="B221" s="50">
        <v>4130.6099999999997</v>
      </c>
      <c r="C221" s="50">
        <v>4169.8100000000004</v>
      </c>
      <c r="D221" s="50">
        <v>4062.51</v>
      </c>
      <c r="E221" s="50">
        <v>4155.38</v>
      </c>
      <c r="F221" s="50">
        <v>4155.38</v>
      </c>
      <c r="G221" s="51">
        <v>5163790000</v>
      </c>
    </row>
    <row r="222" spans="1:7" x14ac:dyDescent="0.3">
      <c r="A222" s="49">
        <v>44680</v>
      </c>
      <c r="B222" s="50">
        <v>4253.75</v>
      </c>
      <c r="C222" s="50">
        <v>4269.68</v>
      </c>
      <c r="D222" s="50">
        <v>4124.28</v>
      </c>
      <c r="E222" s="50">
        <v>4131.93</v>
      </c>
      <c r="F222" s="50">
        <v>4131.93</v>
      </c>
      <c r="G222" s="51">
        <v>5084030000</v>
      </c>
    </row>
    <row r="223" spans="1:7" x14ac:dyDescent="0.3">
      <c r="A223" s="49">
        <v>44679</v>
      </c>
      <c r="B223" s="50">
        <v>4222.58</v>
      </c>
      <c r="C223" s="50">
        <v>4308.45</v>
      </c>
      <c r="D223" s="50">
        <v>4188.63</v>
      </c>
      <c r="E223" s="50">
        <v>4287.5</v>
      </c>
      <c r="F223" s="50">
        <v>4287.5</v>
      </c>
      <c r="G223" s="51">
        <v>4854180000</v>
      </c>
    </row>
    <row r="224" spans="1:7" x14ac:dyDescent="0.3">
      <c r="A224" s="49">
        <v>44678</v>
      </c>
      <c r="B224" s="50">
        <v>4186.5200000000004</v>
      </c>
      <c r="C224" s="50">
        <v>4240.71</v>
      </c>
      <c r="D224" s="50">
        <v>4162.8999999999996</v>
      </c>
      <c r="E224" s="50">
        <v>4183.96</v>
      </c>
      <c r="F224" s="50">
        <v>4183.96</v>
      </c>
      <c r="G224" s="51">
        <v>4769680000</v>
      </c>
    </row>
    <row r="225" spans="1:7" x14ac:dyDescent="0.3">
      <c r="A225" s="49">
        <v>44677</v>
      </c>
      <c r="B225" s="50">
        <v>4278.1400000000003</v>
      </c>
      <c r="C225" s="50">
        <v>4278.1400000000003</v>
      </c>
      <c r="D225" s="50">
        <v>4175.04</v>
      </c>
      <c r="E225" s="50">
        <v>4175.2</v>
      </c>
      <c r="F225" s="50">
        <v>4175.2</v>
      </c>
      <c r="G225" s="51">
        <v>4689970000</v>
      </c>
    </row>
    <row r="226" spans="1:7" x14ac:dyDescent="0.3">
      <c r="A226" s="49">
        <v>44676</v>
      </c>
      <c r="B226" s="50">
        <v>4255.34</v>
      </c>
      <c r="C226" s="50">
        <v>4299.0200000000004</v>
      </c>
      <c r="D226" s="50">
        <v>4200.82</v>
      </c>
      <c r="E226" s="50">
        <v>4296.12</v>
      </c>
      <c r="F226" s="50">
        <v>4296.12</v>
      </c>
      <c r="G226" s="51">
        <v>5240040000</v>
      </c>
    </row>
    <row r="227" spans="1:7" x14ac:dyDescent="0.3">
      <c r="A227" s="49">
        <v>44673</v>
      </c>
      <c r="B227" s="50">
        <v>4385.83</v>
      </c>
      <c r="C227" s="50">
        <v>4385.83</v>
      </c>
      <c r="D227" s="50">
        <v>4267.62</v>
      </c>
      <c r="E227" s="50">
        <v>4271.78</v>
      </c>
      <c r="F227" s="50">
        <v>4271.78</v>
      </c>
      <c r="G227" s="51">
        <v>4651940000</v>
      </c>
    </row>
    <row r="228" spans="1:7" x14ac:dyDescent="0.3">
      <c r="A228" s="49">
        <v>44672</v>
      </c>
      <c r="B228" s="50">
        <v>4489.17</v>
      </c>
      <c r="C228" s="50">
        <v>4512.9399999999996</v>
      </c>
      <c r="D228" s="50">
        <v>4384.47</v>
      </c>
      <c r="E228" s="50">
        <v>4393.66</v>
      </c>
      <c r="F228" s="50">
        <v>4393.66</v>
      </c>
      <c r="G228" s="51">
        <v>4636890000</v>
      </c>
    </row>
    <row r="229" spans="1:7" x14ac:dyDescent="0.3">
      <c r="A229" s="49">
        <v>44671</v>
      </c>
      <c r="B229" s="50">
        <v>4472.26</v>
      </c>
      <c r="C229" s="50">
        <v>4488.29</v>
      </c>
      <c r="D229" s="50">
        <v>4448.76</v>
      </c>
      <c r="E229" s="50">
        <v>4459.45</v>
      </c>
      <c r="F229" s="50">
        <v>4459.45</v>
      </c>
      <c r="G229" s="51">
        <v>4290450000</v>
      </c>
    </row>
    <row r="230" spans="1:7" x14ac:dyDescent="0.3">
      <c r="A230" s="49">
        <v>44670</v>
      </c>
      <c r="B230" s="50">
        <v>4390.63</v>
      </c>
      <c r="C230" s="50">
        <v>4471.03</v>
      </c>
      <c r="D230" s="50">
        <v>4390.63</v>
      </c>
      <c r="E230" s="50">
        <v>4462.21</v>
      </c>
      <c r="F230" s="50">
        <v>4462.21</v>
      </c>
      <c r="G230" s="51">
        <v>4108120000</v>
      </c>
    </row>
    <row r="231" spans="1:7" x14ac:dyDescent="0.3">
      <c r="A231" s="49">
        <v>44669</v>
      </c>
      <c r="B231" s="50">
        <v>4385.63</v>
      </c>
      <c r="C231" s="50">
        <v>4410.3100000000004</v>
      </c>
      <c r="D231" s="50">
        <v>4370.3</v>
      </c>
      <c r="E231" s="50">
        <v>4391.6899999999996</v>
      </c>
      <c r="F231" s="50">
        <v>4391.6899999999996</v>
      </c>
      <c r="G231" s="51">
        <v>3910490000</v>
      </c>
    </row>
    <row r="232" spans="1:7" x14ac:dyDescent="0.3">
      <c r="A232" s="49">
        <v>44665</v>
      </c>
      <c r="B232" s="50">
        <v>4449.12</v>
      </c>
      <c r="C232" s="50">
        <v>4460.46</v>
      </c>
      <c r="D232" s="50">
        <v>4390.7700000000004</v>
      </c>
      <c r="E232" s="50">
        <v>4392.59</v>
      </c>
      <c r="F232" s="50">
        <v>4392.59</v>
      </c>
      <c r="G232" s="51">
        <v>4083090000</v>
      </c>
    </row>
    <row r="233" spans="1:7" x14ac:dyDescent="0.3">
      <c r="A233" s="49">
        <v>44664</v>
      </c>
      <c r="B233" s="50">
        <v>4394.3</v>
      </c>
      <c r="C233" s="50">
        <v>4453.92</v>
      </c>
      <c r="D233" s="50">
        <v>4392.7</v>
      </c>
      <c r="E233" s="50">
        <v>4446.59</v>
      </c>
      <c r="F233" s="50">
        <v>4446.59</v>
      </c>
      <c r="G233" s="51">
        <v>3828150000</v>
      </c>
    </row>
    <row r="234" spans="1:7" x14ac:dyDescent="0.3">
      <c r="A234" s="49">
        <v>44663</v>
      </c>
      <c r="B234" s="50">
        <v>4437.59</v>
      </c>
      <c r="C234" s="50">
        <v>4471</v>
      </c>
      <c r="D234" s="50">
        <v>4381.34</v>
      </c>
      <c r="E234" s="50">
        <v>4397.45</v>
      </c>
      <c r="F234" s="50">
        <v>4397.45</v>
      </c>
      <c r="G234" s="51">
        <v>4152090000</v>
      </c>
    </row>
    <row r="235" spans="1:7" x14ac:dyDescent="0.3">
      <c r="A235" s="49">
        <v>44662</v>
      </c>
      <c r="B235" s="50">
        <v>4462.6400000000003</v>
      </c>
      <c r="C235" s="50">
        <v>4464.3500000000004</v>
      </c>
      <c r="D235" s="50">
        <v>4408.38</v>
      </c>
      <c r="E235" s="50">
        <v>4412.53</v>
      </c>
      <c r="F235" s="50">
        <v>4412.53</v>
      </c>
      <c r="G235" s="51">
        <v>4266290000</v>
      </c>
    </row>
    <row r="236" spans="1:7" x14ac:dyDescent="0.3">
      <c r="A236" s="49">
        <v>44659</v>
      </c>
      <c r="B236" s="50">
        <v>4494.1499999999996</v>
      </c>
      <c r="C236" s="50">
        <v>4520.41</v>
      </c>
      <c r="D236" s="50">
        <v>4474.6000000000004</v>
      </c>
      <c r="E236" s="50">
        <v>4488.28</v>
      </c>
      <c r="F236" s="50">
        <v>4488.28</v>
      </c>
      <c r="G236" s="51">
        <v>4083200000</v>
      </c>
    </row>
    <row r="237" spans="1:7" x14ac:dyDescent="0.3">
      <c r="A237" s="49">
        <v>44658</v>
      </c>
      <c r="B237" s="50">
        <v>4474.6499999999996</v>
      </c>
      <c r="C237" s="50">
        <v>4521.16</v>
      </c>
      <c r="D237" s="50">
        <v>4450.3</v>
      </c>
      <c r="E237" s="50">
        <v>4500.21</v>
      </c>
      <c r="F237" s="50">
        <v>4500.21</v>
      </c>
      <c r="G237" s="51">
        <v>4821490000</v>
      </c>
    </row>
    <row r="238" spans="1:7" x14ac:dyDescent="0.3">
      <c r="A238" s="49">
        <v>44657</v>
      </c>
      <c r="B238" s="50">
        <v>4494.17</v>
      </c>
      <c r="C238" s="50">
        <v>4503.9399999999996</v>
      </c>
      <c r="D238" s="50">
        <v>4450.04</v>
      </c>
      <c r="E238" s="50">
        <v>4481.1499999999996</v>
      </c>
      <c r="F238" s="50">
        <v>4481.1499999999996</v>
      </c>
      <c r="G238" s="51">
        <v>4986830000</v>
      </c>
    </row>
    <row r="239" spans="1:7" x14ac:dyDescent="0.3">
      <c r="A239" s="49">
        <v>44656</v>
      </c>
      <c r="B239" s="50">
        <v>4572.45</v>
      </c>
      <c r="C239" s="50">
        <v>4593.45</v>
      </c>
      <c r="D239" s="50">
        <v>4514.17</v>
      </c>
      <c r="E239" s="50">
        <v>4525.12</v>
      </c>
      <c r="F239" s="50">
        <v>4525.12</v>
      </c>
      <c r="G239" s="51">
        <v>4800620000</v>
      </c>
    </row>
    <row r="240" spans="1:7" x14ac:dyDescent="0.3">
      <c r="A240" s="49">
        <v>44655</v>
      </c>
      <c r="B240" s="50">
        <v>4547.97</v>
      </c>
      <c r="C240" s="50">
        <v>4583.5</v>
      </c>
      <c r="D240" s="50">
        <v>4539.21</v>
      </c>
      <c r="E240" s="50">
        <v>4582.6400000000003</v>
      </c>
      <c r="F240" s="50">
        <v>4582.6400000000003</v>
      </c>
      <c r="G240" s="51">
        <v>4547350000</v>
      </c>
    </row>
    <row r="241" spans="1:7" x14ac:dyDescent="0.3">
      <c r="A241" s="49">
        <v>44652</v>
      </c>
      <c r="B241" s="50">
        <v>4540.32</v>
      </c>
      <c r="C241" s="50">
        <v>4548.7</v>
      </c>
      <c r="D241" s="50">
        <v>4507.57</v>
      </c>
      <c r="E241" s="50">
        <v>4545.8599999999997</v>
      </c>
      <c r="F241" s="50">
        <v>4545.8599999999997</v>
      </c>
      <c r="G241" s="51">
        <v>4562940000</v>
      </c>
    </row>
    <row r="242" spans="1:7" x14ac:dyDescent="0.3">
      <c r="A242" s="49">
        <v>44651</v>
      </c>
      <c r="B242" s="50">
        <v>4599.0200000000004</v>
      </c>
      <c r="C242" s="50">
        <v>4603.07</v>
      </c>
      <c r="D242" s="50">
        <v>4530.41</v>
      </c>
      <c r="E242" s="50">
        <v>4530.41</v>
      </c>
      <c r="F242" s="50">
        <v>4530.41</v>
      </c>
      <c r="G242" s="51">
        <v>4823020000</v>
      </c>
    </row>
    <row r="243" spans="1:7" x14ac:dyDescent="0.3">
      <c r="A243" s="49">
        <v>44650</v>
      </c>
      <c r="B243" s="50">
        <v>4624.2</v>
      </c>
      <c r="C243" s="50">
        <v>4627.7700000000004</v>
      </c>
      <c r="D243" s="50">
        <v>4581.32</v>
      </c>
      <c r="E243" s="50">
        <v>4602.45</v>
      </c>
      <c r="F243" s="50">
        <v>4602.45</v>
      </c>
      <c r="G243" s="51">
        <v>4385570000</v>
      </c>
    </row>
    <row r="244" spans="1:7" x14ac:dyDescent="0.3">
      <c r="A244" s="49">
        <v>44649</v>
      </c>
      <c r="B244" s="50">
        <v>4602.8599999999997</v>
      </c>
      <c r="C244" s="50">
        <v>4637.3</v>
      </c>
      <c r="D244" s="50">
        <v>4589.66</v>
      </c>
      <c r="E244" s="50">
        <v>4631.6000000000004</v>
      </c>
      <c r="F244" s="50">
        <v>4631.6000000000004</v>
      </c>
      <c r="G244" s="51">
        <v>5085910000</v>
      </c>
    </row>
    <row r="245" spans="1:7" x14ac:dyDescent="0.3">
      <c r="A245" s="49">
        <v>44648</v>
      </c>
      <c r="B245" s="50">
        <v>4541.09</v>
      </c>
      <c r="C245" s="50">
        <v>4575.6499999999996</v>
      </c>
      <c r="D245" s="50">
        <v>4517.6899999999996</v>
      </c>
      <c r="E245" s="50">
        <v>4575.5200000000004</v>
      </c>
      <c r="F245" s="50">
        <v>4575.5200000000004</v>
      </c>
      <c r="G245" s="51">
        <v>4312260000</v>
      </c>
    </row>
    <row r="246" spans="1:7" x14ac:dyDescent="0.3">
      <c r="A246" s="49">
        <v>44645</v>
      </c>
      <c r="B246" s="50">
        <v>4522.91</v>
      </c>
      <c r="C246" s="50">
        <v>4546.03</v>
      </c>
      <c r="D246" s="50">
        <v>4501.07</v>
      </c>
      <c r="E246" s="50">
        <v>4543.0600000000004</v>
      </c>
      <c r="F246" s="50">
        <v>4543.0600000000004</v>
      </c>
      <c r="G246" s="51">
        <v>4305020000</v>
      </c>
    </row>
    <row r="247" spans="1:7" x14ac:dyDescent="0.3">
      <c r="A247" s="49">
        <v>44644</v>
      </c>
      <c r="B247" s="50">
        <v>4469.9799999999996</v>
      </c>
      <c r="C247" s="50">
        <v>4520.58</v>
      </c>
      <c r="D247" s="50">
        <v>4465.17</v>
      </c>
      <c r="E247" s="50">
        <v>4520.16</v>
      </c>
      <c r="F247" s="50">
        <v>4520.16</v>
      </c>
      <c r="G247" s="51">
        <v>4131390000</v>
      </c>
    </row>
    <row r="248" spans="1:7" x14ac:dyDescent="0.3">
      <c r="A248" s="49">
        <v>44643</v>
      </c>
      <c r="B248" s="50">
        <v>4493.1000000000004</v>
      </c>
      <c r="C248" s="50">
        <v>4501.07</v>
      </c>
      <c r="D248" s="50">
        <v>4455.8100000000004</v>
      </c>
      <c r="E248" s="50">
        <v>4456.24</v>
      </c>
      <c r="F248" s="50">
        <v>4456.24</v>
      </c>
      <c r="G248" s="51">
        <v>4550670000</v>
      </c>
    </row>
    <row r="249" spans="1:7" x14ac:dyDescent="0.3">
      <c r="A249" s="49">
        <v>44642</v>
      </c>
      <c r="B249" s="50">
        <v>4469.1000000000004</v>
      </c>
      <c r="C249" s="50">
        <v>4522</v>
      </c>
      <c r="D249" s="50">
        <v>4469.1000000000004</v>
      </c>
      <c r="E249" s="50">
        <v>4511.6099999999997</v>
      </c>
      <c r="F249" s="50">
        <v>4511.6099999999997</v>
      </c>
      <c r="G249" s="51">
        <v>4754840000</v>
      </c>
    </row>
    <row r="250" spans="1:7" x14ac:dyDescent="0.3">
      <c r="A250" s="49">
        <v>44641</v>
      </c>
      <c r="B250" s="50">
        <v>4462.3999999999996</v>
      </c>
      <c r="C250" s="50">
        <v>4481.75</v>
      </c>
      <c r="D250" s="50">
        <v>4424.3</v>
      </c>
      <c r="E250" s="50">
        <v>4461.18</v>
      </c>
      <c r="F250" s="50">
        <v>4461.18</v>
      </c>
      <c r="G250" s="51">
        <v>4869820000</v>
      </c>
    </row>
    <row r="251" spans="1:7" x14ac:dyDescent="0.3">
      <c r="A251" s="49">
        <v>44638</v>
      </c>
      <c r="B251" s="50">
        <v>4407.34</v>
      </c>
      <c r="C251" s="50">
        <v>4465.3999999999996</v>
      </c>
      <c r="D251" s="50">
        <v>4390.57</v>
      </c>
      <c r="E251" s="50">
        <v>4463.12</v>
      </c>
      <c r="F251" s="50">
        <v>4463.12</v>
      </c>
      <c r="G251" s="51">
        <v>8278430000</v>
      </c>
    </row>
    <row r="252" spans="1:7" x14ac:dyDescent="0.3">
      <c r="A252" s="49">
        <v>44637</v>
      </c>
      <c r="B252" s="50">
        <v>4345.1099999999997</v>
      </c>
      <c r="C252" s="50">
        <v>4412.67</v>
      </c>
      <c r="D252" s="50">
        <v>4335.6499999999996</v>
      </c>
      <c r="E252" s="50">
        <v>4411.67</v>
      </c>
      <c r="F252" s="50">
        <v>4411.67</v>
      </c>
      <c r="G252" s="51">
        <v>4985090000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EJEMPLO 1</vt:lpstr>
      <vt:lpstr>EJEMPLO 2</vt:lpstr>
      <vt:lpstr>EJEMPLO 3</vt:lpstr>
      <vt:lpstr>EJEMPLO 4</vt:lpstr>
      <vt:lpstr>EJEMPLO 5</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Jocelyn Ardón</cp:lastModifiedBy>
  <dcterms:created xsi:type="dcterms:W3CDTF">2022-10-06T18:51:29Z</dcterms:created>
  <dcterms:modified xsi:type="dcterms:W3CDTF">2023-03-17T00:34:36Z</dcterms:modified>
</cp:coreProperties>
</file>