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1\"/>
    </mc:Choice>
  </mc:AlternateContent>
  <xr:revisionPtr revIDLastSave="0" documentId="13_ncr:1_{599DFE77-6983-4FAB-AC2E-28D5C9862E59}" xr6:coauthVersionLast="47" xr6:coauthVersionMax="47" xr10:uidLastSave="{00000000-0000-0000-0000-000000000000}"/>
  <bookViews>
    <workbookView xWindow="-108" yWindow="-108" windowWidth="23256" windowHeight="13176" xr2:uid="{E1FAE795-E0CE-4FCB-BF2F-645C6747C341}"/>
  </bookViews>
  <sheets>
    <sheet name="CASO 1" sheetId="1" r:id="rId1"/>
  </sheets>
  <definedNames>
    <definedName name="_xlnm._FilterDatabase" localSheetId="0" hidden="1">'CASO 1'!$A$12:$F$49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B141" i="1"/>
  <c r="B140" i="1"/>
  <c r="B135" i="1"/>
  <c r="C127" i="1"/>
  <c r="B126" i="1"/>
  <c r="B125" i="1"/>
  <c r="B120" i="1"/>
  <c r="B116" i="1"/>
  <c r="B107" i="1"/>
  <c r="B106" i="1"/>
  <c r="B98" i="1"/>
  <c r="B97" i="1"/>
  <c r="B92" i="1"/>
  <c r="B72" i="1"/>
  <c r="B71" i="1"/>
  <c r="B69" i="1"/>
  <c r="B68" i="1"/>
  <c r="B65" i="1"/>
  <c r="B64" i="1"/>
  <c r="B66" i="1" s="1"/>
  <c r="C61" i="1" s="1"/>
  <c r="B63" i="1"/>
  <c r="C59" i="1"/>
  <c r="B57" i="1"/>
  <c r="B56" i="1"/>
  <c r="C58" i="1" s="1"/>
  <c r="C60" i="1" s="1"/>
  <c r="C73" i="1" s="1"/>
  <c r="C75" i="1" s="1"/>
  <c r="E47" i="1"/>
  <c r="E46" i="1"/>
  <c r="E45" i="1"/>
  <c r="E44" i="1"/>
  <c r="E43" i="1"/>
  <c r="E42" i="1"/>
  <c r="E41" i="1"/>
  <c r="E40" i="1"/>
  <c r="F39" i="1"/>
  <c r="E38" i="1"/>
  <c r="F37" i="1"/>
  <c r="F36" i="1"/>
  <c r="F35" i="1"/>
  <c r="F34" i="1"/>
  <c r="F33" i="1"/>
  <c r="F32" i="1"/>
  <c r="F31" i="1"/>
  <c r="F30" i="1"/>
  <c r="F29" i="1"/>
  <c r="E28" i="1"/>
  <c r="E27" i="1"/>
  <c r="F26" i="1"/>
  <c r="E25" i="1"/>
  <c r="E24" i="1"/>
  <c r="E23" i="1"/>
  <c r="E22" i="1"/>
  <c r="E21" i="1"/>
  <c r="E20" i="1"/>
  <c r="E19" i="1"/>
  <c r="F18" i="1"/>
  <c r="F16" i="1"/>
  <c r="E17" i="1"/>
  <c r="E15" i="1"/>
  <c r="E14" i="1"/>
  <c r="E13" i="1"/>
  <c r="F48" i="1" l="1"/>
  <c r="E48" i="1"/>
  <c r="C76" i="1"/>
  <c r="C77" i="1"/>
  <c r="D77" i="1" s="1"/>
  <c r="E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Ruiz Coto</author>
  </authors>
  <commentList>
    <comment ref="C13" authorId="0" shapeId="0" xr:uid="{AC833C46-0095-49CA-9F05-8FAC82E443E8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BALANCE GENERAL</t>
        </r>
      </text>
    </comment>
    <comment ref="C16" authorId="0" shapeId="0" xr:uid="{D5EE1963-75A6-47F1-AEF7-630FA6C40154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ESTADO DE RESULTADO</t>
        </r>
      </text>
    </comment>
    <comment ref="D38" authorId="0" shapeId="0" xr:uid="{82B9A69F-C460-49F9-B7E9-E85D34B2714F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gasto
</t>
        </r>
      </text>
    </comment>
    <comment ref="B56" authorId="0" shapeId="0" xr:uid="{6A94B9F3-73AA-4D45-9079-06C407A23B94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ventas netas
</t>
        </r>
      </text>
    </comment>
    <comment ref="B57" authorId="0" shapeId="0" xr:uid="{3E228D9A-D676-43DC-BE31-AFD130209244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es un costo habitable
</t>
        </r>
      </text>
    </comment>
    <comment ref="C77" authorId="0" shapeId="0" xr:uid="{6F807B9E-069D-444E-A776-5E65A567E401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otra manera los ingresos brutos
</t>
        </r>
      </text>
    </comment>
  </commentList>
</comments>
</file>

<file path=xl/sharedStrings.xml><?xml version="1.0" encoding="utf-8"?>
<sst xmlns="http://schemas.openxmlformats.org/spreadsheetml/2006/main" count="187" uniqueCount="118">
  <si>
    <t>Cuentas</t>
  </si>
  <si>
    <t>Monto</t>
  </si>
  <si>
    <t>Caja</t>
  </si>
  <si>
    <t>Bancos</t>
  </si>
  <si>
    <t>Inversiones a Largo Plazo</t>
  </si>
  <si>
    <t>Ventas</t>
  </si>
  <si>
    <t>Clientes</t>
  </si>
  <si>
    <t>Documentos por Pagar</t>
  </si>
  <si>
    <t>Anticipo de Impuestos y Contribuciones</t>
  </si>
  <si>
    <t>Cuentas por Cobrar (Colaboradores)</t>
  </si>
  <si>
    <t>Inventario</t>
  </si>
  <si>
    <t>Construcciones y Edificaciones</t>
  </si>
  <si>
    <t>Equipos de Oficina</t>
  </si>
  <si>
    <t>Sueldo Administrativo</t>
  </si>
  <si>
    <t>Equipos de Cómputo y Comunicación</t>
  </si>
  <si>
    <t>Depreciación Acumulada</t>
  </si>
  <si>
    <t>Gastos Pagados por Anticipado</t>
  </si>
  <si>
    <t>Cargos Diferidos – Papelería</t>
  </si>
  <si>
    <t>Obligaciones Financieras de Largo Plazo</t>
  </si>
  <si>
    <t>Proveedores</t>
  </si>
  <si>
    <t>Costos y Gastos por Pagar</t>
  </si>
  <si>
    <t>Impuesto sobre ventas por pagar</t>
  </si>
  <si>
    <t>Salarios por Pagar</t>
  </si>
  <si>
    <t>Provisión Prestaciones Laborales</t>
  </si>
  <si>
    <t>Aportes Sociales Capital Común</t>
  </si>
  <si>
    <t>Reserva Legal</t>
  </si>
  <si>
    <t>Utilidades Acumuladas (Período anterior)</t>
  </si>
  <si>
    <t>Devoluciones en Ventas</t>
  </si>
  <si>
    <t>Préstamos Hipotecario</t>
  </si>
  <si>
    <t>Sueldos de Vendedores</t>
  </si>
  <si>
    <t>Arrendamiento de Oficina</t>
  </si>
  <si>
    <t>Seguro Vehículo</t>
  </si>
  <si>
    <t>Servicios Pagados</t>
  </si>
  <si>
    <t>Depreciación del período</t>
  </si>
  <si>
    <t>Viáticos de Vendedores</t>
  </si>
  <si>
    <t>Costo de Ventas</t>
  </si>
  <si>
    <t>Flota y Equipo de Transporte</t>
  </si>
  <si>
    <t>Estado Financiero</t>
  </si>
  <si>
    <t>Clasificacion</t>
  </si>
  <si>
    <t>Debe</t>
  </si>
  <si>
    <t>Haber</t>
  </si>
  <si>
    <t>BG</t>
  </si>
  <si>
    <t>AC</t>
  </si>
  <si>
    <t>ANC</t>
  </si>
  <si>
    <t>ER</t>
  </si>
  <si>
    <t>I</t>
  </si>
  <si>
    <t>PC</t>
  </si>
  <si>
    <t>C</t>
  </si>
  <si>
    <t>G</t>
  </si>
  <si>
    <t>PNC</t>
  </si>
  <si>
    <t>suma</t>
  </si>
  <si>
    <t>diferencia</t>
  </si>
  <si>
    <t>(ISR)</t>
  </si>
  <si>
    <t>Distribuidora Nacional S.A</t>
  </si>
  <si>
    <t>Estado de Resultados</t>
  </si>
  <si>
    <t>Del 01 de enero al 31 de diciembre del año 2023</t>
  </si>
  <si>
    <t>Expresado en miles de quetzales</t>
  </si>
  <si>
    <t>Ingresos por ventas</t>
  </si>
  <si>
    <t>(-) devoluciones sobre ventas</t>
  </si>
  <si>
    <t>ventas netas</t>
  </si>
  <si>
    <t>(-) costo de ventas</t>
  </si>
  <si>
    <t>utilidad bruta</t>
  </si>
  <si>
    <r>
      <t>(-)</t>
    </r>
    <r>
      <rPr>
        <u/>
        <sz val="11"/>
        <color theme="1"/>
        <rFont val="Calibri"/>
        <family val="2"/>
        <scheme val="minor"/>
      </rPr>
      <t>Gastos de operacion</t>
    </r>
  </si>
  <si>
    <t>Gastos de ventas</t>
  </si>
  <si>
    <t>sueldos de vendedores</t>
  </si>
  <si>
    <t>viaticos de vendedores</t>
  </si>
  <si>
    <t>seguro de vehiculos</t>
  </si>
  <si>
    <t>Gastos administrativos</t>
  </si>
  <si>
    <t>sueldos administrativos</t>
  </si>
  <si>
    <t>arrendamiento de oficina</t>
  </si>
  <si>
    <t>servicios pagados</t>
  </si>
  <si>
    <t>depreciacion del periodo</t>
  </si>
  <si>
    <t>utilidad operativa (UAII)</t>
  </si>
  <si>
    <t>(-) intereses</t>
  </si>
  <si>
    <t>utilidad antes de impuestos</t>
  </si>
  <si>
    <t>(-) impuestos (ISR 25%)</t>
  </si>
  <si>
    <t>utilidad neta (utilidad del periodo)</t>
  </si>
  <si>
    <t>Margen de utilidad neta</t>
  </si>
  <si>
    <t>Balance General</t>
  </si>
  <si>
    <t xml:space="preserve"> Al 31 de diciembre del año 2023</t>
  </si>
  <si>
    <t>ACTIVO</t>
  </si>
  <si>
    <t xml:space="preserve">activo corriente </t>
  </si>
  <si>
    <t>caja</t>
  </si>
  <si>
    <t>bancos</t>
  </si>
  <si>
    <t>cuentas por cobrar (colaboradores)</t>
  </si>
  <si>
    <t>inventario</t>
  </si>
  <si>
    <t>clientes</t>
  </si>
  <si>
    <t>gastos pagados por anticipado</t>
  </si>
  <si>
    <t>anticipo de impuestos y contribuciones</t>
  </si>
  <si>
    <t>cargos diferidos papeleria</t>
  </si>
  <si>
    <t>activo no corriente</t>
  </si>
  <si>
    <t>equipo de oficina</t>
  </si>
  <si>
    <t>equipos de computo y comunicacion</t>
  </si>
  <si>
    <t>construcciones y edificaciones</t>
  </si>
  <si>
    <t>flota y equipo de transporte</t>
  </si>
  <si>
    <t>(-) depreciacion acumulada</t>
  </si>
  <si>
    <t>inversiones de largo plazo</t>
  </si>
  <si>
    <t>suma total del activo</t>
  </si>
  <si>
    <t xml:space="preserve">pasivo corriente </t>
  </si>
  <si>
    <t>PASIVO</t>
  </si>
  <si>
    <t>proveedores</t>
  </si>
  <si>
    <t>costos y gastos por pagar</t>
  </si>
  <si>
    <t>salarios por pagar</t>
  </si>
  <si>
    <t>provision prestaciones laborales</t>
  </si>
  <si>
    <t>documentos por pagar</t>
  </si>
  <si>
    <t>pasivo no corriente</t>
  </si>
  <si>
    <t xml:space="preserve">obligaciones financieras </t>
  </si>
  <si>
    <t>prestamo hipotecario</t>
  </si>
  <si>
    <t>patrimonio</t>
  </si>
  <si>
    <t>aportes sociales capital comun</t>
  </si>
  <si>
    <t>utilidad retenida</t>
  </si>
  <si>
    <t>utilidad del periodo</t>
  </si>
  <si>
    <t>reserva legal</t>
  </si>
  <si>
    <t>suma del pasivo + patrimonio</t>
  </si>
  <si>
    <t>FUENTES DE FINANCIAMIENTO DE LARGO PLAZO DE LA EMPRESA</t>
  </si>
  <si>
    <t>pasivo no corriente fuentes externas</t>
  </si>
  <si>
    <t>patrimonio fuentes internas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</si>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</sst>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&quot;#,##0.00;[Red]\-&quot;Q&quot;#,##0.00"/>
    <numFmt numFmtId="167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3" xfId="0" applyFont="1" applyBorder="1" applyAlignment="1">
      <alignment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167" fontId="0" fillId="0" borderId="0" xfId="0" applyNumberFormat="1"/>
    <xf numFmtId="164" fontId="2" fillId="0" borderId="5" xfId="0" applyNumberFormat="1" applyFont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4" fillId="0" borderId="4" xfId="0" applyFont="1" applyBorder="1"/>
    <xf numFmtId="167" fontId="0" fillId="0" borderId="5" xfId="0" applyNumberFormat="1" applyBorder="1"/>
    <xf numFmtId="164" fontId="0" fillId="0" borderId="5" xfId="0" applyNumberFormat="1" applyBorder="1"/>
    <xf numFmtId="0" fontId="10" fillId="0" borderId="0" xfId="0" applyFont="1"/>
    <xf numFmtId="167" fontId="0" fillId="0" borderId="9" xfId="0" applyNumberFormat="1" applyBorder="1"/>
    <xf numFmtId="0" fontId="0" fillId="0" borderId="9" xfId="0" applyBorder="1"/>
    <xf numFmtId="167" fontId="5" fillId="0" borderId="9" xfId="0" applyNumberFormat="1" applyFont="1" applyBorder="1"/>
    <xf numFmtId="10" fontId="4" fillId="0" borderId="0" xfId="1" applyNumberFormat="1" applyFont="1"/>
    <xf numFmtId="0" fontId="5" fillId="0" borderId="0" xfId="0" applyFont="1"/>
    <xf numFmtId="0" fontId="11" fillId="0" borderId="0" xfId="0" applyFont="1"/>
    <xf numFmtId="0" fontId="0" fillId="0" borderId="0" xfId="0" applyBorder="1"/>
    <xf numFmtId="0" fontId="6" fillId="3" borderId="0" xfId="0" applyFont="1" applyFill="1" applyBorder="1"/>
    <xf numFmtId="167" fontId="6" fillId="3" borderId="0" xfId="0" applyNumberFormat="1" applyFont="1" applyFill="1" applyBorder="1"/>
    <xf numFmtId="167" fontId="0" fillId="0" borderId="0" xfId="0" applyNumberFormat="1" applyBorder="1"/>
    <xf numFmtId="0" fontId="9" fillId="0" borderId="0" xfId="0" applyFont="1"/>
    <xf numFmtId="167" fontId="12" fillId="0" borderId="0" xfId="0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106680</xdr:rowOff>
    </xdr:from>
    <xdr:to>
      <xdr:col>7</xdr:col>
      <xdr:colOff>777240</xdr:colOff>
      <xdr:row>9</xdr:row>
      <xdr:rowOff>175260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1DD2E50-0CD6-785C-AE08-AC8F149501E3}"/>
            </a:ext>
          </a:extLst>
        </xdr:cNvPr>
        <xdr:cNvSpPr txBox="1"/>
      </xdr:nvSpPr>
      <xdr:spPr>
        <a:xfrm>
          <a:off x="99060" y="106680"/>
          <a:ext cx="7848600" cy="1714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 1: DISTRIBUIDORA NACIONAL, S.A.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Distribuidora Nacional, S.A. es una empresa que se dedica a la comercialización de mercadería de consumo masivo.  En la tabla proporcionada encontrará las cuentas que conforman el Estado de Resultados y el Balance General para el cierre del año 2023 (expresados en miles de quetzales).</a:t>
          </a:r>
        </a:p>
        <a:p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Elabore el Estado de Resultados para el año 2023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Elabore el Balance General para el año 2023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La empresa esperaba obtener un 10% de utilidad neta en el período.  Indique si alcanzó la meta.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Indique la composición de las fuentes de financiamiento de largo plazo de la empresa.</a:t>
          </a:r>
        </a:p>
        <a:p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oneCellAnchor>
    <xdr:from>
      <xdr:col>0</xdr:col>
      <xdr:colOff>115614</xdr:colOff>
      <xdr:row>77</xdr:row>
      <xdr:rowOff>145702</xdr:rowOff>
    </xdr:from>
    <xdr:ext cx="4924097" cy="609013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7865453-4BFA-3E16-925E-32C8F19B69E9}"/>
            </a:ext>
          </a:extLst>
        </xdr:cNvPr>
        <xdr:cNvSpPr txBox="1"/>
      </xdr:nvSpPr>
      <xdr:spPr>
        <a:xfrm>
          <a:off x="115614" y="15143964"/>
          <a:ext cx="4924097" cy="60901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/>
            <a:t>la empresa si alcanzo la meta de obtener un 10% de utilidad sobre las ventas netas realizadas.</a:t>
          </a:r>
        </a:p>
        <a:p>
          <a:r>
            <a:rPr lang="es-GT" sz="1100"/>
            <a:t>En</a:t>
          </a:r>
          <a:r>
            <a:rPr lang="es-GT" sz="1100" baseline="0"/>
            <a:t> el año 2023 obtuvo un 16.7%</a:t>
          </a:r>
          <a:endParaRPr lang="es-GT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C771-81B2-407F-BA3C-635E99EEEC16}">
  <dimension ref="A11:F142"/>
  <sheetViews>
    <sheetView tabSelected="1" topLeftCell="A5" zoomScale="145" zoomScaleNormal="145" workbookViewId="0">
      <selection activeCell="B143" sqref="B143"/>
    </sheetView>
  </sheetViews>
  <sheetFormatPr baseColWidth="10" defaultRowHeight="15" x14ac:dyDescent="0.25"/>
  <cols>
    <col min="1" max="1" width="34" customWidth="1"/>
    <col min="2" max="2" width="12.7109375" bestFit="1" customWidth="1"/>
    <col min="3" max="3" width="16.85546875" bestFit="1" customWidth="1"/>
    <col min="5" max="6" width="12.28515625" bestFit="1" customWidth="1"/>
  </cols>
  <sheetData>
    <row r="11" spans="1:6" ht="15.75" thickBot="1" x14ac:dyDescent="0.3"/>
    <row r="12" spans="1:6" ht="15.75" thickBot="1" x14ac:dyDescent="0.3">
      <c r="A12" s="3" t="s">
        <v>0</v>
      </c>
      <c r="B12" s="4" t="s">
        <v>1</v>
      </c>
      <c r="C12" s="8" t="s">
        <v>37</v>
      </c>
      <c r="D12" s="9" t="s">
        <v>38</v>
      </c>
      <c r="E12" s="10" t="s">
        <v>39</v>
      </c>
      <c r="F12" s="10" t="s">
        <v>40</v>
      </c>
    </row>
    <row r="13" spans="1:6" ht="15.75" thickBot="1" x14ac:dyDescent="0.3">
      <c r="A13" s="1" t="s">
        <v>2</v>
      </c>
      <c r="B13" s="7">
        <v>25000</v>
      </c>
      <c r="C13" s="11" t="s">
        <v>41</v>
      </c>
      <c r="D13" s="11" t="s">
        <v>42</v>
      </c>
      <c r="E13" s="12">
        <f>B13</f>
        <v>25000</v>
      </c>
      <c r="F13" s="11"/>
    </row>
    <row r="14" spans="1:6" ht="15.75" thickBot="1" x14ac:dyDescent="0.3">
      <c r="A14" s="1" t="s">
        <v>3</v>
      </c>
      <c r="B14" s="7">
        <v>110000</v>
      </c>
      <c r="C14" s="11" t="s">
        <v>41</v>
      </c>
      <c r="D14" s="11" t="s">
        <v>42</v>
      </c>
      <c r="E14" s="12">
        <f>B14</f>
        <v>110000</v>
      </c>
      <c r="F14" s="11"/>
    </row>
    <row r="15" spans="1:6" ht="15.75" thickBot="1" x14ac:dyDescent="0.3">
      <c r="A15" s="1" t="s">
        <v>4</v>
      </c>
      <c r="B15" s="7">
        <v>85000</v>
      </c>
      <c r="C15" s="11" t="s">
        <v>41</v>
      </c>
      <c r="D15" s="11" t="s">
        <v>43</v>
      </c>
      <c r="E15" s="12">
        <f>B15</f>
        <v>85000</v>
      </c>
      <c r="F15" s="11"/>
    </row>
    <row r="16" spans="1:6" ht="15.75" thickBot="1" x14ac:dyDescent="0.3">
      <c r="A16" s="1" t="s">
        <v>5</v>
      </c>
      <c r="B16" s="7">
        <v>180000</v>
      </c>
      <c r="C16" s="11" t="s">
        <v>44</v>
      </c>
      <c r="D16" s="11" t="s">
        <v>45</v>
      </c>
      <c r="E16" s="11"/>
      <c r="F16" s="12">
        <f>B16</f>
        <v>180000</v>
      </c>
    </row>
    <row r="17" spans="1:6" ht="15.75" thickBot="1" x14ac:dyDescent="0.3">
      <c r="A17" s="1" t="s">
        <v>6</v>
      </c>
      <c r="B17" s="7">
        <v>25000</v>
      </c>
      <c r="C17" s="11" t="s">
        <v>41</v>
      </c>
      <c r="D17" s="11" t="s">
        <v>42</v>
      </c>
      <c r="E17" s="12">
        <f>B17</f>
        <v>25000</v>
      </c>
      <c r="F17" s="11"/>
    </row>
    <row r="18" spans="1:6" ht="15.75" thickBot="1" x14ac:dyDescent="0.3">
      <c r="A18" s="1" t="s">
        <v>7</v>
      </c>
      <c r="B18" s="7">
        <v>1300</v>
      </c>
      <c r="C18" s="11" t="s">
        <v>41</v>
      </c>
      <c r="D18" s="11" t="s">
        <v>46</v>
      </c>
      <c r="E18" s="11"/>
      <c r="F18" s="12">
        <f>B18</f>
        <v>1300</v>
      </c>
    </row>
    <row r="19" spans="1:6" ht="15.75" thickBot="1" x14ac:dyDescent="0.3">
      <c r="A19" s="1" t="s">
        <v>8</v>
      </c>
      <c r="B19" s="7">
        <v>1800</v>
      </c>
      <c r="C19" s="11" t="s">
        <v>41</v>
      </c>
      <c r="D19" s="11" t="s">
        <v>42</v>
      </c>
      <c r="E19" s="12">
        <f>B19</f>
        <v>1800</v>
      </c>
      <c r="F19" s="11"/>
    </row>
    <row r="20" spans="1:6" ht="15.75" thickBot="1" x14ac:dyDescent="0.3">
      <c r="A20" s="1" t="s">
        <v>9</v>
      </c>
      <c r="B20" s="7">
        <v>600</v>
      </c>
      <c r="C20" s="11" t="s">
        <v>41</v>
      </c>
      <c r="D20" s="11" t="s">
        <v>42</v>
      </c>
      <c r="E20" s="12">
        <f>B20</f>
        <v>600</v>
      </c>
      <c r="F20" s="11"/>
    </row>
    <row r="21" spans="1:6" ht="15.75" thickBot="1" x14ac:dyDescent="0.3">
      <c r="A21" s="1" t="s">
        <v>10</v>
      </c>
      <c r="B21" s="7">
        <v>25000</v>
      </c>
      <c r="C21" s="11" t="s">
        <v>41</v>
      </c>
      <c r="D21" s="11" t="s">
        <v>42</v>
      </c>
      <c r="E21" s="12">
        <f>B21</f>
        <v>25000</v>
      </c>
      <c r="F21" s="11"/>
    </row>
    <row r="22" spans="1:6" ht="15.75" thickBot="1" x14ac:dyDescent="0.3">
      <c r="A22" s="1" t="s">
        <v>11</v>
      </c>
      <c r="B22" s="7">
        <v>80000</v>
      </c>
      <c r="C22" s="11" t="s">
        <v>41</v>
      </c>
      <c r="D22" s="11" t="s">
        <v>43</v>
      </c>
      <c r="E22" s="12">
        <f>B22</f>
        <v>80000</v>
      </c>
      <c r="F22" s="11"/>
    </row>
    <row r="23" spans="1:6" ht="15.75" thickBot="1" x14ac:dyDescent="0.3">
      <c r="A23" s="1" t="s">
        <v>12</v>
      </c>
      <c r="B23" s="7">
        <v>15000</v>
      </c>
      <c r="C23" s="11" t="s">
        <v>41</v>
      </c>
      <c r="D23" s="11" t="s">
        <v>43</v>
      </c>
      <c r="E23" s="12">
        <f>B23</f>
        <v>15000</v>
      </c>
      <c r="F23" s="11"/>
    </row>
    <row r="24" spans="1:6" ht="15.75" thickBot="1" x14ac:dyDescent="0.3">
      <c r="A24" s="1" t="s">
        <v>13</v>
      </c>
      <c r="B24" s="7">
        <v>3000</v>
      </c>
      <c r="C24" s="11" t="s">
        <v>44</v>
      </c>
      <c r="D24" s="11" t="s">
        <v>48</v>
      </c>
      <c r="E24" s="12">
        <f>B24</f>
        <v>3000</v>
      </c>
      <c r="F24" s="11"/>
    </row>
    <row r="25" spans="1:6" ht="15.75" thickBot="1" x14ac:dyDescent="0.3">
      <c r="A25" s="1" t="s">
        <v>14</v>
      </c>
      <c r="B25" s="7">
        <v>3500</v>
      </c>
      <c r="C25" s="11" t="s">
        <v>41</v>
      </c>
      <c r="D25" s="11" t="s">
        <v>43</v>
      </c>
      <c r="E25" s="12">
        <f>B25</f>
        <v>3500</v>
      </c>
      <c r="F25" s="11"/>
    </row>
    <row r="26" spans="1:6" ht="15.75" thickBot="1" x14ac:dyDescent="0.3">
      <c r="A26" s="1" t="s">
        <v>15</v>
      </c>
      <c r="B26" s="7">
        <v>18000</v>
      </c>
      <c r="C26" s="11" t="s">
        <v>41</v>
      </c>
      <c r="D26" s="13" t="s">
        <v>43</v>
      </c>
      <c r="E26" s="11"/>
      <c r="F26" s="12">
        <f>B26</f>
        <v>18000</v>
      </c>
    </row>
    <row r="27" spans="1:6" ht="15.75" thickBot="1" x14ac:dyDescent="0.3">
      <c r="A27" s="1" t="s">
        <v>16</v>
      </c>
      <c r="B27" s="7">
        <v>1700</v>
      </c>
      <c r="C27" s="11" t="s">
        <v>41</v>
      </c>
      <c r="D27" s="11" t="s">
        <v>42</v>
      </c>
      <c r="E27" s="12">
        <f>B27</f>
        <v>1700</v>
      </c>
      <c r="F27" s="11"/>
    </row>
    <row r="28" spans="1:6" ht="15.75" thickBot="1" x14ac:dyDescent="0.3">
      <c r="A28" s="1" t="s">
        <v>17</v>
      </c>
      <c r="B28" s="7">
        <v>1300</v>
      </c>
      <c r="C28" s="11" t="s">
        <v>41</v>
      </c>
      <c r="D28" s="11" t="s">
        <v>42</v>
      </c>
      <c r="E28" s="12">
        <f>B28</f>
        <v>1300</v>
      </c>
      <c r="F28" s="11"/>
    </row>
    <row r="29" spans="1:6" ht="15.75" thickBot="1" x14ac:dyDescent="0.3">
      <c r="A29" s="1" t="s">
        <v>18</v>
      </c>
      <c r="B29" s="7">
        <v>21000</v>
      </c>
      <c r="C29" s="11" t="s">
        <v>41</v>
      </c>
      <c r="D29" s="11" t="s">
        <v>49</v>
      </c>
      <c r="E29" s="11"/>
      <c r="F29" s="12">
        <f>B29</f>
        <v>21000</v>
      </c>
    </row>
    <row r="30" spans="1:6" ht="15.75" thickBot="1" x14ac:dyDescent="0.3">
      <c r="A30" s="1" t="s">
        <v>19</v>
      </c>
      <c r="B30" s="7">
        <v>25000</v>
      </c>
      <c r="C30" s="11" t="s">
        <v>41</v>
      </c>
      <c r="D30" s="11" t="s">
        <v>46</v>
      </c>
      <c r="E30" s="11"/>
      <c r="F30" s="12">
        <f>B30</f>
        <v>25000</v>
      </c>
    </row>
    <row r="31" spans="1:6" ht="15.75" thickBot="1" x14ac:dyDescent="0.3">
      <c r="A31" s="1" t="s">
        <v>20</v>
      </c>
      <c r="B31" s="7">
        <v>1800</v>
      </c>
      <c r="C31" s="11" t="s">
        <v>41</v>
      </c>
      <c r="D31" s="11" t="s">
        <v>46</v>
      </c>
      <c r="E31" s="11"/>
      <c r="F31" s="12">
        <f>B31</f>
        <v>1800</v>
      </c>
    </row>
    <row r="32" spans="1:6" ht="15.75" thickBot="1" x14ac:dyDescent="0.3">
      <c r="A32" s="1" t="s">
        <v>21</v>
      </c>
      <c r="B32" s="7">
        <v>1500</v>
      </c>
      <c r="C32" s="11" t="s">
        <v>41</v>
      </c>
      <c r="D32" s="11" t="s">
        <v>46</v>
      </c>
      <c r="E32" s="11"/>
      <c r="F32" s="12">
        <f>B32</f>
        <v>1500</v>
      </c>
    </row>
    <row r="33" spans="1:6" ht="15.75" thickBot="1" x14ac:dyDescent="0.3">
      <c r="A33" s="1" t="s">
        <v>22</v>
      </c>
      <c r="B33" s="7">
        <v>2500</v>
      </c>
      <c r="C33" s="11" t="s">
        <v>41</v>
      </c>
      <c r="D33" s="11" t="s">
        <v>46</v>
      </c>
      <c r="E33" s="11"/>
      <c r="F33" s="12">
        <f>B33</f>
        <v>2500</v>
      </c>
    </row>
    <row r="34" spans="1:6" ht="15.75" thickBot="1" x14ac:dyDescent="0.3">
      <c r="A34" s="1" t="s">
        <v>23</v>
      </c>
      <c r="B34" s="7">
        <v>1600</v>
      </c>
      <c r="C34" s="11" t="s">
        <v>41</v>
      </c>
      <c r="D34" s="11" t="s">
        <v>46</v>
      </c>
      <c r="E34" s="11"/>
      <c r="F34" s="12">
        <f>B34</f>
        <v>1600</v>
      </c>
    </row>
    <row r="35" spans="1:6" ht="15.75" thickBot="1" x14ac:dyDescent="0.3">
      <c r="A35" s="1" t="s">
        <v>24</v>
      </c>
      <c r="B35" s="7">
        <v>339150</v>
      </c>
      <c r="C35" s="11" t="s">
        <v>41</v>
      </c>
      <c r="D35" s="11" t="s">
        <v>47</v>
      </c>
      <c r="E35" s="11"/>
      <c r="F35" s="12">
        <f>B35</f>
        <v>339150</v>
      </c>
    </row>
    <row r="36" spans="1:6" ht="15.75" thickBot="1" x14ac:dyDescent="0.3">
      <c r="A36" s="1" t="s">
        <v>25</v>
      </c>
      <c r="B36" s="7">
        <v>650</v>
      </c>
      <c r="C36" s="11" t="s">
        <v>41</v>
      </c>
      <c r="D36" s="11" t="s">
        <v>47</v>
      </c>
      <c r="E36" s="11"/>
      <c r="F36" s="12">
        <f>B36</f>
        <v>650</v>
      </c>
    </row>
    <row r="37" spans="1:6" ht="15.75" thickBot="1" x14ac:dyDescent="0.3">
      <c r="A37" s="1" t="s">
        <v>26</v>
      </c>
      <c r="B37" s="7">
        <v>18000</v>
      </c>
      <c r="C37" s="11" t="s">
        <v>41</v>
      </c>
      <c r="D37" s="11" t="s">
        <v>47</v>
      </c>
      <c r="E37" s="11"/>
      <c r="F37" s="12">
        <f>B37</f>
        <v>18000</v>
      </c>
    </row>
    <row r="38" spans="1:6" ht="15.75" thickBot="1" x14ac:dyDescent="0.3">
      <c r="A38" s="1" t="s">
        <v>27</v>
      </c>
      <c r="B38" s="7">
        <v>15000</v>
      </c>
      <c r="C38" s="11" t="s">
        <v>44</v>
      </c>
      <c r="D38" s="11" t="s">
        <v>48</v>
      </c>
      <c r="E38" s="12">
        <f>B38</f>
        <v>15000</v>
      </c>
      <c r="F38" s="11"/>
    </row>
    <row r="39" spans="1:6" ht="15.75" thickBot="1" x14ac:dyDescent="0.3">
      <c r="A39" s="1" t="s">
        <v>28</v>
      </c>
      <c r="B39" s="7">
        <v>10912.5</v>
      </c>
      <c r="C39" s="11" t="s">
        <v>41</v>
      </c>
      <c r="D39" s="11" t="s">
        <v>49</v>
      </c>
      <c r="E39" s="11"/>
      <c r="F39" s="12">
        <f>B39</f>
        <v>10912.5</v>
      </c>
    </row>
    <row r="40" spans="1:6" ht="15.75" thickBot="1" x14ac:dyDescent="0.3">
      <c r="A40" s="1" t="s">
        <v>29</v>
      </c>
      <c r="B40" s="7">
        <v>5000</v>
      </c>
      <c r="C40" s="11" t="s">
        <v>44</v>
      </c>
      <c r="D40" s="11" t="s">
        <v>48</v>
      </c>
      <c r="E40" s="12">
        <f>B40</f>
        <v>5000</v>
      </c>
      <c r="F40" s="11"/>
    </row>
    <row r="41" spans="1:6" ht="15.75" thickBot="1" x14ac:dyDescent="0.3">
      <c r="A41" s="1" t="s">
        <v>30</v>
      </c>
      <c r="B41" s="7">
        <v>2500</v>
      </c>
      <c r="C41" s="11" t="s">
        <v>44</v>
      </c>
      <c r="D41" s="11" t="s">
        <v>48</v>
      </c>
      <c r="E41" s="12">
        <f>B41</f>
        <v>2500</v>
      </c>
      <c r="F41" s="11"/>
    </row>
    <row r="42" spans="1:6" ht="15.75" thickBot="1" x14ac:dyDescent="0.3">
      <c r="A42" s="1" t="s">
        <v>31</v>
      </c>
      <c r="B42" s="7">
        <v>300</v>
      </c>
      <c r="C42" s="11" t="s">
        <v>44</v>
      </c>
      <c r="D42" s="11" t="s">
        <v>48</v>
      </c>
      <c r="E42" s="12">
        <f>B42</f>
        <v>300</v>
      </c>
      <c r="F42" s="11"/>
    </row>
    <row r="43" spans="1:6" ht="15.75" thickBot="1" x14ac:dyDescent="0.3">
      <c r="A43" s="1" t="s">
        <v>32</v>
      </c>
      <c r="B43" s="7">
        <v>950</v>
      </c>
      <c r="C43" s="11" t="s">
        <v>44</v>
      </c>
      <c r="D43" s="11" t="s">
        <v>48</v>
      </c>
      <c r="E43" s="12">
        <f>B43</f>
        <v>950</v>
      </c>
      <c r="F43" s="11"/>
    </row>
    <row r="44" spans="1:6" ht="15.75" thickBot="1" x14ac:dyDescent="0.3">
      <c r="A44" s="1" t="s">
        <v>33</v>
      </c>
      <c r="B44" s="7">
        <v>650</v>
      </c>
      <c r="C44" s="11" t="s">
        <v>44</v>
      </c>
      <c r="D44" s="11" t="s">
        <v>48</v>
      </c>
      <c r="E44" s="12">
        <f>B44</f>
        <v>650</v>
      </c>
      <c r="F44" s="11"/>
    </row>
    <row r="45" spans="1:6" ht="15.75" thickBot="1" x14ac:dyDescent="0.3">
      <c r="A45" s="1" t="s">
        <v>34</v>
      </c>
      <c r="B45" s="7">
        <v>1950</v>
      </c>
      <c r="C45" s="11" t="s">
        <v>44</v>
      </c>
      <c r="D45" s="11" t="s">
        <v>48</v>
      </c>
      <c r="E45" s="12">
        <f>B45</f>
        <v>1950</v>
      </c>
      <c r="F45" s="11"/>
    </row>
    <row r="46" spans="1:6" ht="15.75" thickBot="1" x14ac:dyDescent="0.3">
      <c r="A46" s="1" t="s">
        <v>35</v>
      </c>
      <c r="B46" s="7">
        <v>114000</v>
      </c>
      <c r="C46" s="11" t="s">
        <v>44</v>
      </c>
      <c r="D46" s="11" t="s">
        <v>48</v>
      </c>
      <c r="E46" s="12">
        <f>B46</f>
        <v>114000</v>
      </c>
      <c r="F46" s="11"/>
    </row>
    <row r="47" spans="1:6" ht="15.75" thickBot="1" x14ac:dyDescent="0.3">
      <c r="A47" s="1" t="s">
        <v>36</v>
      </c>
      <c r="B47" s="7">
        <v>95000</v>
      </c>
      <c r="C47" s="11" t="s">
        <v>41</v>
      </c>
      <c r="D47" s="11" t="s">
        <v>43</v>
      </c>
      <c r="E47" s="12">
        <f>B47</f>
        <v>95000</v>
      </c>
      <c r="F47" s="11"/>
    </row>
    <row r="48" spans="1:6" x14ac:dyDescent="0.25">
      <c r="B48" s="2"/>
      <c r="D48" t="s">
        <v>50</v>
      </c>
      <c r="E48" s="6">
        <f>SUM(E13:E47)</f>
        <v>612250</v>
      </c>
      <c r="F48" s="6">
        <f>SUM(F13:F47)</f>
        <v>621412.5</v>
      </c>
    </row>
    <row r="49" spans="1:6" x14ac:dyDescent="0.25">
      <c r="A49" s="23"/>
      <c r="B49" s="23"/>
      <c r="C49" s="23"/>
      <c r="D49" s="24" t="s">
        <v>51</v>
      </c>
      <c r="E49" s="25">
        <f>F48-E48</f>
        <v>9162.5</v>
      </c>
      <c r="F49" s="26" t="s">
        <v>52</v>
      </c>
    </row>
    <row r="51" spans="1:6" x14ac:dyDescent="0.25">
      <c r="A51" t="s">
        <v>53</v>
      </c>
    </row>
    <row r="52" spans="1:6" x14ac:dyDescent="0.25">
      <c r="A52" t="s">
        <v>54</v>
      </c>
    </row>
    <row r="53" spans="1:6" x14ac:dyDescent="0.25">
      <c r="A53" t="s">
        <v>55</v>
      </c>
    </row>
    <row r="54" spans="1:6" x14ac:dyDescent="0.25">
      <c r="A54" t="s">
        <v>56</v>
      </c>
    </row>
    <row r="56" spans="1:6" x14ac:dyDescent="0.25">
      <c r="A56" t="s">
        <v>57</v>
      </c>
      <c r="B56" s="2">
        <f>B16</f>
        <v>180000</v>
      </c>
    </row>
    <row r="57" spans="1:6" ht="15.75" thickBot="1" x14ac:dyDescent="0.3">
      <c r="A57" t="s">
        <v>58</v>
      </c>
      <c r="B57" s="14">
        <f>15000</f>
        <v>15000</v>
      </c>
    </row>
    <row r="58" spans="1:6" x14ac:dyDescent="0.25">
      <c r="A58" t="s">
        <v>59</v>
      </c>
      <c r="C58" s="2">
        <f>B56-B57</f>
        <v>165000</v>
      </c>
    </row>
    <row r="59" spans="1:6" ht="15.75" thickBot="1" x14ac:dyDescent="0.3">
      <c r="A59" t="s">
        <v>60</v>
      </c>
      <c r="C59" s="15">
        <f>B46</f>
        <v>114000</v>
      </c>
    </row>
    <row r="60" spans="1:6" x14ac:dyDescent="0.25">
      <c r="A60" t="s">
        <v>61</v>
      </c>
      <c r="C60" s="6">
        <f>C58-C59</f>
        <v>51000</v>
      </c>
    </row>
    <row r="61" spans="1:6" x14ac:dyDescent="0.25">
      <c r="A61" t="s">
        <v>62</v>
      </c>
      <c r="C61" s="6">
        <f>B66+B72</f>
        <v>14350</v>
      </c>
    </row>
    <row r="62" spans="1:6" x14ac:dyDescent="0.25">
      <c r="A62" s="16" t="s">
        <v>63</v>
      </c>
    </row>
    <row r="63" spans="1:6" x14ac:dyDescent="0.25">
      <c r="A63" t="s">
        <v>64</v>
      </c>
      <c r="B63" s="6">
        <f>5000</f>
        <v>5000</v>
      </c>
      <c r="C63" s="6"/>
    </row>
    <row r="64" spans="1:6" x14ac:dyDescent="0.25">
      <c r="A64" t="s">
        <v>65</v>
      </c>
      <c r="B64" s="6">
        <f>B45</f>
        <v>1950</v>
      </c>
      <c r="C64" s="6"/>
    </row>
    <row r="65" spans="1:5" ht="15.75" thickBot="1" x14ac:dyDescent="0.3">
      <c r="A65" t="s">
        <v>66</v>
      </c>
      <c r="B65" s="14">
        <f>300</f>
        <v>300</v>
      </c>
    </row>
    <row r="66" spans="1:5" x14ac:dyDescent="0.25">
      <c r="B66" s="6">
        <f>B63+B64+B65</f>
        <v>7250</v>
      </c>
    </row>
    <row r="67" spans="1:5" x14ac:dyDescent="0.25">
      <c r="A67" s="16" t="s">
        <v>67</v>
      </c>
    </row>
    <row r="68" spans="1:5" x14ac:dyDescent="0.25">
      <c r="A68" t="s">
        <v>68</v>
      </c>
      <c r="B68" s="6">
        <f>3000</f>
        <v>3000</v>
      </c>
      <c r="C68" s="6"/>
    </row>
    <row r="69" spans="1:5" x14ac:dyDescent="0.25">
      <c r="A69" t="s">
        <v>69</v>
      </c>
      <c r="B69" s="6">
        <f>2500</f>
        <v>2500</v>
      </c>
      <c r="C69" s="6"/>
    </row>
    <row r="70" spans="1:5" x14ac:dyDescent="0.25">
      <c r="A70" t="s">
        <v>70</v>
      </c>
      <c r="B70" s="6">
        <v>950</v>
      </c>
      <c r="C70" s="6"/>
    </row>
    <row r="71" spans="1:5" ht="15.75" thickBot="1" x14ac:dyDescent="0.3">
      <c r="A71" t="s">
        <v>71</v>
      </c>
      <c r="B71" s="14">
        <f>650</f>
        <v>650</v>
      </c>
      <c r="C71" s="6"/>
    </row>
    <row r="72" spans="1:5" x14ac:dyDescent="0.25">
      <c r="B72" s="6">
        <f>SUM(B68:B71)</f>
        <v>7100</v>
      </c>
      <c r="C72" s="6"/>
    </row>
    <row r="73" spans="1:5" x14ac:dyDescent="0.25">
      <c r="A73" t="s">
        <v>72</v>
      </c>
      <c r="C73" s="17">
        <f>C60-C61</f>
        <v>36650</v>
      </c>
    </row>
    <row r="74" spans="1:5" x14ac:dyDescent="0.25">
      <c r="A74" t="s">
        <v>73</v>
      </c>
      <c r="C74">
        <v>0</v>
      </c>
    </row>
    <row r="75" spans="1:5" x14ac:dyDescent="0.25">
      <c r="A75" t="s">
        <v>74</v>
      </c>
      <c r="C75" s="17">
        <f>C73-C74</f>
        <v>36650</v>
      </c>
    </row>
    <row r="76" spans="1:5" x14ac:dyDescent="0.25">
      <c r="A76" t="s">
        <v>75</v>
      </c>
      <c r="C76" s="6">
        <f>C75*0.25</f>
        <v>9162.5</v>
      </c>
    </row>
    <row r="77" spans="1:5" x14ac:dyDescent="0.25">
      <c r="A77" t="s">
        <v>76</v>
      </c>
      <c r="C77" s="19">
        <f>C75-C76</f>
        <v>27487.5</v>
      </c>
      <c r="D77" s="20">
        <f>C77/C58</f>
        <v>0.1665909090909091</v>
      </c>
      <c r="E77" s="5" t="s">
        <v>77</v>
      </c>
    </row>
    <row r="78" spans="1:5" x14ac:dyDescent="0.25">
      <c r="C78" s="18"/>
    </row>
    <row r="83" spans="1:3" x14ac:dyDescent="0.25">
      <c r="A83" t="s">
        <v>53</v>
      </c>
    </row>
    <row r="84" spans="1:3" x14ac:dyDescent="0.25">
      <c r="A84" t="s">
        <v>78</v>
      </c>
    </row>
    <row r="85" spans="1:3" x14ac:dyDescent="0.25">
      <c r="A85" t="s">
        <v>79</v>
      </c>
    </row>
    <row r="86" spans="1:3" x14ac:dyDescent="0.25">
      <c r="A86" t="s">
        <v>56</v>
      </c>
    </row>
    <row r="88" spans="1:3" x14ac:dyDescent="0.25">
      <c r="A88" s="21" t="s">
        <v>80</v>
      </c>
    </row>
    <row r="89" spans="1:3" x14ac:dyDescent="0.25">
      <c r="A89" s="22" t="s">
        <v>81</v>
      </c>
    </row>
    <row r="90" spans="1:3" x14ac:dyDescent="0.25">
      <c r="A90" t="s">
        <v>82</v>
      </c>
      <c r="B90" s="6">
        <v>25000</v>
      </c>
      <c r="C90" s="6"/>
    </row>
    <row r="91" spans="1:3" x14ac:dyDescent="0.25">
      <c r="A91" t="s">
        <v>83</v>
      </c>
      <c r="B91" s="6">
        <v>110000</v>
      </c>
      <c r="C91" s="6"/>
    </row>
    <row r="92" spans="1:3" x14ac:dyDescent="0.25">
      <c r="A92" t="s">
        <v>84</v>
      </c>
      <c r="B92" s="6">
        <f>600</f>
        <v>600</v>
      </c>
      <c r="C92" s="6"/>
    </row>
    <row r="93" spans="1:3" x14ac:dyDescent="0.25">
      <c r="A93" t="s">
        <v>86</v>
      </c>
      <c r="B93" s="6">
        <v>25000</v>
      </c>
      <c r="C93" s="6"/>
    </row>
    <row r="94" spans="1:3" x14ac:dyDescent="0.25">
      <c r="A94" t="s">
        <v>85</v>
      </c>
      <c r="B94" s="6">
        <v>25000</v>
      </c>
      <c r="C94" s="6"/>
    </row>
    <row r="95" spans="1:3" x14ac:dyDescent="0.25">
      <c r="A95" t="s">
        <v>88</v>
      </c>
      <c r="B95" s="6">
        <v>1800</v>
      </c>
      <c r="C95" s="6"/>
    </row>
    <row r="96" spans="1:3" x14ac:dyDescent="0.25">
      <c r="A96" t="s">
        <v>87</v>
      </c>
      <c r="B96" s="6">
        <v>1700</v>
      </c>
      <c r="C96" s="6"/>
    </row>
    <row r="97" spans="1:3" x14ac:dyDescent="0.25">
      <c r="A97" t="s">
        <v>89</v>
      </c>
      <c r="B97" s="6">
        <f>1300</f>
        <v>1300</v>
      </c>
      <c r="C97" s="6"/>
    </row>
    <row r="98" spans="1:3" x14ac:dyDescent="0.25">
      <c r="B98" s="17">
        <f>SUM(B90:B97)</f>
        <v>190400</v>
      </c>
      <c r="C98" s="6"/>
    </row>
    <row r="99" spans="1:3" x14ac:dyDescent="0.25">
      <c r="A99" s="22" t="s">
        <v>90</v>
      </c>
      <c r="B99" s="6"/>
      <c r="C99" s="6"/>
    </row>
    <row r="100" spans="1:3" x14ac:dyDescent="0.25">
      <c r="A100" t="s">
        <v>92</v>
      </c>
      <c r="B100" s="6">
        <v>3500</v>
      </c>
      <c r="C100" s="6"/>
    </row>
    <row r="101" spans="1:3" x14ac:dyDescent="0.25">
      <c r="A101" t="s">
        <v>91</v>
      </c>
      <c r="B101" s="6">
        <v>15000</v>
      </c>
      <c r="C101" s="6"/>
    </row>
    <row r="102" spans="1:3" x14ac:dyDescent="0.25">
      <c r="A102" t="s">
        <v>94</v>
      </c>
      <c r="B102" s="6">
        <v>95000</v>
      </c>
    </row>
    <row r="103" spans="1:3" x14ac:dyDescent="0.25">
      <c r="A103" t="s">
        <v>93</v>
      </c>
      <c r="B103" s="6">
        <v>80000</v>
      </c>
    </row>
    <row r="104" spans="1:3" x14ac:dyDescent="0.25">
      <c r="A104" t="s">
        <v>95</v>
      </c>
      <c r="B104" s="17">
        <v>-18000</v>
      </c>
      <c r="C104" s="6"/>
    </row>
    <row r="105" spans="1:3" x14ac:dyDescent="0.25">
      <c r="A105" t="s">
        <v>96</v>
      </c>
      <c r="B105" s="6">
        <v>85000</v>
      </c>
      <c r="C105" s="6"/>
    </row>
    <row r="106" spans="1:3" x14ac:dyDescent="0.25">
      <c r="B106" s="17">
        <f>SUM(B100:B105)</f>
        <v>260500</v>
      </c>
      <c r="C106" s="6"/>
    </row>
    <row r="107" spans="1:3" x14ac:dyDescent="0.25">
      <c r="A107" t="s">
        <v>97</v>
      </c>
      <c r="B107" s="28">
        <f>B98+B106</f>
        <v>450900</v>
      </c>
      <c r="C107" s="6"/>
    </row>
    <row r="108" spans="1:3" x14ac:dyDescent="0.25">
      <c r="A108" s="29" t="s">
        <v>99</v>
      </c>
      <c r="B108" s="6"/>
      <c r="C108" s="6"/>
    </row>
    <row r="109" spans="1:3" x14ac:dyDescent="0.25">
      <c r="A109" s="27" t="s">
        <v>98</v>
      </c>
      <c r="B109" s="6"/>
      <c r="C109" s="6"/>
    </row>
    <row r="110" spans="1:3" x14ac:dyDescent="0.25">
      <c r="A110" s="29" t="s">
        <v>100</v>
      </c>
      <c r="B110" s="6">
        <v>25000</v>
      </c>
      <c r="C110" s="6"/>
    </row>
    <row r="111" spans="1:3" x14ac:dyDescent="0.25">
      <c r="A111" s="29" t="s">
        <v>101</v>
      </c>
      <c r="B111" s="6">
        <v>1800</v>
      </c>
      <c r="C111" s="6"/>
    </row>
    <row r="112" spans="1:3" x14ac:dyDescent="0.25">
      <c r="A112" s="29" t="s">
        <v>102</v>
      </c>
      <c r="B112" s="6">
        <v>1500</v>
      </c>
      <c r="C112" s="6"/>
    </row>
    <row r="113" spans="1:3" x14ac:dyDescent="0.25">
      <c r="B113" s="6">
        <v>2500</v>
      </c>
      <c r="C113" s="6"/>
    </row>
    <row r="114" spans="1:3" x14ac:dyDescent="0.25">
      <c r="A114" s="29" t="s">
        <v>103</v>
      </c>
      <c r="B114" s="6">
        <v>1600</v>
      </c>
      <c r="C114" s="6"/>
    </row>
    <row r="115" spans="1:3" x14ac:dyDescent="0.25">
      <c r="A115" s="29" t="s">
        <v>104</v>
      </c>
      <c r="B115" s="6">
        <v>1300</v>
      </c>
      <c r="C115" s="6"/>
    </row>
    <row r="116" spans="1:3" x14ac:dyDescent="0.25">
      <c r="B116" s="6">
        <f>SUM(B110:B115)</f>
        <v>33700</v>
      </c>
      <c r="C116" s="6"/>
    </row>
    <row r="117" spans="1:3" x14ac:dyDescent="0.25">
      <c r="A117" s="27" t="s">
        <v>105</v>
      </c>
      <c r="B117" s="6"/>
      <c r="C117" s="6"/>
    </row>
    <row r="118" spans="1:3" x14ac:dyDescent="0.25">
      <c r="A118" t="s">
        <v>106</v>
      </c>
      <c r="B118" s="6">
        <v>21000</v>
      </c>
      <c r="C118" s="6"/>
    </row>
    <row r="119" spans="1:3" x14ac:dyDescent="0.25">
      <c r="A119" t="s">
        <v>107</v>
      </c>
      <c r="B119" s="6">
        <v>10912.5</v>
      </c>
      <c r="C119" s="6"/>
    </row>
    <row r="120" spans="1:3" x14ac:dyDescent="0.25">
      <c r="B120" s="6">
        <f>SUM(B118:B119)</f>
        <v>31912.5</v>
      </c>
      <c r="C120" s="6"/>
    </row>
    <row r="121" spans="1:3" x14ac:dyDescent="0.25">
      <c r="A121" t="s">
        <v>108</v>
      </c>
    </row>
    <row r="122" spans="1:3" x14ac:dyDescent="0.25">
      <c r="A122" t="s">
        <v>109</v>
      </c>
      <c r="B122" s="6">
        <v>339150</v>
      </c>
      <c r="C122" s="6"/>
    </row>
    <row r="123" spans="1:3" x14ac:dyDescent="0.25">
      <c r="A123" t="s">
        <v>112</v>
      </c>
      <c r="B123" s="6">
        <v>650</v>
      </c>
      <c r="C123" s="6"/>
    </row>
    <row r="124" spans="1:3" x14ac:dyDescent="0.25">
      <c r="A124" t="s">
        <v>110</v>
      </c>
      <c r="B124" s="6">
        <v>18000</v>
      </c>
      <c r="C124" s="6"/>
    </row>
    <row r="125" spans="1:3" x14ac:dyDescent="0.25">
      <c r="A125" t="s">
        <v>111</v>
      </c>
      <c r="B125" s="6">
        <f>C77</f>
        <v>27487.5</v>
      </c>
      <c r="C125" s="6"/>
    </row>
    <row r="126" spans="1:3" x14ac:dyDescent="0.25">
      <c r="B126" s="17">
        <f>SUM(B122:B125)</f>
        <v>385287.5</v>
      </c>
      <c r="C126" s="6"/>
    </row>
    <row r="127" spans="1:3" x14ac:dyDescent="0.25">
      <c r="A127" t="s">
        <v>113</v>
      </c>
      <c r="B127" s="17"/>
      <c r="C127" s="17">
        <f>B116+B120+B126</f>
        <v>450900</v>
      </c>
    </row>
    <row r="131" spans="1:3" x14ac:dyDescent="0.25">
      <c r="A131" t="s">
        <v>114</v>
      </c>
    </row>
    <row r="132" spans="1:3" x14ac:dyDescent="0.25">
      <c r="A132" s="27" t="s">
        <v>115</v>
      </c>
      <c r="B132" s="6"/>
    </row>
    <row r="133" spans="1:3" x14ac:dyDescent="0.25">
      <c r="A133" t="s">
        <v>106</v>
      </c>
      <c r="B133" s="6">
        <v>21000</v>
      </c>
    </row>
    <row r="134" spans="1:3" x14ac:dyDescent="0.25">
      <c r="A134" t="s">
        <v>107</v>
      </c>
      <c r="B134" s="6">
        <v>10912.5</v>
      </c>
    </row>
    <row r="135" spans="1:3" x14ac:dyDescent="0.25">
      <c r="B135" s="6">
        <f>SUM(B133:B134)</f>
        <v>31912.5</v>
      </c>
    </row>
    <row r="136" spans="1:3" x14ac:dyDescent="0.25">
      <c r="A136" t="s">
        <v>116</v>
      </c>
    </row>
    <row r="137" spans="1:3" x14ac:dyDescent="0.25">
      <c r="A137" t="s">
        <v>109</v>
      </c>
      <c r="B137" s="6">
        <v>339150</v>
      </c>
    </row>
    <row r="138" spans="1:3" x14ac:dyDescent="0.25">
      <c r="A138" t="s">
        <v>112</v>
      </c>
      <c r="B138" s="6">
        <v>650</v>
      </c>
    </row>
    <row r="139" spans="1:3" x14ac:dyDescent="0.25">
      <c r="A139" t="s">
        <v>110</v>
      </c>
      <c r="B139" s="6">
        <v>18000</v>
      </c>
    </row>
    <row r="140" spans="1:3" x14ac:dyDescent="0.25">
      <c r="A140" t="s">
        <v>111</v>
      </c>
      <c r="B140" s="6">
        <f>B125</f>
        <v>27487.5</v>
      </c>
    </row>
    <row r="141" spans="1:3" x14ac:dyDescent="0.25">
      <c r="B141" s="6">
        <f>SUM(B137:B140)</f>
        <v>385287.5</v>
      </c>
    </row>
    <row r="142" spans="1:3" x14ac:dyDescent="0.25">
      <c r="B142" t="s">
        <v>117</v>
      </c>
      <c r="C142" s="6">
        <f>B135+B141</f>
        <v>417200</v>
      </c>
    </row>
  </sheetData>
  <autoFilter ref="A12:F49" xr:uid="{E8C1C771-81B2-407F-BA3C-635E99EEEC16}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 Paz</dc:creator>
  <cp:lastModifiedBy>Julio Ruiz Coto</cp:lastModifiedBy>
  <dcterms:created xsi:type="dcterms:W3CDTF">2024-01-18T18:01:29Z</dcterms:created>
  <dcterms:modified xsi:type="dcterms:W3CDTF">2024-01-19T02:04:29Z</dcterms:modified>
</cp:coreProperties>
</file>