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mc:AlternateContent xmlns:mc="http://schemas.openxmlformats.org/markup-compatibility/2006">
    <mc:Choice Requires="x15">
      <x15ac:absPath xmlns:x15ac="http://schemas.microsoft.com/office/spreadsheetml/2010/11/ac" url="https://correo2urledu-my.sharepoint.com/personal/mgomeze_correo_url_edu_gt/Documents/"/>
    </mc:Choice>
  </mc:AlternateContent>
  <xr:revisionPtr revIDLastSave="0" documentId="8_{7C134603-174B-45D7-8658-9C2A3B5FDF92}" xr6:coauthVersionLast="47" xr6:coauthVersionMax="47" xr10:uidLastSave="{00000000-0000-0000-0000-000000000000}"/>
  <bookViews>
    <workbookView xWindow="-108" yWindow="-108" windowWidth="23256" windowHeight="12456" firstSheet="1" activeTab="1" xr2:uid="{3D54968E-9C72-4225-9E5B-CAFFDD9EFAD9}"/>
  </bookViews>
  <sheets>
    <sheet name="Carátula" sheetId="1" r:id="rId1"/>
    <sheet name="DAT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2" l="1"/>
  <c r="F98" i="2"/>
  <c r="F94" i="2"/>
  <c r="D88" i="2"/>
  <c r="F88" i="2"/>
  <c r="F95" i="2" s="1"/>
  <c r="D85" i="2"/>
  <c r="F85" i="2"/>
  <c r="G59" i="2"/>
  <c r="D65" i="2" s="1"/>
  <c r="F53" i="2"/>
  <c r="F51" i="2"/>
  <c r="F49" i="2"/>
  <c r="G11" i="2"/>
  <c r="G12" i="2"/>
  <c r="G13" i="2"/>
  <c r="G14" i="2"/>
  <c r="D96" i="2" l="1"/>
  <c r="D94" i="2"/>
  <c r="D95" i="2"/>
  <c r="F97" i="2"/>
  <c r="F96" i="2"/>
  <c r="D98" i="2"/>
  <c r="D97" i="2"/>
  <c r="F99" i="2"/>
  <c r="F91" i="2" s="1"/>
  <c r="D55" i="2"/>
  <c r="D99" i="2" l="1"/>
  <c r="D91" i="2" s="1"/>
  <c r="D102" i="2" s="1"/>
</calcChain>
</file>

<file path=xl/sharedStrings.xml><?xml version="1.0" encoding="utf-8"?>
<sst xmlns="http://schemas.openxmlformats.org/spreadsheetml/2006/main" count="91" uniqueCount="63">
  <si>
    <t>UNIVERSIDAD RAFAEL LANDIVAR</t>
  </si>
  <si>
    <t>FUNDAMENTOS DE ADMINISTRACION Y ANALISIS FINANCIERO</t>
  </si>
  <si>
    <t>VANESSA PAZ</t>
  </si>
  <si>
    <t xml:space="preserve">CASO 3 </t>
  </si>
  <si>
    <t>Mariandre Gomez Espino  1000119</t>
  </si>
  <si>
    <t>JULIO ANTHONY ENGELS RUIZ COTO - 1284719</t>
  </si>
  <si>
    <t>Michelle Raitarsky  1139220</t>
  </si>
  <si>
    <t>Rafael Alfonso Toj Sian - 1225419</t>
  </si>
  <si>
    <t>Jonnathan Marco Aurelio Lanuza Galván - 1082219</t>
  </si>
  <si>
    <t>GUATEMALA 23 DE MARZO DEL 2024</t>
  </si>
  <si>
    <t>Año</t>
  </si>
  <si>
    <t>ACTIVO A</t>
  </si>
  <si>
    <t>ACTIVO B</t>
  </si>
  <si>
    <t>Probabilidad de ocurrencia nuevamente del dato historico</t>
  </si>
  <si>
    <t>PROVEEDOR</t>
  </si>
  <si>
    <t>CONDICION DE CRÉDITO</t>
  </si>
  <si>
    <t>FE</t>
  </si>
  <si>
    <t>Inicio</t>
  </si>
  <si>
    <t>Fin</t>
  </si>
  <si>
    <t>A</t>
  </si>
  <si>
    <t>8/10 , n/20</t>
  </si>
  <si>
    <t>B</t>
  </si>
  <si>
    <t>2/15, n/30</t>
  </si>
  <si>
    <t>C</t>
  </si>
  <si>
    <t>5/10, n/60</t>
  </si>
  <si>
    <t>D</t>
  </si>
  <si>
    <t>1/10, n/30</t>
  </si>
  <si>
    <t>1)</t>
  </si>
  <si>
    <t>Proveedor</t>
  </si>
  <si>
    <t>Descuento</t>
  </si>
  <si>
    <t>Plazo Descuento</t>
  </si>
  <si>
    <t>Plazo credito</t>
  </si>
  <si>
    <t>Costo de renuncias al descuento</t>
  </si>
  <si>
    <t>Costo financiamiento</t>
  </si>
  <si>
    <t>2)</t>
  </si>
  <si>
    <t>3)</t>
  </si>
  <si>
    <t>OPCION A</t>
  </si>
  <si>
    <t>4)</t>
  </si>
  <si>
    <t>comision =</t>
  </si>
  <si>
    <t>* 2%</t>
  </si>
  <si>
    <t xml:space="preserve">intereses = </t>
  </si>
  <si>
    <t>* 25%</t>
  </si>
  <si>
    <t xml:space="preserve">Gastos adicionales = </t>
  </si>
  <si>
    <t>abogados + formalizacion</t>
  </si>
  <si>
    <t xml:space="preserve">Costo Total  = </t>
  </si>
  <si>
    <t>OPCION B</t>
  </si>
  <si>
    <t>* 3%</t>
  </si>
  <si>
    <t>* 7 meses</t>
  </si>
  <si>
    <t xml:space="preserve">Timbres = </t>
  </si>
  <si>
    <t>* 0.7%</t>
  </si>
  <si>
    <t>5)</t>
  </si>
  <si>
    <t>Activo A</t>
  </si>
  <si>
    <t>Activo B</t>
  </si>
  <si>
    <t>Probabilidad</t>
  </si>
  <si>
    <t>Rendimiento</t>
  </si>
  <si>
    <t>Valor Mayor</t>
  </si>
  <si>
    <t>Valor Menor</t>
  </si>
  <si>
    <t>Rango</t>
  </si>
  <si>
    <t>K prom =</t>
  </si>
  <si>
    <t>Desviación =</t>
  </si>
  <si>
    <t>Cálculo de la Varianza</t>
  </si>
  <si>
    <t>Varianza =</t>
  </si>
  <si>
    <t>CV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</si>
</sst>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Q&quot;* #,##0.00_-;\-&quot;Q&quot;* #,##0.00_-;_-&quot;Q&quot;* &quot;-&quot;??_-;_-@_-"/>
    <numFmt numFmtId="165" formatCode="_-[$$-409]* #,##0.00_ ;_-[$$-409]* \-#,##0.00\ ;_-[$$-409]* &quot;-&quot;??_ ;_-@_ "/>
    <numFmt numFmtId="166" formatCode="0.0%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72"/>
      <color rgb="FF000000"/>
      <name val="Arial"/>
      <family val="2"/>
    </font>
    <font>
      <sz val="11"/>
      <color rgb="FF3F3F76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2" borderId="0" xfId="0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0" fontId="1" fillId="4" borderId="1" xfId="4" applyBorder="1" applyAlignment="1">
      <alignment horizontal="center"/>
    </xf>
    <xf numFmtId="0" fontId="1" fillId="5" borderId="1" xfId="5" applyBorder="1" applyAlignment="1">
      <alignment horizontal="center" vertical="center"/>
    </xf>
    <xf numFmtId="0" fontId="7" fillId="0" borderId="0" xfId="0" applyFont="1"/>
    <xf numFmtId="0" fontId="6" fillId="3" borderId="2" xfId="3"/>
    <xf numFmtId="2" fontId="0" fillId="0" borderId="0" xfId="0" applyNumberFormat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5" borderId="3" xfId="5" applyBorder="1" applyAlignment="1">
      <alignment horizontal="center"/>
    </xf>
    <xf numFmtId="0" fontId="1" fillId="5" borderId="4" xfId="5" applyBorder="1" applyAlignment="1">
      <alignment horizontal="center"/>
    </xf>
    <xf numFmtId="0" fontId="1" fillId="5" borderId="1" xfId="5" applyBorder="1" applyAlignment="1">
      <alignment horizontal="center"/>
    </xf>
    <xf numFmtId="0" fontId="1" fillId="5" borderId="1" xfId="5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/>
  </cellXfs>
  <cellStyles count="6">
    <cellStyle name="20% - Énfasis2" xfId="4" builtinId="34"/>
    <cellStyle name="60% - Énfasis2" xfId="5" builtinId="36"/>
    <cellStyle name="Entrada" xfId="3" builtinId="20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586740</xdr:colOff>
      <xdr:row>22</xdr:row>
      <xdr:rowOff>58895</xdr:rowOff>
    </xdr:from>
    <xdr:to>
      <xdr:col>13</xdr:col>
      <xdr:colOff>586740</xdr:colOff>
      <xdr:row>34</xdr:row>
      <xdr:rowOff>167269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106D55-7328-FFD9-D250-B6188EFD9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0" y="4082255"/>
          <a:ext cx="4526280" cy="2302934"/>
        </a:xfrm>
        <a:prstGeom prst="rect">
          <a:avLst/>
        </a:prstGeom>
      </xdr:spPr>
    </xdr:pic>
    <xdr:clientData/>
  </xdr:twoCellAnchor>
  <xdr:twoCellAnchor editAs="oneCell">
    <xdr:from>
      <xdr:col>9</xdr:col>
      <xdr:colOff>563881</xdr:colOff>
      <xdr:row>6</xdr:row>
      <xdr:rowOff>123988</xdr:rowOff>
    </xdr:from>
    <xdr:to>
      <xdr:col>13</xdr:col>
      <xdr:colOff>579120</xdr:colOff>
      <xdr:row>19</xdr:row>
      <xdr:rowOff>104260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97B363-2B31-98C4-E821-251557970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49841" y="1221268"/>
          <a:ext cx="4541519" cy="2771097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6</xdr:col>
      <xdr:colOff>320040</xdr:colOff>
      <xdr:row>20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7664DEA-F66A-4226-8308-10ACFDEBD978}"/>
            </a:ext>
          </a:extLst>
        </xdr:cNvPr>
        <xdr:cNvSpPr txBox="1"/>
      </xdr:nvSpPr>
      <xdr:spPr>
        <a:xfrm>
          <a:off x="1569720" y="3291840"/>
          <a:ext cx="487680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Si la empresa</a:t>
          </a:r>
          <a:r>
            <a:rPr lang="es-GT" sz="1100" baseline="0"/>
            <a:t> no tienen fondos en este momento y tampoco puede conseguir el dinero a través de un préstamo, entonces debería de comprarle al proveedor que le ofrezca un mayor plazo de credio, en esta caso sería el Proveedor C</a:t>
          </a:r>
          <a:endParaRPr lang="es-GT" sz="1100"/>
        </a:p>
      </xdr:txBody>
    </xdr:sp>
    <xdr:clientData/>
  </xdr:twoCellAnchor>
  <xdr:twoCellAnchor>
    <xdr:from>
      <xdr:col>2</xdr:col>
      <xdr:colOff>0</xdr:colOff>
      <xdr:row>22</xdr:row>
      <xdr:rowOff>7620</xdr:rowOff>
    </xdr:from>
    <xdr:to>
      <xdr:col>6</xdr:col>
      <xdr:colOff>327660</xdr:colOff>
      <xdr:row>26</xdr:row>
      <xdr:rowOff>22860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AEB3FFE-1DAD-4D84-BD9A-24A6C39970E8}"/>
            </a:ext>
          </a:extLst>
        </xdr:cNvPr>
        <xdr:cNvSpPr txBox="1"/>
      </xdr:nvSpPr>
      <xdr:spPr>
        <a:xfrm>
          <a:off x="1569720" y="4396740"/>
          <a:ext cx="488442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Si la empresa</a:t>
          </a:r>
          <a:r>
            <a:rPr lang="es-GT" sz="1100" baseline="0"/>
            <a:t> si  tienen fondos en este momento para realizar la compra, entonces se recomienda comprarle al proveedor  A, esto debido a que nos ofrece un mayor descuento por pronto pago para ser exactos de un 8%</a:t>
          </a:r>
          <a:endParaRPr lang="es-GT" sz="1100"/>
        </a:p>
      </xdr:txBody>
    </xdr:sp>
    <xdr:clientData/>
  </xdr:twoCellAnchor>
  <xdr:twoCellAnchor>
    <xdr:from>
      <xdr:col>1</xdr:col>
      <xdr:colOff>600075</xdr:colOff>
      <xdr:row>66</xdr:row>
      <xdr:rowOff>19050</xdr:rowOff>
    </xdr:from>
    <xdr:to>
      <xdr:col>7</xdr:col>
      <xdr:colOff>9525</xdr:colOff>
      <xdr:row>71</xdr:row>
      <xdr:rowOff>66675</xdr:rowOff>
    </xdr:to>
    <xdr:sp macro="" textlink="">
      <xdr:nvSpPr>
        <xdr:cNvPr id="9" name="CuadroTexto 5">
          <a:extLst>
            <a:ext uri="{FF2B5EF4-FFF2-40B4-BE49-F238E27FC236}">
              <a16:creationId xmlns:a16="http://schemas.microsoft.com/office/drawing/2014/main" id="{861D8FF1-A438-7485-C76C-3043CABC5FF7}"/>
            </a:ext>
            <a:ext uri="{147F2762-F138-4A5C-976F-8EAC2B608ADB}">
              <a16:predDERef xmlns:a16="http://schemas.microsoft.com/office/drawing/2014/main" pred="{EAEB3FFE-1DAD-4D84-BD9A-24A6C39970E8}"/>
            </a:ext>
          </a:extLst>
        </xdr:cNvPr>
        <xdr:cNvSpPr txBox="1"/>
      </xdr:nvSpPr>
      <xdr:spPr>
        <a:xfrm>
          <a:off x="1362075" y="10696575"/>
          <a:ext cx="60198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Luis deberia elegir la opcion b para financiar la compra de las maquinas de coser ya que dicha opcion es menos costosa comparada con la opcion A , este calculo asume que todos los costos son relevantes en el mismo periodo y que el impacto del interes compuesto no se considera para simplificar el analisis.</a:t>
          </a:r>
        </a:p>
      </xdr:txBody>
    </xdr:sp>
    <xdr:clientData/>
  </xdr:twoCellAnchor>
  <xdr:twoCellAnchor>
    <xdr:from>
      <xdr:col>1</xdr:col>
      <xdr:colOff>737468</xdr:colOff>
      <xdr:row>26</xdr:row>
      <xdr:rowOff>175260</xdr:rowOff>
    </xdr:from>
    <xdr:to>
      <xdr:col>7</xdr:col>
      <xdr:colOff>960120</xdr:colOff>
      <xdr:row>36</xdr:row>
      <xdr:rowOff>114299</xdr:rowOff>
    </xdr:to>
    <xdr:sp macro="" textlink="">
      <xdr:nvSpPr>
        <xdr:cNvPr id="992" name="CuadroTexto 7">
          <a:extLst>
            <a:ext uri="{FF2B5EF4-FFF2-40B4-BE49-F238E27FC236}">
              <a16:creationId xmlns:a16="http://schemas.microsoft.com/office/drawing/2014/main" id="{CD0658B0-253B-CEF9-8A07-23FA41426A5E}"/>
            </a:ext>
          </a:extLst>
        </xdr:cNvPr>
        <xdr:cNvSpPr txBox="1"/>
      </xdr:nvSpPr>
      <xdr:spPr>
        <a:xfrm>
          <a:off x="1522328" y="5295900"/>
          <a:ext cx="8040772" cy="1767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Se recomienda que Luis realice sus pedidos al proveedor "C", como le da una condición de crédito de 5/10, n/60, dando a entender que puede pagar dentro de 60 días con un descuento de 5%, si paga en los primeros 10 días. </a:t>
          </a:r>
        </a:p>
        <a:p>
          <a:endParaRPr lang="en-US" sz="1100" baseline="0"/>
        </a:p>
        <a:p>
          <a:r>
            <a:rPr lang="en-US" sz="1100" baseline="0"/>
            <a:t>Este consejo se da, como el proveedor C, es el que le da mayor plazo de pago y le da mayor tiempo para obtener los fondos del préstamos bancario y para pagar la deuda dentro del plazo especificado.</a:t>
          </a:r>
        </a:p>
        <a:p>
          <a:endParaRPr lang="en-US" sz="1100" baseline="0"/>
        </a:p>
        <a:p>
          <a:r>
            <a:rPr lang="en-US" sz="1100" baseline="0"/>
            <a:t>Si se toma el prestamo bancario de la institución banco desarrollo social con una tasa de 19.47% , se recomienda no tomar el proveedor D, esto debido a sala mas costoso realizar el pronto pago que el prestamo.  Por lo tango se sugiere elegir el proveedor A, ya que posee un mayor descuento por pronto pago y nos saldría mas costoso no elegir esta opción que el prestamo.</a:t>
          </a:r>
          <a:endParaRPr lang="en-US" sz="1100"/>
        </a:p>
      </xdr:txBody>
    </xdr:sp>
    <xdr:clientData/>
  </xdr:twoCellAnchor>
  <xdr:twoCellAnchor editAs="oneCell">
    <xdr:from>
      <xdr:col>1</xdr:col>
      <xdr:colOff>691748</xdr:colOff>
      <xdr:row>36</xdr:row>
      <xdr:rowOff>145307</xdr:rowOff>
    </xdr:from>
    <xdr:to>
      <xdr:col>5</xdr:col>
      <xdr:colOff>670560</xdr:colOff>
      <xdr:row>44</xdr:row>
      <xdr:rowOff>65715</xdr:rowOff>
    </xdr:to>
    <xdr:pic>
      <xdr:nvPicPr>
        <xdr:cNvPr id="994" name="Imagen 993">
          <a:extLst>
            <a:ext uri="{FF2B5EF4-FFF2-40B4-BE49-F238E27FC236}">
              <a16:creationId xmlns:a16="http://schemas.microsoft.com/office/drawing/2014/main" id="{2EEF95F9-1EEA-9017-3042-5C7DE38F2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608" y="7094747"/>
          <a:ext cx="5533792" cy="1383448"/>
        </a:xfrm>
        <a:prstGeom prst="rect">
          <a:avLst/>
        </a:prstGeom>
      </xdr:spPr>
    </xdr:pic>
    <xdr:clientData/>
  </xdr:twoCellAnchor>
  <xdr:twoCellAnchor>
    <xdr:from>
      <xdr:col>6</xdr:col>
      <xdr:colOff>365760</xdr:colOff>
      <xdr:row>86</xdr:row>
      <xdr:rowOff>160020</xdr:rowOff>
    </xdr:from>
    <xdr:to>
      <xdr:col>6</xdr:col>
      <xdr:colOff>754231</xdr:colOff>
      <xdr:row>88</xdr:row>
      <xdr:rowOff>33319</xdr:rowOff>
    </xdr:to>
    <xdr:sp macro="" textlink="">
      <xdr:nvSpPr>
        <xdr:cNvPr id="7" name="Flecha: hacia la izquierda 6">
          <a:extLst>
            <a:ext uri="{FF2B5EF4-FFF2-40B4-BE49-F238E27FC236}">
              <a16:creationId xmlns:a16="http://schemas.microsoft.com/office/drawing/2014/main" id="{6EA10EFF-B721-440C-BCCF-B453668369A7}"/>
            </a:ext>
          </a:extLst>
        </xdr:cNvPr>
        <xdr:cNvSpPr/>
      </xdr:nvSpPr>
      <xdr:spPr>
        <a:xfrm>
          <a:off x="8176260" y="16253460"/>
          <a:ext cx="388471" cy="239059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7</xdr:col>
      <xdr:colOff>0</xdr:colOff>
      <xdr:row>85</xdr:row>
      <xdr:rowOff>129541</xdr:rowOff>
    </xdr:from>
    <xdr:to>
      <xdr:col>8</xdr:col>
      <xdr:colOff>1621865</xdr:colOff>
      <xdr:row>90</xdr:row>
      <xdr:rowOff>144781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D8F5197-3E3D-4434-9255-8F14DE7FE790}"/>
            </a:ext>
          </a:extLst>
        </xdr:cNvPr>
        <xdr:cNvSpPr txBox="1"/>
      </xdr:nvSpPr>
      <xdr:spPr>
        <a:xfrm>
          <a:off x="8816340" y="16040101"/>
          <a:ext cx="3107765" cy="929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Se</a:t>
          </a:r>
          <a:r>
            <a:rPr lang="es-GT" sz="1100" baseline="0"/>
            <a:t> espera que el rendimiento mas prolongado en sus rendimientos esperados es el A con 20% y el que menos es activo es el B, por lo tanto se considera riesgoso</a:t>
          </a:r>
          <a:endParaRPr lang="es-GT" sz="1100"/>
        </a:p>
      </xdr:txBody>
    </xdr:sp>
    <xdr:clientData/>
  </xdr:twoCellAnchor>
  <xdr:twoCellAnchor>
    <xdr:from>
      <xdr:col>2</xdr:col>
      <xdr:colOff>1165860</xdr:colOff>
      <xdr:row>102</xdr:row>
      <xdr:rowOff>129541</xdr:rowOff>
    </xdr:from>
    <xdr:to>
      <xdr:col>5</xdr:col>
      <xdr:colOff>1042296</xdr:colOff>
      <xdr:row>108</xdr:row>
      <xdr:rowOff>68581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EE240E4-CC89-4331-BC17-7835E23733BB}"/>
            </a:ext>
          </a:extLst>
        </xdr:cNvPr>
        <xdr:cNvSpPr txBox="1"/>
      </xdr:nvSpPr>
      <xdr:spPr>
        <a:xfrm>
          <a:off x="2735580" y="19149061"/>
          <a:ext cx="4654176" cy="1036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De</a:t>
          </a:r>
          <a:r>
            <a:rPr lang="es-GT" sz="1100" baseline="0"/>
            <a:t> los dos activos, el que presenta mayor nivel de riesgo, es el activo A, ya que tiene un coeficiente de variacion del 74,1%. Si se es una persona buscadora de riesgo, ese seria el activo a elegir. </a:t>
          </a:r>
        </a:p>
        <a:p>
          <a:r>
            <a:rPr lang="es-GT" sz="1100" baseline="0"/>
            <a:t>El activo menos riesgoso es el activo B, ya que tiene el menor cv, por lo que se recomienda eset activo ya que es el menos riesgoso. </a:t>
          </a:r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27EB-BE71-411B-987C-9C7E3AB1C5A1}">
  <dimension ref="A1:U53"/>
  <sheetViews>
    <sheetView topLeftCell="A18" workbookViewId="0">
      <selection activeCell="O29" sqref="O29"/>
    </sheetView>
  </sheetViews>
  <sheetFormatPr defaultColWidth="11.42578125" defaultRowHeight="14.45"/>
  <sheetData>
    <row r="1" spans="1:21" ht="15.6">
      <c r="A1" s="14" t="s">
        <v>0</v>
      </c>
      <c r="B1" s="15"/>
      <c r="C1" s="15"/>
      <c r="D1" s="15"/>
      <c r="E1" s="15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.6">
      <c r="A2" s="14" t="s">
        <v>1</v>
      </c>
      <c r="B2" s="15"/>
      <c r="C2" s="15"/>
      <c r="D2" s="15"/>
      <c r="E2" s="15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5.6">
      <c r="A3" s="14" t="s">
        <v>2</v>
      </c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15.6">
      <c r="A4" s="15"/>
      <c r="B4" s="15"/>
      <c r="C4" s="15"/>
      <c r="D4" s="15"/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ht="15.6">
      <c r="A5" s="15"/>
      <c r="B5" s="15"/>
      <c r="C5" s="15"/>
      <c r="D5" s="15"/>
      <c r="E5" s="1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t="15.6">
      <c r="A6" s="16"/>
      <c r="B6" s="15"/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15.6">
      <c r="A7" s="15"/>
      <c r="B7" s="15"/>
      <c r="C7" s="15"/>
      <c r="D7" s="15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ht="15.6">
      <c r="A8" s="15"/>
      <c r="B8" s="15"/>
      <c r="C8" s="15"/>
      <c r="D8" s="15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t="15.6">
      <c r="A9" s="15"/>
      <c r="B9" s="15"/>
      <c r="C9" s="15"/>
      <c r="D9" s="15"/>
      <c r="E9" s="1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6">
      <c r="A10" s="15"/>
      <c r="B10" s="15"/>
      <c r="C10" s="15"/>
      <c r="D10" s="15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ht="90">
      <c r="A11" s="16"/>
      <c r="B11" s="15"/>
      <c r="C11" s="15"/>
      <c r="D11" s="15"/>
      <c r="E11" s="15"/>
      <c r="F11" s="16"/>
      <c r="G11" s="16"/>
      <c r="H11" s="17" t="s">
        <v>3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ht="15.6">
      <c r="A12" s="15"/>
      <c r="B12" s="15"/>
      <c r="C12" s="15"/>
      <c r="D12" s="15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15.6">
      <c r="A13" s="15"/>
      <c r="B13" s="15"/>
      <c r="C13" s="15"/>
      <c r="D13" s="15"/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ht="15.6">
      <c r="A14" s="16"/>
      <c r="B14" s="15"/>
      <c r="C14" s="15"/>
      <c r="D14" s="15"/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ht="15.6">
      <c r="A15" s="15"/>
      <c r="B15" s="15"/>
      <c r="C15" s="15"/>
      <c r="D15" s="15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t="15.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ht="15.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ht="15.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t="15.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ht="15.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P20" s="16"/>
      <c r="Q20" s="16"/>
      <c r="R20" s="16"/>
      <c r="S20" s="16"/>
      <c r="T20" s="16"/>
      <c r="U20" s="16"/>
    </row>
    <row r="21" spans="1:21" ht="15.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 t="s">
        <v>4</v>
      </c>
      <c r="P21" s="16"/>
      <c r="Q21" s="16"/>
      <c r="R21" s="16"/>
      <c r="S21" s="16"/>
      <c r="T21" s="16"/>
      <c r="U21" s="16"/>
    </row>
    <row r="22" spans="1:21" ht="15.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5" t="s">
        <v>5</v>
      </c>
      <c r="P22" s="16"/>
      <c r="Q22" s="16"/>
      <c r="R22" s="16"/>
      <c r="S22" s="16"/>
      <c r="T22" s="16"/>
      <c r="U22" s="16"/>
    </row>
    <row r="23" spans="1:21" ht="15.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 t="s">
        <v>6</v>
      </c>
      <c r="P23" s="16"/>
      <c r="Q23" s="16"/>
      <c r="R23" s="16"/>
      <c r="S23" s="16"/>
      <c r="T23" s="16"/>
      <c r="U23" s="16"/>
    </row>
    <row r="24" spans="1:21" ht="15.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 t="s">
        <v>7</v>
      </c>
      <c r="P24" s="16"/>
      <c r="Q24" s="16"/>
      <c r="R24" s="16"/>
      <c r="S24" s="16"/>
      <c r="T24" s="16"/>
      <c r="U24" s="16"/>
    </row>
    <row r="25" spans="1:21" ht="15.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 t="s">
        <v>8</v>
      </c>
      <c r="P25" s="16"/>
      <c r="Q25" s="16"/>
      <c r="R25" s="16"/>
      <c r="S25" s="16"/>
      <c r="T25" s="16"/>
      <c r="U25" s="16"/>
    </row>
    <row r="26" spans="1:21" ht="15.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ht="15.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ht="15.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15.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15.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ht="15.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ht="15.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ht="15.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ht="15.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ht="15.6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ht="15.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ht="15.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ht="15.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ht="15.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 ht="15.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ht="15.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ht="15.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ht="15.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 ht="15.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ht="15.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ht="15.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 ht="15.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 ht="15.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15.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ht="15.6">
      <c r="A50" s="16"/>
      <c r="B50" s="16"/>
      <c r="C50" s="16"/>
      <c r="D50" s="16"/>
      <c r="E50" s="16"/>
      <c r="F50" s="16"/>
      <c r="G50" s="16"/>
      <c r="H50" s="16"/>
      <c r="I50" s="15" t="s">
        <v>9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 ht="15.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 ht="15.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ht="15.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5226-2B1E-42EC-8480-7A4ADE9A07D8}">
  <dimension ref="B2:M102"/>
  <sheetViews>
    <sheetView tabSelected="1" topLeftCell="A62" workbookViewId="0">
      <selection activeCell="E80" sqref="E80"/>
    </sheetView>
  </sheetViews>
  <sheetFormatPr defaultColWidth="11.42578125" defaultRowHeight="14.45"/>
  <cols>
    <col min="3" max="3" width="21.7109375" customWidth="1"/>
    <col min="4" max="4" width="33.28515625" bestFit="1" customWidth="1"/>
    <col min="5" max="5" width="14.7109375" bestFit="1" customWidth="1"/>
    <col min="6" max="6" width="21.28515625" bestFit="1" customWidth="1"/>
    <col min="7" max="7" width="14.7109375" customWidth="1"/>
    <col min="8" max="8" width="21.7109375" customWidth="1"/>
    <col min="9" max="9" width="26.28515625" customWidth="1"/>
    <col min="12" max="13" width="21.5703125" bestFit="1" customWidth="1"/>
  </cols>
  <sheetData>
    <row r="2" spans="2:13">
      <c r="B2" s="36" t="s">
        <v>10</v>
      </c>
      <c r="C2" s="37" t="s">
        <v>11</v>
      </c>
      <c r="D2" s="37"/>
      <c r="E2" s="37"/>
      <c r="F2" s="37" t="s">
        <v>12</v>
      </c>
      <c r="G2" s="37"/>
      <c r="H2" s="37"/>
      <c r="I2" s="31" t="s">
        <v>13</v>
      </c>
      <c r="K2" s="2" t="s">
        <v>14</v>
      </c>
      <c r="L2" s="2" t="s">
        <v>15</v>
      </c>
    </row>
    <row r="3" spans="2:13">
      <c r="B3" s="36"/>
      <c r="C3" s="2" t="s">
        <v>16</v>
      </c>
      <c r="D3" s="2" t="s">
        <v>17</v>
      </c>
      <c r="E3" s="2" t="s">
        <v>18</v>
      </c>
      <c r="F3" s="2" t="s">
        <v>16</v>
      </c>
      <c r="G3" s="2" t="s">
        <v>17</v>
      </c>
      <c r="H3" s="2" t="s">
        <v>18</v>
      </c>
      <c r="I3" s="31"/>
      <c r="K3" s="3" t="s">
        <v>19</v>
      </c>
      <c r="L3" s="3" t="s">
        <v>20</v>
      </c>
      <c r="M3" s="4"/>
    </row>
    <row r="4" spans="2:13">
      <c r="B4" s="1">
        <v>1</v>
      </c>
      <c r="C4" s="6">
        <v>1000</v>
      </c>
      <c r="D4" s="6">
        <v>20000</v>
      </c>
      <c r="E4" s="6">
        <v>22000</v>
      </c>
      <c r="F4" s="6">
        <v>1500</v>
      </c>
      <c r="G4" s="6">
        <v>20000</v>
      </c>
      <c r="H4" s="6">
        <v>20000</v>
      </c>
      <c r="I4" s="7">
        <v>0.1</v>
      </c>
      <c r="K4" s="3" t="s">
        <v>21</v>
      </c>
      <c r="L4" s="3" t="s">
        <v>22</v>
      </c>
      <c r="M4" s="5"/>
    </row>
    <row r="5" spans="2:13">
      <c r="B5" s="1">
        <v>2</v>
      </c>
      <c r="C5" s="6">
        <v>1500</v>
      </c>
      <c r="D5" s="6">
        <v>22000</v>
      </c>
      <c r="E5" s="6">
        <v>21000</v>
      </c>
      <c r="F5" s="6">
        <v>1600</v>
      </c>
      <c r="G5" s="6">
        <v>20000</v>
      </c>
      <c r="H5" s="6">
        <v>20000</v>
      </c>
      <c r="I5" s="7">
        <v>0.15</v>
      </c>
      <c r="K5" s="3" t="s">
        <v>23</v>
      </c>
      <c r="L5" s="3" t="s">
        <v>24</v>
      </c>
      <c r="M5" s="5"/>
    </row>
    <row r="6" spans="2:13">
      <c r="B6" s="1">
        <v>3</v>
      </c>
      <c r="C6" s="6">
        <v>1400</v>
      </c>
      <c r="D6" s="6">
        <v>21000</v>
      </c>
      <c r="E6" s="6">
        <v>24000</v>
      </c>
      <c r="F6" s="6">
        <v>1700</v>
      </c>
      <c r="G6" s="6">
        <v>20000</v>
      </c>
      <c r="H6" s="6">
        <v>21000</v>
      </c>
      <c r="I6" s="7">
        <v>0.2</v>
      </c>
      <c r="K6" s="3" t="s">
        <v>25</v>
      </c>
      <c r="L6" s="3" t="s">
        <v>26</v>
      </c>
      <c r="M6" s="5"/>
    </row>
    <row r="7" spans="2:13">
      <c r="B7" s="1">
        <v>4</v>
      </c>
      <c r="C7" s="6">
        <v>1700</v>
      </c>
      <c r="D7" s="6">
        <v>24000</v>
      </c>
      <c r="E7" s="6">
        <v>22000</v>
      </c>
      <c r="F7" s="8">
        <v>1800</v>
      </c>
      <c r="G7" s="6">
        <v>21000</v>
      </c>
      <c r="H7" s="8">
        <v>21000</v>
      </c>
      <c r="I7" s="7">
        <v>0.25</v>
      </c>
      <c r="L7" s="5"/>
      <c r="M7" s="5"/>
    </row>
    <row r="8" spans="2:13">
      <c r="B8" s="1">
        <v>5</v>
      </c>
      <c r="C8" s="6">
        <v>1900</v>
      </c>
      <c r="D8" s="6">
        <v>22000</v>
      </c>
      <c r="E8" s="6">
        <v>23000</v>
      </c>
      <c r="F8" s="8">
        <v>1900</v>
      </c>
      <c r="G8" s="8">
        <v>21000</v>
      </c>
      <c r="H8" s="8">
        <v>21000</v>
      </c>
      <c r="I8" s="7">
        <v>0.3</v>
      </c>
    </row>
    <row r="10" spans="2:13" ht="43.5">
      <c r="B10" s="4" t="s">
        <v>27</v>
      </c>
      <c r="C10" s="9" t="s">
        <v>28</v>
      </c>
      <c r="D10" s="9" t="s">
        <v>29</v>
      </c>
      <c r="E10" s="10" t="s">
        <v>30</v>
      </c>
      <c r="F10" s="9" t="s">
        <v>31</v>
      </c>
      <c r="G10" s="10" t="s">
        <v>32</v>
      </c>
      <c r="H10" s="10" t="s">
        <v>33</v>
      </c>
    </row>
    <row r="11" spans="2:13" ht="15">
      <c r="B11" s="5"/>
      <c r="C11" s="5" t="s">
        <v>19</v>
      </c>
      <c r="D11" s="11">
        <v>8</v>
      </c>
      <c r="E11" s="11">
        <v>10</v>
      </c>
      <c r="F11" s="27">
        <v>20</v>
      </c>
      <c r="G11" s="28">
        <f>(D11/(100-D11))*(365/(F11-E11))</f>
        <v>3.1739130434782608</v>
      </c>
      <c r="H11" s="29">
        <v>0.19470000000000001</v>
      </c>
    </row>
    <row r="12" spans="2:13" ht="15">
      <c r="B12" s="5"/>
      <c r="C12" s="5" t="s">
        <v>21</v>
      </c>
      <c r="D12" s="11">
        <v>2</v>
      </c>
      <c r="E12" s="11">
        <v>15</v>
      </c>
      <c r="F12" s="27">
        <v>30</v>
      </c>
      <c r="G12" s="30">
        <f>(D12/(100-D12))*(365/(F12-E12))</f>
        <v>0.49659863945578225</v>
      </c>
      <c r="H12" s="29">
        <v>0.19470000000000001</v>
      </c>
    </row>
    <row r="13" spans="2:13" ht="15">
      <c r="B13" s="5"/>
      <c r="C13" s="5" t="s">
        <v>23</v>
      </c>
      <c r="D13" s="11">
        <v>5</v>
      </c>
      <c r="E13" s="11">
        <v>10</v>
      </c>
      <c r="F13" s="27">
        <v>60</v>
      </c>
      <c r="G13" s="30">
        <f t="shared" ref="G13:G14" si="0">(D13/(100-D13))*(365/(F13-E13))</f>
        <v>0.38421052631578945</v>
      </c>
      <c r="H13" s="29">
        <v>0.19470000000000001</v>
      </c>
    </row>
    <row r="14" spans="2:13" ht="15">
      <c r="B14" s="5"/>
      <c r="C14" s="5" t="s">
        <v>25</v>
      </c>
      <c r="D14" s="11">
        <v>1</v>
      </c>
      <c r="E14" s="11">
        <v>10</v>
      </c>
      <c r="F14" s="27">
        <v>30</v>
      </c>
      <c r="G14" s="30">
        <f t="shared" si="0"/>
        <v>0.18434343434343436</v>
      </c>
      <c r="H14" s="29">
        <v>0.19470000000000001</v>
      </c>
    </row>
    <row r="23" spans="2:2">
      <c r="B23" s="4" t="s">
        <v>34</v>
      </c>
    </row>
    <row r="30" spans="2:2">
      <c r="B30" s="4" t="s">
        <v>35</v>
      </c>
    </row>
    <row r="48" spans="3:3">
      <c r="C48" s="13" t="s">
        <v>36</v>
      </c>
    </row>
    <row r="49" spans="2:7">
      <c r="B49" s="4" t="s">
        <v>37</v>
      </c>
      <c r="C49" t="s">
        <v>38</v>
      </c>
      <c r="D49" s="12">
        <v>50000</v>
      </c>
      <c r="E49" t="s">
        <v>39</v>
      </c>
      <c r="F49" s="12">
        <f>D49*2%</f>
        <v>1000</v>
      </c>
    </row>
    <row r="51" spans="2:7">
      <c r="C51" t="s">
        <v>40</v>
      </c>
      <c r="D51" s="12">
        <v>50000</v>
      </c>
      <c r="E51" t="s">
        <v>41</v>
      </c>
      <c r="F51" s="12">
        <f>D51*25%</f>
        <v>12500</v>
      </c>
    </row>
    <row r="53" spans="2:7">
      <c r="C53" t="s">
        <v>42</v>
      </c>
      <c r="D53" t="s">
        <v>43</v>
      </c>
      <c r="F53" s="12">
        <f>5000+1000</f>
        <v>6000</v>
      </c>
    </row>
    <row r="55" spans="2:7">
      <c r="C55" t="s">
        <v>44</v>
      </c>
      <c r="D55" s="12">
        <f>F49+F51+F53</f>
        <v>19500</v>
      </c>
    </row>
    <row r="58" spans="2:7">
      <c r="C58" s="13" t="s">
        <v>45</v>
      </c>
    </row>
    <row r="59" spans="2:7">
      <c r="C59" t="s">
        <v>40</v>
      </c>
      <c r="D59" s="12">
        <v>50000</v>
      </c>
      <c r="E59" t="s">
        <v>46</v>
      </c>
      <c r="F59" t="s">
        <v>47</v>
      </c>
      <c r="G59" s="12">
        <f>D59*3%*7</f>
        <v>10500</v>
      </c>
    </row>
    <row r="61" spans="2:7">
      <c r="C61" t="s">
        <v>48</v>
      </c>
      <c r="D61" s="12">
        <v>50000</v>
      </c>
      <c r="E61" t="s">
        <v>49</v>
      </c>
      <c r="G61" s="12">
        <v>350</v>
      </c>
    </row>
    <row r="63" spans="2:7">
      <c r="C63" t="s">
        <v>42</v>
      </c>
      <c r="G63" s="12">
        <v>3000</v>
      </c>
    </row>
    <row r="65" spans="2:7">
      <c r="C65" t="s">
        <v>44</v>
      </c>
      <c r="D65" s="12">
        <f>G59+G61+G63</f>
        <v>13850</v>
      </c>
    </row>
    <row r="74" spans="2:7">
      <c r="B74" s="4" t="s">
        <v>50</v>
      </c>
      <c r="C74" s="18"/>
      <c r="D74" s="32" t="s">
        <v>51</v>
      </c>
      <c r="E74" s="33"/>
      <c r="F74" s="32" t="s">
        <v>52</v>
      </c>
      <c r="G74" s="33"/>
    </row>
    <row r="75" spans="2:7">
      <c r="C75" s="23" t="s">
        <v>10</v>
      </c>
      <c r="D75" s="23" t="s">
        <v>53</v>
      </c>
      <c r="E75" s="23" t="s">
        <v>54</v>
      </c>
      <c r="F75" s="23" t="s">
        <v>53</v>
      </c>
      <c r="G75" s="23" t="s">
        <v>54</v>
      </c>
    </row>
    <row r="76" spans="2:7">
      <c r="C76" s="18">
        <v>1</v>
      </c>
      <c r="D76" s="18">
        <v>0.1</v>
      </c>
      <c r="E76" s="19">
        <v>0.15</v>
      </c>
      <c r="F76" s="18">
        <v>0.1</v>
      </c>
      <c r="G76" s="21">
        <v>7.4999999999999997E-2</v>
      </c>
    </row>
    <row r="77" spans="2:7">
      <c r="C77" s="18">
        <v>2</v>
      </c>
      <c r="D77" s="18">
        <v>0.15</v>
      </c>
      <c r="E77" s="19">
        <v>0.02</v>
      </c>
      <c r="F77" s="18">
        <v>0.15</v>
      </c>
      <c r="G77" s="21">
        <v>0.08</v>
      </c>
    </row>
    <row r="78" spans="2:7">
      <c r="C78" s="18">
        <v>3</v>
      </c>
      <c r="D78" s="18">
        <v>0.2</v>
      </c>
      <c r="E78" s="19">
        <v>0.21</v>
      </c>
      <c r="F78" s="18">
        <v>0.2</v>
      </c>
      <c r="G78" s="21">
        <v>0.13</v>
      </c>
    </row>
    <row r="79" spans="2:7">
      <c r="C79" s="18">
        <v>4</v>
      </c>
      <c r="D79" s="18">
        <v>0.25</v>
      </c>
      <c r="E79" s="20">
        <v>-1.2999999999999999E-2</v>
      </c>
      <c r="F79" s="18">
        <v>0.25</v>
      </c>
      <c r="G79" s="21">
        <v>8.5999999999999993E-2</v>
      </c>
    </row>
    <row r="80" spans="2:7">
      <c r="C80" s="18">
        <v>5</v>
      </c>
      <c r="D80" s="18">
        <v>0.3</v>
      </c>
      <c r="E80" s="19">
        <v>0.13200000000000001</v>
      </c>
      <c r="F80" s="18">
        <v>0.3</v>
      </c>
      <c r="G80" s="21">
        <v>0.13800000000000001</v>
      </c>
    </row>
    <row r="82" spans="3:8">
      <c r="C82" s="1"/>
      <c r="D82" s="24" t="s">
        <v>51</v>
      </c>
      <c r="E82" s="34" t="s">
        <v>52</v>
      </c>
      <c r="F82" s="34"/>
    </row>
    <row r="83" spans="3:8">
      <c r="C83" s="18" t="s">
        <v>55</v>
      </c>
      <c r="D83" s="21">
        <v>0.21</v>
      </c>
      <c r="E83" s="18" t="s">
        <v>55</v>
      </c>
      <c r="F83" s="22">
        <v>0.14000000000000001</v>
      </c>
    </row>
    <row r="84" spans="3:8">
      <c r="C84" s="18" t="s">
        <v>56</v>
      </c>
      <c r="D84" s="21">
        <v>1.2999999999999999E-2</v>
      </c>
      <c r="E84" s="18" t="s">
        <v>56</v>
      </c>
      <c r="F84" s="22">
        <v>0.08</v>
      </c>
    </row>
    <row r="85" spans="3:8">
      <c r="C85" s="18" t="s">
        <v>57</v>
      </c>
      <c r="D85" s="21">
        <f>D83-D84</f>
        <v>0.19699999999999998</v>
      </c>
      <c r="E85" s="18" t="s">
        <v>57</v>
      </c>
      <c r="F85" s="22">
        <f>F83-F84</f>
        <v>6.0000000000000012E-2</v>
      </c>
    </row>
    <row r="87" spans="3:8">
      <c r="C87" s="35" t="s">
        <v>51</v>
      </c>
      <c r="D87" s="35"/>
      <c r="E87" s="34" t="s">
        <v>52</v>
      </c>
      <c r="F87" s="34"/>
      <c r="G87" s="38"/>
      <c r="H87" s="38"/>
    </row>
    <row r="88" spans="3:8">
      <c r="C88" s="1" t="s">
        <v>58</v>
      </c>
      <c r="D88" s="1">
        <f>SUMPRODUCT(D76:D80,E76:E80)</f>
        <v>9.6349999999999991E-2</v>
      </c>
      <c r="E88" s="1" t="s">
        <v>58</v>
      </c>
      <c r="F88" s="1">
        <f>SUMPRODUCT(F76:F80,G76:G80)</f>
        <v>0.1084</v>
      </c>
    </row>
    <row r="90" spans="3:8">
      <c r="C90" s="34" t="s">
        <v>51</v>
      </c>
      <c r="D90" s="34"/>
      <c r="E90" s="34" t="s">
        <v>52</v>
      </c>
      <c r="F90" s="34"/>
      <c r="G90" s="38"/>
      <c r="H90" s="38"/>
    </row>
    <row r="91" spans="3:8">
      <c r="C91" s="1" t="s">
        <v>59</v>
      </c>
      <c r="D91" s="1">
        <f>SQRT(D99)</f>
        <v>8.4357142554735684E-2</v>
      </c>
      <c r="E91" s="1" t="s">
        <v>59</v>
      </c>
      <c r="F91" s="1">
        <f>SQRT(F99)</f>
        <v>2.6723397987531459E-2</v>
      </c>
    </row>
    <row r="93" spans="3:8">
      <c r="C93" s="25" t="s">
        <v>60</v>
      </c>
    </row>
    <row r="94" spans="3:8">
      <c r="D94">
        <f>(E76-D$88)^2*D76</f>
        <v>2.8783225000000005E-4</v>
      </c>
      <c r="F94">
        <f>(G76-F$88)^2*F76</f>
        <v>1.1155600000000001E-4</v>
      </c>
    </row>
    <row r="95" spans="3:8">
      <c r="D95">
        <f t="shared" ref="D95:D98" si="1">(E77-D$88)^2*D77</f>
        <v>8.7439837499999967E-4</v>
      </c>
      <c r="F95">
        <f t="shared" ref="F95:F98" si="2">(G77-F$88)^2*F77</f>
        <v>1.2098399999999995E-4</v>
      </c>
    </row>
    <row r="96" spans="3:8">
      <c r="D96">
        <f t="shared" si="1"/>
        <v>2.5832645000000002E-3</v>
      </c>
      <c r="F96">
        <f t="shared" si="2"/>
        <v>9.3312000000000072E-5</v>
      </c>
    </row>
    <row r="97" spans="3:6">
      <c r="D97">
        <f t="shared" si="1"/>
        <v>2.9893556249999992E-3</v>
      </c>
      <c r="F97">
        <f t="shared" si="2"/>
        <v>1.2544000000000005E-4</v>
      </c>
    </row>
    <row r="98" spans="3:6">
      <c r="D98">
        <f t="shared" si="1"/>
        <v>3.8127675000000031E-4</v>
      </c>
      <c r="F98">
        <f t="shared" si="2"/>
        <v>2.6284800000000026E-4</v>
      </c>
    </row>
    <row r="99" spans="3:6">
      <c r="C99" s="26" t="s">
        <v>61</v>
      </c>
      <c r="D99" s="26">
        <f>SUM(D94:D98)</f>
        <v>7.1161274999999987E-3</v>
      </c>
      <c r="E99" s="26" t="s">
        <v>61</v>
      </c>
      <c r="F99" s="26">
        <f>SUM(F94:F98)</f>
        <v>7.1414000000000037E-4</v>
      </c>
    </row>
    <row r="101" spans="3:6">
      <c r="C101" s="34" t="s">
        <v>51</v>
      </c>
      <c r="D101" s="34"/>
      <c r="E101" s="34" t="s">
        <v>52</v>
      </c>
      <c r="F101" s="34"/>
    </row>
    <row r="102" spans="3:6">
      <c r="C102" s="1" t="s">
        <v>62</v>
      </c>
      <c r="D102" s="1">
        <f>D91/D88</f>
        <v>0.87552820503098794</v>
      </c>
      <c r="E102" s="1" t="s">
        <v>62</v>
      </c>
      <c r="F102" s="1">
        <f>F91/F88</f>
        <v>0.24652581169309465</v>
      </c>
    </row>
  </sheetData>
  <mergeCells count="15">
    <mergeCell ref="G90:H90"/>
    <mergeCell ref="C101:D101"/>
    <mergeCell ref="E101:F101"/>
    <mergeCell ref="B2:B3"/>
    <mergeCell ref="C2:E2"/>
    <mergeCell ref="F2:H2"/>
    <mergeCell ref="C90:D90"/>
    <mergeCell ref="E90:F90"/>
    <mergeCell ref="I2:I3"/>
    <mergeCell ref="D74:E74"/>
    <mergeCell ref="F74:G74"/>
    <mergeCell ref="E82:F82"/>
    <mergeCell ref="C87:D87"/>
    <mergeCell ref="E87:F87"/>
    <mergeCell ref="G87:H8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C0C397CBD1394CBF0BCB6648A18677" ma:contentTypeVersion="14" ma:contentTypeDescription="Crear nuevo documento." ma:contentTypeScope="" ma:versionID="b83d4b497f704d4d0a54c036943c902e">
  <xsd:schema xmlns:xsd="http://www.w3.org/2001/XMLSchema" xmlns:xs="http://www.w3.org/2001/XMLSchema" xmlns:p="http://schemas.microsoft.com/office/2006/metadata/properties" xmlns:ns3="1b10af88-a3d1-4556-a448-a9fab725f6ad" xmlns:ns4="7574ac56-bcd6-42b7-af7c-5a6b5a84b3d0" targetNamespace="http://schemas.microsoft.com/office/2006/metadata/properties" ma:root="true" ma:fieldsID="7486b80b8d26b905c43afaa4377f7f09" ns3:_="" ns4:_="">
    <xsd:import namespace="1b10af88-a3d1-4556-a448-a9fab725f6ad"/>
    <xsd:import namespace="7574ac56-bcd6-42b7-af7c-5a6b5a84b3d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0af88-a3d1-4556-a448-a9fab725f6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4ac56-bcd6-42b7-af7c-5a6b5a84b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74ac56-bcd6-42b7-af7c-5a6b5a84b3d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69CBA2-3AA7-4437-AA79-3213B06D16C9}"/>
</file>

<file path=customXml/itemProps2.xml><?xml version="1.0" encoding="utf-8"?>
<ds:datastoreItem xmlns:ds="http://schemas.openxmlformats.org/officeDocument/2006/customXml" ds:itemID="{758DA05C-761E-471C-A741-11FA704FABC9}"/>
</file>

<file path=customXml/itemProps3.xml><?xml version="1.0" encoding="utf-8"?>
<ds:datastoreItem xmlns:ds="http://schemas.openxmlformats.org/officeDocument/2006/customXml" ds:itemID="{E16E87EF-EDE2-4732-B408-B1A369A052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MARIANDRE GOMEZ ESPINO</dc:creator>
  <cp:keywords/>
  <dc:description/>
  <cp:lastModifiedBy/>
  <cp:revision/>
  <dcterms:created xsi:type="dcterms:W3CDTF">2024-03-21T22:31:04Z</dcterms:created>
  <dcterms:modified xsi:type="dcterms:W3CDTF">2024-03-24T02:30:55Z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0x010100D3C0C397CBD1394CBF0BCB6648A18677</vt:lpwstr>
  </property>
</Properties>
</file>