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E15D249A-59CB-4274-B440-33ADEA6821CB}" xr6:coauthVersionLast="47" xr6:coauthVersionMax="47" xr10:uidLastSave="{00000000-0000-0000-0000-000000000000}"/>
  <bookViews>
    <workbookView xWindow="24456" yWindow="1032" windowWidth="21624" windowHeight="11304" xr2:uid="{39089199-1623-4502-886D-B67ED6280B41}"/>
  </bookViews>
  <sheets>
    <sheet name="CARATULA " sheetId="11" r:id="rId1"/>
    <sheet name="1" sheetId="2" r:id="rId2"/>
    <sheet name="2 y3" sheetId="3" r:id="rId3"/>
    <sheet name="4" sheetId="4" r:id="rId4"/>
    <sheet name="5" sheetId="5" r:id="rId5"/>
    <sheet name="6 y 7" sheetId="6" r:id="rId6"/>
    <sheet name="8" sheetId="8" r:id="rId7"/>
    <sheet name="9" sheetId="9" r:id="rId8"/>
    <sheet name="10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B13" i="4"/>
  <c r="C14" i="4"/>
  <c r="D22" i="10"/>
  <c r="D14" i="10"/>
  <c r="D16" i="10"/>
  <c r="G13" i="10"/>
  <c r="J24" i="2"/>
  <c r="I14" i="2"/>
  <c r="I13" i="2"/>
  <c r="C20" i="9"/>
  <c r="C18" i="9"/>
  <c r="C17" i="9"/>
  <c r="C15" i="9"/>
  <c r="C14" i="9"/>
  <c r="F17" i="5"/>
  <c r="D17" i="5"/>
  <c r="F15" i="5"/>
  <c r="F13" i="5"/>
  <c r="C19" i="6" l="1"/>
  <c r="B19" i="6"/>
  <c r="J24" i="3"/>
  <c r="L7" i="8"/>
</calcChain>
</file>

<file path=xl/sharedStrings.xml><?xml version="1.0" encoding="utf-8"?>
<sst xmlns="http://schemas.openxmlformats.org/spreadsheetml/2006/main" count="84" uniqueCount="64">
  <si>
    <t>Cliente</t>
  </si>
  <si>
    <t>Cuentas por Cobrar</t>
  </si>
  <si>
    <t>A</t>
  </si>
  <si>
    <t>E</t>
  </si>
  <si>
    <t>F</t>
  </si>
  <si>
    <t>G</t>
  </si>
  <si>
    <t>H</t>
  </si>
  <si>
    <t>Plazo del descuento</t>
  </si>
  <si>
    <t>Vencimiento Cuenta</t>
  </si>
  <si>
    <t>Descuento ofrecido</t>
  </si>
  <si>
    <t>Días del año</t>
  </si>
  <si>
    <t>Costo de no aprovechar el descuento</t>
  </si>
  <si>
    <t>Erica tiene razón porque el costo de no aprovechar el descuento es mayor a la tasa del préstamo</t>
  </si>
  <si>
    <t>Valor del préstamo (Valor Presente en Ing. Económica)</t>
  </si>
  <si>
    <t>Plazo</t>
  </si>
  <si>
    <t>días</t>
  </si>
  <si>
    <t xml:space="preserve">Tasa de interés </t>
  </si>
  <si>
    <t>Tasa efectiva a 120 días = 15%*120/360 =</t>
  </si>
  <si>
    <t>Proveedor</t>
  </si>
  <si>
    <t>B</t>
  </si>
  <si>
    <t>UNIVERSIDAD RAFAEL LANDIVAR</t>
  </si>
  <si>
    <t>FUNDAMENTOS DE ADMINISTRACION Y ANALISIS FINANCIERO</t>
  </si>
  <si>
    <t>VANESSA PAZ</t>
  </si>
  <si>
    <t>JULIO ANTHONY ENGELS RUIZ COTO - 1284719</t>
  </si>
  <si>
    <t>Práctica 8: Cuestionario Admon Pasivos Corrientes</t>
  </si>
  <si>
    <t>GUATEMALA 20 DE MARZO DEL 2024</t>
  </si>
  <si>
    <t xml:space="preserve">P = </t>
  </si>
  <si>
    <t xml:space="preserve">n= </t>
  </si>
  <si>
    <t xml:space="preserve">t = </t>
  </si>
  <si>
    <t>año</t>
  </si>
  <si>
    <t>Edad promedio de la Cuenta</t>
  </si>
  <si>
    <t>PPP del cliente</t>
  </si>
  <si>
    <t>Q 20,000</t>
  </si>
  <si>
    <t>10 días</t>
  </si>
  <si>
    <t>40 días</t>
  </si>
  <si>
    <t>     6,000</t>
  </si>
  <si>
    <t>C</t>
  </si>
  <si>
    <t>    22,000</t>
  </si>
  <si>
    <t>D</t>
  </si>
  <si>
    <t>    11,000</t>
  </si>
  <si>
    <t>     2,000</t>
  </si>
  <si>
    <t>   12,000</t>
  </si>
  <si>
    <t>   27,000</t>
  </si>
  <si>
    <t>  19,000</t>
  </si>
  <si>
    <t xml:space="preserve">interes  = </t>
  </si>
  <si>
    <t xml:space="preserve">monto recibido = </t>
  </si>
  <si>
    <t xml:space="preserve">saldo de compensacion = </t>
  </si>
  <si>
    <t xml:space="preserve">monto efectivo recibido = </t>
  </si>
  <si>
    <t xml:space="preserve">TEA = </t>
  </si>
  <si>
    <t>valor total</t>
  </si>
  <si>
    <t>monto del prestamo</t>
  </si>
  <si>
    <t xml:space="preserve">tasa de interes </t>
  </si>
  <si>
    <t>annual</t>
  </si>
  <si>
    <t>plazo del prestamo</t>
  </si>
  <si>
    <t>dias</t>
  </si>
  <si>
    <t>(45/365)</t>
  </si>
  <si>
    <t>años</t>
  </si>
  <si>
    <t xml:space="preserve">descuento </t>
  </si>
  <si>
    <t>3%*100%</t>
  </si>
  <si>
    <t xml:space="preserve">interes </t>
  </si>
  <si>
    <t xml:space="preserve">costo = </t>
  </si>
  <si>
    <t>(0.03/1-0.03)*(360/45-10)</t>
  </si>
  <si>
    <t>descuento</t>
  </si>
  <si>
    <t>costo anualizado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</si>
</sst>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_-&quot;Q&quot;* #,##0.00_-;\-&quot;Q&quot;* #,##0.00_-;_-&quot;Q&quot;* &quot;-&quot;??_-;_-@_-"/>
    <numFmt numFmtId="165" formatCode="_-[$$-409]* #,##0.00_ ;_-[$$-409]* \-#,##0.00\ ;_-[$$-409]* &quot;-&quot;??_ ;_-@_ "/>
    <numFmt numFmtId="166" formatCode="0.000"/>
    <numFmt numFmtId="167" formatCode="0.000%"/>
    <numFmt numFmtId="168" formatCode="0.0000%"/>
  </numFmts>
  <fonts count="5" x14ac:knownFonts="1">
    <font>
      <sz val="16"/>
      <color theme="1"/>
      <name val="Cascadia Mono SemiBold"/>
      <family val="2"/>
    </font>
    <font>
      <sz val="16"/>
      <color theme="1"/>
      <name val="Cascadia Mono SemiBold"/>
      <family val="2"/>
    </font>
    <font>
      <b/>
      <sz val="11"/>
      <color theme="1"/>
      <name val="Aptos Narrow"/>
      <family val="2"/>
      <scheme val="minor"/>
    </font>
    <font>
      <sz val="16"/>
      <color theme="1"/>
      <name val="Cascadia Mono SemiBold"/>
      <family val="3"/>
    </font>
    <font>
      <sz val="14"/>
      <color rgb="FF052025"/>
      <name val="Cascadia Mono SemiBold"/>
      <family val="3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 applyAlignment="1">
      <alignment horizontal="center"/>
    </xf>
    <xf numFmtId="44" fontId="0" fillId="2" borderId="1" xfId="1" applyFon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10" fontId="0" fillId="4" borderId="0" xfId="0" applyNumberFormat="1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1" fillId="0" borderId="0" xfId="3"/>
    <xf numFmtId="165" fontId="0" fillId="0" borderId="0" xfId="0" applyNumberFormat="1"/>
    <xf numFmtId="10" fontId="0" fillId="0" borderId="0" xfId="2" applyNumberFormat="1" applyFont="1" applyFill="1"/>
    <xf numFmtId="10" fontId="0" fillId="3" borderId="0" xfId="0" applyNumberFormat="1" applyFill="1"/>
    <xf numFmtId="0" fontId="0" fillId="3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3" fillId="3" borderId="0" xfId="0" applyFont="1" applyFill="1"/>
    <xf numFmtId="9" fontId="0" fillId="0" borderId="0" xfId="0" applyNumberFormat="1"/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2" fillId="3" borderId="0" xfId="0" applyFont="1" applyFill="1" applyAlignment="1">
      <alignment horizontal="center"/>
    </xf>
  </cellXfs>
  <cellStyles count="4">
    <cellStyle name="Moneda" xfId="1" builtinId="4"/>
    <cellStyle name="Normal" xfId="0" builtinId="0"/>
    <cellStyle name="Normal 2" xfId="3" xr:uid="{4C6DB0FD-2F25-43BB-9080-C1DA247667AA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1146810</xdr:colOff>
      <xdr:row>17</xdr:row>
      <xdr:rowOff>33428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3A20A2-A4BA-55CC-0031-BF56A748C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686925" cy="53516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7</xdr:col>
      <xdr:colOff>1162051</xdr:colOff>
      <xdr:row>17</xdr:row>
      <xdr:rowOff>277297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3E6D48-0318-51F3-BE0D-546AB342A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9696450" cy="5296972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1190625</xdr:colOff>
      <xdr:row>0</xdr:row>
      <xdr:rowOff>0</xdr:rowOff>
    </xdr:from>
    <xdr:to>
      <xdr:col>14</xdr:col>
      <xdr:colOff>125274</xdr:colOff>
      <xdr:row>12</xdr:row>
      <xdr:rowOff>105284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625B2A8-AE24-D37E-85CA-7FAC72F7F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25025" y="0"/>
          <a:ext cx="10383699" cy="3648584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14</xdr:row>
      <xdr:rowOff>0</xdr:rowOff>
    </xdr:from>
    <xdr:ext cx="9083384" cy="4478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D40DF73-D1CA-4BAB-9455-780E03E265BC}"/>
                </a:ext>
              </a:extLst>
            </xdr:cNvPr>
            <xdr:cNvSpPr txBox="1"/>
          </xdr:nvSpPr>
          <xdr:spPr>
            <a:xfrm>
              <a:off x="0" y="2667000"/>
              <a:ext cx="9083384" cy="4478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𝐶𝑜𝑠𝑡𝑜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𝑛𝑜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𝑎𝑝𝑟𝑜𝑣𝑒𝑐h𝑎𝑟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𝑑𝑒𝑠𝑐𝑢𝑒𝑛𝑡𝑜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%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𝑜𝑓𝑟𝑒𝑐𝑖𝑑𝑜</m:t>
                        </m:r>
                      </m:num>
                      <m:den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100−%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𝑜𝑓𝑟𝑒𝑐𝑖𝑑𝑜</m:t>
                        </m:r>
                      </m:den>
                    </m:f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𝑎𝑠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ñ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num>
                      <m:den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𝑉𝑒𝑛𝑐𝑖𝑚𝑖𝑒𝑛𝑡𝑜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𝐶𝑢𝑒𝑛𝑡𝑎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𝑃𝑙𝑎𝑧𝑜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</m:den>
                    </m:f>
                  </m:oMath>
                </m:oMathPara>
              </a14:m>
              <a:endParaRPr lang="es-GT" sz="14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D40DF73-D1CA-4BAB-9455-780E03E265BC}"/>
                </a:ext>
              </a:extLst>
            </xdr:cNvPr>
            <xdr:cNvSpPr txBox="1"/>
          </xdr:nvSpPr>
          <xdr:spPr>
            <a:xfrm>
              <a:off x="0" y="2667000"/>
              <a:ext cx="9083384" cy="4478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𝐶𝑜𝑠𝑡𝑜 𝑑𝑒 𝑛𝑜 𝑎𝑝𝑟𝑜𝑣𝑒𝑐ℎ𝑎𝑟 𝑑𝑒𝑠𝑐𝑢𝑒𝑛𝑡𝑜=  (% 𝐷𝑒𝑠𝑐𝑢𝑒𝑛𝑡𝑜 𝑜𝑓𝑟𝑒𝑐𝑖𝑑𝑜)/(100−% 𝐷𝑒𝑠𝑐𝑢𝑒𝑛𝑡𝑜 𝑜𝑓𝑟𝑒𝑐𝑖𝑑𝑜)∗(𝐷í𝑎𝑠 𝑑𝑒𝑙 𝑎ñ𝑜)/(𝑉𝑒𝑛𝑐𝑖𝑚𝑖𝑒𝑛𝑡𝑜 𝐶𝑢𝑒𝑛𝑡𝑎 −𝑃𝑙𝑎𝑧𝑜 𝑑𝑒𝑙 𝐷𝑒𝑠𝑐𝑢𝑒𝑛𝑡𝑜)</a:t>
              </a:r>
              <a:endParaRPr lang="es-GT" sz="14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529137</xdr:colOff>
      <xdr:row>11</xdr:row>
      <xdr:rowOff>152875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5634B3-1A01-F5B5-41C6-76E9CE11B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02752" cy="3400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1109147</xdr:colOff>
      <xdr:row>11</xdr:row>
      <xdr:rowOff>219559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748AB7-21BE-EE1A-989D-F659FAFD7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364646" cy="34675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830218</xdr:colOff>
      <xdr:row>12</xdr:row>
      <xdr:rowOff>38600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CAC7F7F-34E1-35CD-DB19-9E011CB35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60068" cy="35819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20</xdr:row>
      <xdr:rowOff>0</xdr:rowOff>
    </xdr:from>
    <xdr:ext cx="9083384" cy="4478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A913603-5363-4FF5-B1D6-0E9970B56E7B}"/>
                </a:ext>
              </a:extLst>
            </xdr:cNvPr>
            <xdr:cNvSpPr txBox="1"/>
          </xdr:nvSpPr>
          <xdr:spPr>
            <a:xfrm>
              <a:off x="0" y="3048000"/>
              <a:ext cx="9083384" cy="4478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𝐶𝑜𝑠𝑡𝑜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𝑛𝑜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𝑎𝑝𝑟𝑜𝑣𝑒𝑐h𝑎𝑟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𝑑𝑒𝑠𝑐𝑢𝑒𝑛𝑡𝑜</m:t>
                    </m:r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%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𝑜𝑓𝑟𝑒𝑐𝑖𝑑𝑜</m:t>
                        </m:r>
                      </m:num>
                      <m:den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100−%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𝑜𝑓𝑟𝑒𝑐𝑖𝑑𝑜</m:t>
                        </m:r>
                      </m:den>
                    </m:f>
                    <m:r>
                      <a:rPr lang="es-MX" sz="1400" b="0" i="1">
                        <a:solidFill>
                          <a:srgbClr val="0070C0"/>
                        </a:solidFill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í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𝑎𝑠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ñ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num>
                      <m:den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𝑉𝑒𝑛𝑐𝑖𝑚𝑖𝑒𝑛𝑡𝑜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𝐶𝑢𝑒𝑛𝑡𝑎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−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𝑃𝑙𝑎𝑧𝑜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𝑑𝑒𝑙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400" b="0" i="1">
                            <a:solidFill>
                              <a:srgbClr val="0070C0"/>
                            </a:solidFill>
                            <a:latin typeface="Cambria Math" panose="02040503050406030204" pitchFamily="18" charset="0"/>
                          </a:rPr>
                          <m:t>𝐷𝑒𝑠𝑐𝑢𝑒𝑛𝑡𝑜</m:t>
                        </m:r>
                      </m:den>
                    </m:f>
                  </m:oMath>
                </m:oMathPara>
              </a14:m>
              <a:endParaRPr lang="es-GT" sz="1400">
                <a:solidFill>
                  <a:srgbClr val="0070C0"/>
                </a:solidFill>
              </a:endParaRP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A913603-5363-4FF5-B1D6-0E9970B56E7B}"/>
                </a:ext>
              </a:extLst>
            </xdr:cNvPr>
            <xdr:cNvSpPr txBox="1"/>
          </xdr:nvSpPr>
          <xdr:spPr>
            <a:xfrm>
              <a:off x="0" y="3048000"/>
              <a:ext cx="9083384" cy="4478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solidFill>
                    <a:srgbClr val="0070C0"/>
                  </a:solidFill>
                  <a:latin typeface="Cambria Math" panose="02040503050406030204" pitchFamily="18" charset="0"/>
                </a:rPr>
                <a:t>𝐶𝑜𝑠𝑡𝑜 𝑑𝑒 𝑛𝑜 𝑎𝑝𝑟𝑜𝑣𝑒𝑐ℎ𝑎𝑟 𝑑𝑒𝑠𝑐𝑢𝑒𝑛𝑡𝑜=  (% 𝐷𝑒𝑠𝑐𝑢𝑒𝑛𝑡𝑜 𝑜𝑓𝑟𝑒𝑐𝑖𝑑𝑜)/(100−% 𝐷𝑒𝑠𝑐𝑢𝑒𝑛𝑡𝑜 𝑜𝑓𝑟𝑒𝑐𝑖𝑑𝑜)∗(𝐷í𝑎𝑠 𝑑𝑒𝑙 𝑎ñ𝑜)/(𝑉𝑒𝑛𝑐𝑖𝑚𝑖𝑒𝑛𝑡𝑜 𝐶𝑢𝑒𝑛𝑡𝑎 −𝑃𝑙𝑎𝑧𝑜 𝑑𝑒𝑙 𝐷𝑒𝑠𝑐𝑢𝑒𝑛𝑡𝑜)</a:t>
              </a:r>
              <a:endParaRPr lang="es-GT" sz="1400">
                <a:solidFill>
                  <a:srgbClr val="0070C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6</xdr:col>
      <xdr:colOff>609600</xdr:colOff>
      <xdr:row>0</xdr:row>
      <xdr:rowOff>0</xdr:rowOff>
    </xdr:from>
    <xdr:to>
      <xdr:col>15</xdr:col>
      <xdr:colOff>449184</xdr:colOff>
      <xdr:row>11</xdr:row>
      <xdr:rowOff>276717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B1A5EF4-F9EC-448D-8546-0E0FF26D1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39450" y="0"/>
          <a:ext cx="10812384" cy="35247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997816</xdr:colOff>
      <xdr:row>17</xdr:row>
      <xdr:rowOff>196944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574BB0-4695-6ED6-0D56-2B4012FC3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755226" cy="5220429"/>
        </a:xfrm>
        <a:prstGeom prst="rect">
          <a:avLst/>
        </a:prstGeom>
      </xdr:spPr>
    </xdr:pic>
    <xdr:clientData/>
  </xdr:twoCellAnchor>
  <xdr:twoCellAnchor>
    <xdr:from>
      <xdr:col>3</xdr:col>
      <xdr:colOff>923925</xdr:colOff>
      <xdr:row>6</xdr:row>
      <xdr:rowOff>161925</xdr:rowOff>
    </xdr:from>
    <xdr:to>
      <xdr:col>3</xdr:col>
      <xdr:colOff>1114425</xdr:colOff>
      <xdr:row>7</xdr:row>
      <xdr:rowOff>100965</xdr:rowOff>
    </xdr:to>
    <xdr:sp macro="" textlink="">
      <xdr:nvSpPr>
        <xdr:cNvPr id="3" name="Signo de multiplicación 2">
          <a:extLst>
            <a:ext uri="{FF2B5EF4-FFF2-40B4-BE49-F238E27FC236}">
              <a16:creationId xmlns:a16="http://schemas.microsoft.com/office/drawing/2014/main" id="{3A1B3324-1393-4A85-B569-79E2CA7CA9F1}"/>
            </a:ext>
          </a:extLst>
        </xdr:cNvPr>
        <xdr:cNvSpPr/>
      </xdr:nvSpPr>
      <xdr:spPr>
        <a:xfrm>
          <a:off x="4581525" y="1933575"/>
          <a:ext cx="190500" cy="234315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3</xdr:col>
      <xdr:colOff>904875</xdr:colOff>
      <xdr:row>7</xdr:row>
      <xdr:rowOff>104775</xdr:rowOff>
    </xdr:from>
    <xdr:to>
      <xdr:col>3</xdr:col>
      <xdr:colOff>1095375</xdr:colOff>
      <xdr:row>8</xdr:row>
      <xdr:rowOff>43815</xdr:rowOff>
    </xdr:to>
    <xdr:sp macro="" textlink="">
      <xdr:nvSpPr>
        <xdr:cNvPr id="4" name="Signo de multiplicación 3">
          <a:extLst>
            <a:ext uri="{FF2B5EF4-FFF2-40B4-BE49-F238E27FC236}">
              <a16:creationId xmlns:a16="http://schemas.microsoft.com/office/drawing/2014/main" id="{57E9F07F-B39F-43AB-906E-64E2F160FB2D}"/>
            </a:ext>
          </a:extLst>
        </xdr:cNvPr>
        <xdr:cNvSpPr/>
      </xdr:nvSpPr>
      <xdr:spPr>
        <a:xfrm>
          <a:off x="4562475" y="2171700"/>
          <a:ext cx="190500" cy="234315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  <xdr:twoCellAnchor>
    <xdr:from>
      <xdr:col>5</xdr:col>
      <xdr:colOff>114300</xdr:colOff>
      <xdr:row>8</xdr:row>
      <xdr:rowOff>9525</xdr:rowOff>
    </xdr:from>
    <xdr:to>
      <xdr:col>5</xdr:col>
      <xdr:colOff>304800</xdr:colOff>
      <xdr:row>8</xdr:row>
      <xdr:rowOff>243840</xdr:rowOff>
    </xdr:to>
    <xdr:sp macro="" textlink="">
      <xdr:nvSpPr>
        <xdr:cNvPr id="5" name="Signo de multiplicación 4">
          <a:extLst>
            <a:ext uri="{FF2B5EF4-FFF2-40B4-BE49-F238E27FC236}">
              <a16:creationId xmlns:a16="http://schemas.microsoft.com/office/drawing/2014/main" id="{C17C5E3A-4694-4450-BA61-9FE9BB7D5DA8}"/>
            </a:ext>
          </a:extLst>
        </xdr:cNvPr>
        <xdr:cNvSpPr/>
      </xdr:nvSpPr>
      <xdr:spPr>
        <a:xfrm>
          <a:off x="6210300" y="2371725"/>
          <a:ext cx="190500" cy="234315"/>
        </a:xfrm>
        <a:prstGeom prst="mathMultiply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258016</xdr:colOff>
      <xdr:row>11</xdr:row>
      <xdr:rowOff>110957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2DCDDF-5D2E-3FF8-D773-EC9E0FDD2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840963" cy="334374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193842</xdr:colOff>
      <xdr:row>9</xdr:row>
      <xdr:rowOff>38476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AA3FB4-084E-23FC-C0E7-64110D449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97962" cy="26959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1A582-DA57-43D9-99DF-F3B935311BCA}">
  <dimension ref="A1:A14"/>
  <sheetViews>
    <sheetView tabSelected="1" workbookViewId="0">
      <selection activeCell="G13" sqref="G13"/>
    </sheetView>
  </sheetViews>
  <sheetFormatPr baseColWidth="10" defaultRowHeight="23.25" x14ac:dyDescent="0.4"/>
  <cols>
    <col min="1" max="16384" width="10.6640625" style="19"/>
  </cols>
  <sheetData>
    <row r="1" spans="1:1" x14ac:dyDescent="0.4">
      <c r="A1" s="19" t="s">
        <v>20</v>
      </c>
    </row>
    <row r="2" spans="1:1" x14ac:dyDescent="0.4">
      <c r="A2" s="19" t="s">
        <v>21</v>
      </c>
    </row>
    <row r="3" spans="1:1" x14ac:dyDescent="0.4">
      <c r="A3" s="19" t="s">
        <v>22</v>
      </c>
    </row>
    <row r="6" spans="1:1" x14ac:dyDescent="0.4">
      <c r="A6" s="19" t="s">
        <v>24</v>
      </c>
    </row>
    <row r="11" spans="1:1" x14ac:dyDescent="0.4">
      <c r="A11" s="19" t="s">
        <v>23</v>
      </c>
    </row>
    <row r="14" spans="1:1" x14ac:dyDescent="0.4">
      <c r="A14" s="1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ED879-AED6-44F2-9F87-2900925403DA}">
  <dimension ref="I2:L24"/>
  <sheetViews>
    <sheetView zoomScale="55" zoomScaleNormal="55" workbookViewId="0">
      <selection activeCell="F22" sqref="F22"/>
    </sheetView>
  </sheetViews>
  <sheetFormatPr baseColWidth="10" defaultRowHeight="23.25" x14ac:dyDescent="0.4"/>
  <cols>
    <col min="1" max="8" width="10.6640625" style="24"/>
    <col min="9" max="9" width="12.6640625" style="24" customWidth="1"/>
    <col min="10" max="10" width="20" style="24" bestFit="1" customWidth="1"/>
    <col min="11" max="11" width="14" style="24" customWidth="1"/>
    <col min="12" max="16384" width="10.6640625" style="24"/>
  </cols>
  <sheetData>
    <row r="2" spans="9:12" ht="46.5" x14ac:dyDescent="0.4">
      <c r="I2" s="24" t="s">
        <v>0</v>
      </c>
      <c r="J2" s="24" t="s">
        <v>1</v>
      </c>
      <c r="K2" s="25" t="s">
        <v>30</v>
      </c>
      <c r="L2" s="25" t="s">
        <v>31</v>
      </c>
    </row>
    <row r="3" spans="9:12" x14ac:dyDescent="0.4">
      <c r="I3" s="24" t="s">
        <v>2</v>
      </c>
      <c r="J3" s="24" t="s">
        <v>32</v>
      </c>
      <c r="K3" s="24" t="s">
        <v>33</v>
      </c>
      <c r="L3" s="24" t="s">
        <v>34</v>
      </c>
    </row>
    <row r="4" spans="9:12" x14ac:dyDescent="0.4">
      <c r="I4" s="24" t="s">
        <v>19</v>
      </c>
      <c r="J4" s="24" t="s">
        <v>35</v>
      </c>
      <c r="K4" s="24">
        <v>40</v>
      </c>
      <c r="L4" s="24">
        <v>35</v>
      </c>
    </row>
    <row r="5" spans="9:12" x14ac:dyDescent="0.4">
      <c r="I5" s="24" t="s">
        <v>36</v>
      </c>
      <c r="J5" s="24" t="s">
        <v>37</v>
      </c>
      <c r="K5" s="24">
        <v>62</v>
      </c>
      <c r="L5" s="24">
        <v>50</v>
      </c>
    </row>
    <row r="6" spans="9:12" x14ac:dyDescent="0.4">
      <c r="I6" s="24" t="s">
        <v>38</v>
      </c>
      <c r="J6" s="24" t="s">
        <v>39</v>
      </c>
      <c r="K6" s="24">
        <v>68</v>
      </c>
      <c r="L6" s="24">
        <v>65</v>
      </c>
    </row>
    <row r="7" spans="9:12" x14ac:dyDescent="0.4">
      <c r="I7" s="24" t="s">
        <v>3</v>
      </c>
      <c r="J7" s="24" t="s">
        <v>40</v>
      </c>
      <c r="K7" s="24">
        <v>14</v>
      </c>
      <c r="L7" s="24">
        <v>30</v>
      </c>
    </row>
    <row r="8" spans="9:12" x14ac:dyDescent="0.4">
      <c r="I8" s="24" t="s">
        <v>4</v>
      </c>
      <c r="J8" s="24" t="s">
        <v>41</v>
      </c>
      <c r="K8" s="24">
        <v>38</v>
      </c>
      <c r="L8" s="24">
        <v>50</v>
      </c>
    </row>
    <row r="9" spans="9:12" x14ac:dyDescent="0.4">
      <c r="I9" s="24" t="s">
        <v>5</v>
      </c>
      <c r="J9" s="24" t="s">
        <v>42</v>
      </c>
      <c r="K9" s="24">
        <v>55</v>
      </c>
      <c r="L9" s="24">
        <v>60</v>
      </c>
    </row>
    <row r="10" spans="9:12" x14ac:dyDescent="0.4">
      <c r="I10" s="24" t="s">
        <v>6</v>
      </c>
      <c r="J10" s="24" t="s">
        <v>43</v>
      </c>
      <c r="K10" s="24">
        <v>20</v>
      </c>
      <c r="L10" s="24">
        <v>35</v>
      </c>
    </row>
    <row r="13" spans="9:12" x14ac:dyDescent="0.4">
      <c r="I13" s="26">
        <f>20000-2000</f>
        <v>18000</v>
      </c>
      <c r="J13" s="24" t="s">
        <v>2</v>
      </c>
    </row>
    <row r="14" spans="9:12" x14ac:dyDescent="0.4">
      <c r="I14" s="24">
        <f>I13*0.75</f>
        <v>13500</v>
      </c>
    </row>
    <row r="16" spans="9:12" x14ac:dyDescent="0.4">
      <c r="I16" s="24">
        <v>1350</v>
      </c>
      <c r="J16" s="24" t="s">
        <v>3</v>
      </c>
    </row>
    <row r="18" spans="9:10" x14ac:dyDescent="0.4">
      <c r="I18" s="24">
        <v>8100</v>
      </c>
      <c r="J18" s="24" t="s">
        <v>4</v>
      </c>
    </row>
    <row r="20" spans="9:10" x14ac:dyDescent="0.4">
      <c r="I20" s="24">
        <v>18225</v>
      </c>
      <c r="J20" s="24" t="s">
        <v>5</v>
      </c>
    </row>
    <row r="22" spans="9:10" x14ac:dyDescent="0.4">
      <c r="I22" s="24">
        <v>12825</v>
      </c>
      <c r="J22" s="24" t="s">
        <v>6</v>
      </c>
    </row>
    <row r="24" spans="9:10" x14ac:dyDescent="0.4">
      <c r="I24" s="27" t="s">
        <v>49</v>
      </c>
      <c r="J24" s="27">
        <f>SUM(I14:I22)</f>
        <v>54000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A37B-9D1D-4DCC-A20C-5160F3F0ACB1}">
  <dimension ref="I20:N26"/>
  <sheetViews>
    <sheetView zoomScale="70" zoomScaleNormal="70" workbookViewId="0">
      <selection activeCell="K29" sqref="K29"/>
    </sheetView>
  </sheetViews>
  <sheetFormatPr baseColWidth="10" defaultRowHeight="23.25" x14ac:dyDescent="0.4"/>
  <cols>
    <col min="9" max="9" width="36.1640625" bestFit="1" customWidth="1"/>
  </cols>
  <sheetData>
    <row r="20" spans="9:14" x14ac:dyDescent="0.4">
      <c r="I20" s="2" t="s">
        <v>7</v>
      </c>
      <c r="J20" s="2">
        <v>10</v>
      </c>
    </row>
    <row r="21" spans="9:14" x14ac:dyDescent="0.4">
      <c r="I21" s="2" t="s">
        <v>8</v>
      </c>
      <c r="J21" s="2">
        <v>45</v>
      </c>
    </row>
    <row r="22" spans="9:14" x14ac:dyDescent="0.4">
      <c r="I22" s="2" t="s">
        <v>9</v>
      </c>
      <c r="J22" s="6">
        <v>0.03</v>
      </c>
    </row>
    <row r="23" spans="9:14" x14ac:dyDescent="0.4">
      <c r="I23" s="2" t="s">
        <v>10</v>
      </c>
      <c r="J23" s="7">
        <v>365</v>
      </c>
    </row>
    <row r="24" spans="9:14" x14ac:dyDescent="0.4">
      <c r="I24" s="2" t="s">
        <v>11</v>
      </c>
      <c r="J24" s="18">
        <f>((J22)/(1-J22))*(365/(J21-J20))</f>
        <v>0.32253313696612668</v>
      </c>
    </row>
    <row r="26" spans="9:14" x14ac:dyDescent="0.4">
      <c r="I26" s="34" t="s">
        <v>12</v>
      </c>
      <c r="J26" s="34"/>
      <c r="K26" s="34"/>
      <c r="L26" s="34"/>
      <c r="M26" s="34"/>
      <c r="N26" s="34"/>
    </row>
  </sheetData>
  <mergeCells count="1">
    <mergeCell ref="I26:N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CDCD8-CE54-407A-B928-162F08A168F7}">
  <dimension ref="B13:D14"/>
  <sheetViews>
    <sheetView topLeftCell="A6" workbookViewId="0">
      <selection activeCell="F14" sqref="F14"/>
    </sheetView>
  </sheetViews>
  <sheetFormatPr baseColWidth="10" defaultRowHeight="23.25" x14ac:dyDescent="0.4"/>
  <cols>
    <col min="3" max="3" width="11.75" bestFit="1" customWidth="1"/>
  </cols>
  <sheetData>
    <row r="13" spans="2:4" x14ac:dyDescent="0.4">
      <c r="B13">
        <f>15000-2250</f>
        <v>12750</v>
      </c>
      <c r="D13">
        <f>15000*10%</f>
        <v>1500</v>
      </c>
    </row>
    <row r="14" spans="2:4" x14ac:dyDescent="0.4">
      <c r="B14" s="23" t="s">
        <v>48</v>
      </c>
      <c r="C14" s="23">
        <f>(1500/12750)*100</f>
        <v>11.76470588235294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FF485-B949-4B1F-ABE8-A47BDFEA4E66}">
  <dimension ref="A13:G17"/>
  <sheetViews>
    <sheetView zoomScale="85" zoomScaleNormal="85" workbookViewId="0">
      <selection activeCell="H23" sqref="H23"/>
    </sheetView>
  </sheetViews>
  <sheetFormatPr baseColWidth="10" defaultRowHeight="23.25" x14ac:dyDescent="0.4"/>
  <cols>
    <col min="1" max="1" width="56.5" bestFit="1" customWidth="1"/>
    <col min="2" max="2" width="13.83203125" bestFit="1" customWidth="1"/>
    <col min="5" max="5" width="12.75" bestFit="1" customWidth="1"/>
    <col min="6" max="6" width="13.83203125" bestFit="1" customWidth="1"/>
  </cols>
  <sheetData>
    <row r="13" spans="1:7" x14ac:dyDescent="0.4">
      <c r="A13" s="8" t="s">
        <v>13</v>
      </c>
      <c r="B13" s="8">
        <v>10000</v>
      </c>
      <c r="C13" s="9"/>
      <c r="E13" t="s">
        <v>26</v>
      </c>
      <c r="F13" s="20">
        <f>B13</f>
        <v>10000</v>
      </c>
    </row>
    <row r="14" spans="1:7" x14ac:dyDescent="0.4">
      <c r="A14" s="8" t="s">
        <v>14</v>
      </c>
      <c r="B14" s="10">
        <v>120</v>
      </c>
      <c r="C14" s="11" t="s">
        <v>15</v>
      </c>
      <c r="E14" t="s">
        <v>28</v>
      </c>
      <c r="F14">
        <v>1</v>
      </c>
      <c r="G14" t="s">
        <v>29</v>
      </c>
    </row>
    <row r="15" spans="1:7" x14ac:dyDescent="0.4">
      <c r="A15" s="8" t="s">
        <v>16</v>
      </c>
      <c r="B15" s="12">
        <v>0.15</v>
      </c>
      <c r="C15" s="13"/>
      <c r="E15" t="s">
        <v>27</v>
      </c>
      <c r="F15">
        <f>360/120</f>
        <v>3</v>
      </c>
    </row>
    <row r="17" spans="1:7" x14ac:dyDescent="0.4">
      <c r="A17" s="8" t="s">
        <v>17</v>
      </c>
      <c r="B17" s="8"/>
      <c r="C17" s="8"/>
      <c r="D17" s="21">
        <f>B15/360*B14</f>
        <v>4.9999999999999996E-2</v>
      </c>
      <c r="F17" s="22">
        <f>(1+B15/3)^3*1-1</f>
        <v>0.15762500000000013</v>
      </c>
      <c r="G17" s="23">
        <v>493.15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88DA-D9C5-4DF7-B24D-5A4C2BF5DFF4}">
  <dimension ref="A14:C19"/>
  <sheetViews>
    <sheetView topLeftCell="A11" zoomScale="85" zoomScaleNormal="85" workbookViewId="0">
      <selection activeCell="F15" sqref="F15"/>
    </sheetView>
  </sheetViews>
  <sheetFormatPr baseColWidth="10" defaultRowHeight="23.25" x14ac:dyDescent="0.4"/>
  <cols>
    <col min="1" max="1" width="36.1640625" bestFit="1" customWidth="1"/>
  </cols>
  <sheetData>
    <row r="14" spans="1:3" x14ac:dyDescent="0.4">
      <c r="A14" s="14" t="s">
        <v>18</v>
      </c>
      <c r="B14" s="14" t="s">
        <v>2</v>
      </c>
      <c r="C14" s="14" t="s">
        <v>19</v>
      </c>
    </row>
    <row r="15" spans="1:3" x14ac:dyDescent="0.4">
      <c r="A15" s="14" t="s">
        <v>7</v>
      </c>
      <c r="B15" s="14">
        <v>20</v>
      </c>
      <c r="C15" s="14">
        <v>10</v>
      </c>
    </row>
    <row r="16" spans="1:3" x14ac:dyDescent="0.4">
      <c r="A16" s="14" t="s">
        <v>8</v>
      </c>
      <c r="B16" s="14">
        <v>60</v>
      </c>
      <c r="C16" s="14">
        <v>55</v>
      </c>
    </row>
    <row r="17" spans="1:3" x14ac:dyDescent="0.4">
      <c r="A17" s="14" t="s">
        <v>9</v>
      </c>
      <c r="B17" s="15">
        <v>0.01</v>
      </c>
      <c r="C17" s="15">
        <v>0.03</v>
      </c>
    </row>
    <row r="18" spans="1:3" x14ac:dyDescent="0.4">
      <c r="A18" s="14" t="s">
        <v>10</v>
      </c>
      <c r="B18" s="16">
        <v>365</v>
      </c>
      <c r="C18" s="16">
        <v>365</v>
      </c>
    </row>
    <row r="19" spans="1:3" x14ac:dyDescent="0.4">
      <c r="A19" s="14" t="s">
        <v>11</v>
      </c>
      <c r="B19" s="17">
        <f>(B17/(1-B17))*(B18/(B16-B15))</f>
        <v>9.2171717171717182E-2</v>
      </c>
      <c r="C19" s="17">
        <f>(C17/(1-C17))*(C18/(C16-C15))</f>
        <v>0.25085910652920962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8263-8C92-488E-9A36-0CBF94178ED2}">
  <dimension ref="K1:L7"/>
  <sheetViews>
    <sheetView zoomScale="85" zoomScaleNormal="85" workbookViewId="0">
      <selection activeCell="K13" sqref="K13"/>
    </sheetView>
  </sheetViews>
  <sheetFormatPr baseColWidth="10" defaultRowHeight="23.25" x14ac:dyDescent="0.4"/>
  <cols>
    <col min="12" max="12" width="13.08203125" bestFit="1" customWidth="1"/>
  </cols>
  <sheetData>
    <row r="1" spans="11:12" x14ac:dyDescent="0.4">
      <c r="K1" s="1" t="s">
        <v>0</v>
      </c>
      <c r="L1" s="1" t="s">
        <v>1</v>
      </c>
    </row>
    <row r="2" spans="11:12" x14ac:dyDescent="0.4">
      <c r="K2" s="2" t="s">
        <v>2</v>
      </c>
      <c r="L2" s="3">
        <v>20000</v>
      </c>
    </row>
    <row r="3" spans="11:12" x14ac:dyDescent="0.4">
      <c r="K3" s="2" t="s">
        <v>3</v>
      </c>
      <c r="L3" s="3">
        <v>2000</v>
      </c>
    </row>
    <row r="4" spans="11:12" x14ac:dyDescent="0.4">
      <c r="K4" s="2" t="s">
        <v>4</v>
      </c>
      <c r="L4" s="3">
        <v>12000</v>
      </c>
    </row>
    <row r="5" spans="11:12" x14ac:dyDescent="0.4">
      <c r="K5" s="2" t="s">
        <v>5</v>
      </c>
      <c r="L5" s="3">
        <v>27000</v>
      </c>
    </row>
    <row r="6" spans="11:12" x14ac:dyDescent="0.4">
      <c r="K6" s="2" t="s">
        <v>6</v>
      </c>
      <c r="L6" s="4">
        <v>19000</v>
      </c>
    </row>
    <row r="7" spans="11:12" x14ac:dyDescent="0.4">
      <c r="K7" s="2"/>
      <c r="L7" s="5">
        <f>SUM(L2:L6)</f>
        <v>80000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0D02-1C9D-43B0-81D2-CA2A3A5051D9}">
  <dimension ref="B14:C21"/>
  <sheetViews>
    <sheetView topLeftCell="A6" zoomScale="85" zoomScaleNormal="85" workbookViewId="0">
      <selection activeCell="C21" sqref="C21"/>
    </sheetView>
  </sheetViews>
  <sheetFormatPr baseColWidth="10" defaultRowHeight="23.25" x14ac:dyDescent="0.4"/>
  <cols>
    <col min="2" max="2" width="27.58203125" bestFit="1" customWidth="1"/>
    <col min="3" max="3" width="11.75" bestFit="1" customWidth="1"/>
  </cols>
  <sheetData>
    <row r="14" spans="2:3" x14ac:dyDescent="0.4">
      <c r="B14" t="s">
        <v>44</v>
      </c>
      <c r="C14">
        <f>15000*10%</f>
        <v>1500</v>
      </c>
    </row>
    <row r="15" spans="2:3" x14ac:dyDescent="0.4">
      <c r="B15" t="s">
        <v>45</v>
      </c>
      <c r="C15">
        <f>15000-C14</f>
        <v>13500</v>
      </c>
    </row>
    <row r="17" spans="2:3" x14ac:dyDescent="0.4">
      <c r="B17" t="s">
        <v>46</v>
      </c>
      <c r="C17">
        <f>15000*15%</f>
        <v>2250</v>
      </c>
    </row>
    <row r="18" spans="2:3" x14ac:dyDescent="0.4">
      <c r="B18" t="s">
        <v>47</v>
      </c>
      <c r="C18">
        <f>C15-C17</f>
        <v>11250</v>
      </c>
    </row>
    <row r="20" spans="2:3" x14ac:dyDescent="0.4">
      <c r="B20" t="s">
        <v>48</v>
      </c>
      <c r="C20">
        <f>C14/C18</f>
        <v>0.13333333333333333</v>
      </c>
    </row>
    <row r="21" spans="2:3" x14ac:dyDescent="0.4">
      <c r="C21" s="23">
        <v>11.76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5446-D9C9-40F0-8746-0E5E42C13C5D}">
  <dimension ref="B11:H22"/>
  <sheetViews>
    <sheetView topLeftCell="A11" workbookViewId="0">
      <selection activeCell="F24" sqref="F24"/>
    </sheetView>
  </sheetViews>
  <sheetFormatPr baseColWidth="10" defaultRowHeight="23.25" x14ac:dyDescent="0.4"/>
  <cols>
    <col min="4" max="4" width="11.75" bestFit="1" customWidth="1"/>
    <col min="6" max="6" width="22.25" bestFit="1" customWidth="1"/>
    <col min="7" max="7" width="11.75" bestFit="1" customWidth="1"/>
  </cols>
  <sheetData>
    <row r="11" spans="2:8" x14ac:dyDescent="0.4">
      <c r="B11" t="s">
        <v>50</v>
      </c>
      <c r="D11" s="28">
        <v>1</v>
      </c>
    </row>
    <row r="12" spans="2:8" x14ac:dyDescent="0.4">
      <c r="B12" t="s">
        <v>51</v>
      </c>
      <c r="D12" s="28">
        <v>0.14000000000000001</v>
      </c>
      <c r="E12" t="s">
        <v>52</v>
      </c>
    </row>
    <row r="13" spans="2:8" x14ac:dyDescent="0.4">
      <c r="B13" t="s">
        <v>53</v>
      </c>
      <c r="D13">
        <v>45</v>
      </c>
      <c r="E13" t="s">
        <v>54</v>
      </c>
      <c r="F13" t="s">
        <v>55</v>
      </c>
      <c r="G13" s="29">
        <f>45/365</f>
        <v>0.12328767123287671</v>
      </c>
      <c r="H13" t="s">
        <v>56</v>
      </c>
    </row>
    <row r="14" spans="2:8" x14ac:dyDescent="0.4">
      <c r="B14" t="s">
        <v>59</v>
      </c>
      <c r="D14" s="31">
        <f>100%*14%*G13</f>
        <v>1.7260273972602741E-2</v>
      </c>
    </row>
    <row r="16" spans="2:8" x14ac:dyDescent="0.4">
      <c r="B16" t="s">
        <v>57</v>
      </c>
      <c r="C16" t="s">
        <v>58</v>
      </c>
      <c r="D16" s="30">
        <f>3%*100%</f>
        <v>0.03</v>
      </c>
    </row>
    <row r="18" spans="2:6" x14ac:dyDescent="0.4">
      <c r="F18" s="32"/>
    </row>
    <row r="19" spans="2:6" x14ac:dyDescent="0.4">
      <c r="B19" t="s">
        <v>60</v>
      </c>
      <c r="C19" s="33" t="s">
        <v>61</v>
      </c>
    </row>
    <row r="20" spans="2:6" x14ac:dyDescent="0.4">
      <c r="B20" t="s">
        <v>62</v>
      </c>
      <c r="C20">
        <v>3.09E-2</v>
      </c>
      <c r="F20" s="31"/>
    </row>
    <row r="22" spans="2:6" x14ac:dyDescent="0.4">
      <c r="B22" s="23" t="s">
        <v>63</v>
      </c>
      <c r="C22" s="23"/>
      <c r="D22" s="22">
        <f>C20*360/35</f>
        <v>0.31782857142857146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CARATULA </vt:lpstr>
      <vt:lpstr>1</vt:lpstr>
      <vt:lpstr>2 y3</vt:lpstr>
      <vt:lpstr>4</vt:lpstr>
      <vt:lpstr>5</vt:lpstr>
      <vt:lpstr>6 y 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 Coto</dc:creator>
  <cp:lastModifiedBy>Julio Ruiz Coto</cp:lastModifiedBy>
  <dcterms:created xsi:type="dcterms:W3CDTF">2024-03-17T00:31:24Z</dcterms:created>
  <dcterms:modified xsi:type="dcterms:W3CDTF">2024-03-20T17:52:01Z</dcterms:modified>
</cp:coreProperties>
</file>