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Universidad\Semestre1-2024\Analisis\"/>
    </mc:Choice>
  </mc:AlternateContent>
  <xr:revisionPtr revIDLastSave="0" documentId="13_ncr:1_{86D917FE-6F08-4296-A089-D90EE6FF9957}" xr6:coauthVersionLast="47" xr6:coauthVersionMax="47" xr10:uidLastSave="{00000000-0000-0000-0000-000000000000}"/>
  <bookViews>
    <workbookView xWindow="-108" yWindow="-108" windowWidth="23256" windowHeight="12576" activeTab="1" xr2:uid="{F80B7C83-C51D-4214-8178-51B34B3AD22A}"/>
  </bookViews>
  <sheets>
    <sheet name="FORMULARIO" sheetId="3" r:id="rId1"/>
    <sheet name="ENCABEZADO"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3" i="1" l="1"/>
  <c r="E163" i="1"/>
  <c r="F162" i="1"/>
  <c r="F161" i="1"/>
  <c r="F160" i="1"/>
  <c r="F154" i="1"/>
  <c r="F155" i="1" s="1"/>
  <c r="F152" i="1"/>
  <c r="N130" i="1"/>
  <c r="O130" i="1" s="1"/>
  <c r="N131" i="1"/>
  <c r="O131" i="1" s="1"/>
  <c r="N132" i="1"/>
  <c r="N133" i="1"/>
  <c r="I135" i="1"/>
  <c r="F150" i="1" s="1"/>
  <c r="F151" i="1" s="1"/>
  <c r="J135" i="1"/>
  <c r="F153" i="1" s="1"/>
  <c r="K135" i="1"/>
  <c r="H135" i="1"/>
  <c r="F148" i="1" s="1"/>
  <c r="F149" i="1" s="1"/>
  <c r="I118" i="1"/>
  <c r="H117" i="1"/>
  <c r="J117" i="1" s="1"/>
  <c r="K117" i="1" s="1"/>
  <c r="H119" i="1"/>
  <c r="H118" i="1"/>
  <c r="I16" i="1"/>
  <c r="I15" i="1"/>
  <c r="B97" i="1"/>
  <c r="D100" i="1" s="1"/>
  <c r="I117" i="1" s="1"/>
  <c r="B79" i="1"/>
  <c r="B75" i="1"/>
  <c r="B73" i="1"/>
  <c r="B71" i="1"/>
  <c r="B70" i="1"/>
  <c r="B72" i="1" s="1"/>
  <c r="B74" i="1" s="1"/>
  <c r="B76" i="1" s="1"/>
  <c r="B69" i="1"/>
  <c r="B67" i="1"/>
  <c r="C40" i="1"/>
  <c r="I116" i="1" s="1"/>
  <c r="I119" i="1" s="1"/>
  <c r="B77" i="1" l="1"/>
  <c r="B78" i="1" s="1"/>
  <c r="B80" i="1" s="1"/>
  <c r="O133" i="1"/>
  <c r="E155" i="1" s="1"/>
  <c r="E156" i="1" s="1"/>
  <c r="E151" i="1"/>
  <c r="E152" i="1" s="1"/>
  <c r="O132" i="1"/>
  <c r="E153" i="1" s="1"/>
  <c r="E154" i="1" s="1"/>
  <c r="E149" i="1"/>
  <c r="E150" i="1" s="1"/>
  <c r="B81" i="1" l="1"/>
  <c r="B86" i="1" s="1"/>
  <c r="B87" i="1" s="1"/>
  <c r="B88" i="1" s="1"/>
  <c r="B58" i="1" s="1"/>
  <c r="E68" i="1" s="1"/>
  <c r="I113" i="1" s="1"/>
  <c r="B82" i="1" l="1"/>
  <c r="I17" i="1" s="1"/>
  <c r="J113" i="1"/>
  <c r="K113" i="1" s="1"/>
  <c r="I115" i="1"/>
  <c r="I19" i="1" l="1"/>
  <c r="J16" i="1" l="1"/>
  <c r="J18" i="1"/>
  <c r="J15" i="1"/>
  <c r="J17" i="1"/>
  <c r="D120" i="1" s="1"/>
  <c r="J1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Sian</author>
  </authors>
  <commentList>
    <comment ref="K14" authorId="0" shapeId="0" xr:uid="{D55ACB07-3A51-4D20-900C-133927C6EF21}">
      <text>
        <r>
          <rPr>
            <b/>
            <sz val="9"/>
            <color indexed="81"/>
            <rFont val="Tahoma"/>
            <family val="2"/>
          </rPr>
          <t>Rafael Sian:</t>
        </r>
        <r>
          <rPr>
            <sz val="9"/>
            <color indexed="81"/>
            <rFont val="Tahoma"/>
            <family val="2"/>
          </rPr>
          <t xml:space="preserve">
Con esto se puede obtener el punto de ruptura
</t>
        </r>
      </text>
    </comment>
    <comment ref="C40" authorId="0" shapeId="0" xr:uid="{1EF10F6F-BAF1-4312-B707-67B661737413}">
      <text>
        <r>
          <rPr>
            <b/>
            <sz val="9"/>
            <color indexed="81"/>
            <rFont val="Tahoma"/>
            <family val="2"/>
          </rPr>
          <t>Esto si solo es un prestamo del banco</t>
        </r>
      </text>
    </comment>
    <comment ref="A60" authorId="0" shapeId="0" xr:uid="{7B2DBB88-40D7-4542-A6F5-C7837A3FB313}">
      <text>
        <r>
          <rPr>
            <b/>
            <sz val="9"/>
            <color indexed="81"/>
            <rFont val="Tahoma"/>
            <family val="2"/>
          </rPr>
          <t>Rafael Sian:</t>
        </r>
        <r>
          <rPr>
            <sz val="9"/>
            <color indexed="81"/>
            <rFont val="Tahoma"/>
            <family val="2"/>
          </rPr>
          <t xml:space="preserve">
Esto lo dice en ele texto
</t>
        </r>
      </text>
    </comment>
    <comment ref="A71" authorId="0" shapeId="0" xr:uid="{A816BE36-020B-4C74-A425-328865563F87}">
      <text>
        <r>
          <rPr>
            <b/>
            <sz val="9"/>
            <color indexed="81"/>
            <rFont val="Tahoma"/>
            <family val="2"/>
          </rPr>
          <t>Rafael Sian:</t>
        </r>
        <r>
          <rPr>
            <sz val="9"/>
            <color indexed="81"/>
            <rFont val="Tahoma"/>
            <family val="2"/>
          </rPr>
          <t xml:space="preserve">
Gasos de frabica mismo de mano de obra que no teiene inventario
</t>
        </r>
      </text>
    </comment>
    <comment ref="B75" authorId="0" shapeId="0" xr:uid="{7BD8EB93-D224-4A74-848E-B9B1F36408E7}">
      <text>
        <r>
          <rPr>
            <b/>
            <sz val="9"/>
            <color indexed="81"/>
            <rFont val="Tahoma"/>
            <family val="2"/>
          </rPr>
          <t xml:space="preserve">Rafael Sian
N=1, porque es de un año sino se le multipleca 
</t>
        </r>
      </text>
    </comment>
    <comment ref="A79" authorId="0" shapeId="0" xr:uid="{ADEE1476-C7B1-4D67-BD2D-8C0F39949DA1}">
      <text>
        <r>
          <rPr>
            <b/>
            <sz val="9"/>
            <color indexed="81"/>
            <rFont val="Tahoma"/>
            <family val="2"/>
          </rPr>
          <t>Rafael Sian:</t>
        </r>
        <r>
          <rPr>
            <sz val="9"/>
            <color indexed="81"/>
            <rFont val="Tahoma"/>
            <family val="2"/>
          </rPr>
          <t xml:space="preserve">
Aca pusimos de una vez los dividendos preferentes
</t>
        </r>
      </text>
    </comment>
    <comment ref="D87" authorId="0" shapeId="0" xr:uid="{EF7C738E-D9DF-46BF-A74D-96AA5FAACA68}">
      <text>
        <r>
          <rPr>
            <b/>
            <sz val="9"/>
            <color indexed="81"/>
            <rFont val="Tahoma"/>
            <family val="2"/>
          </rPr>
          <t>Rafael Sian:</t>
        </r>
        <r>
          <rPr>
            <sz val="9"/>
            <color indexed="81"/>
            <rFont val="Tahoma"/>
            <family val="2"/>
          </rPr>
          <t xml:space="preserve">
Este es Do, debido a que es del 2023</t>
        </r>
      </text>
    </comment>
    <comment ref="B88" authorId="0" shapeId="0" xr:uid="{FE22D46F-382F-4101-B774-15003EC0E12E}">
      <text>
        <r>
          <rPr>
            <b/>
            <sz val="9"/>
            <color indexed="81"/>
            <rFont val="Tahoma"/>
            <charset val="1"/>
          </rPr>
          <t>Rafael Sian:</t>
        </r>
        <r>
          <rPr>
            <sz val="9"/>
            <color indexed="81"/>
            <rFont val="Tahoma"/>
            <charset val="1"/>
          </rPr>
          <t xml:space="preserve">
Se necesita una tasa para poder lelvar el valor al futuri
</t>
        </r>
      </text>
    </comment>
    <comment ref="A97" authorId="0" shapeId="0" xr:uid="{6561187D-80A1-4FBE-AEBB-9030EEB5C81A}">
      <text>
        <r>
          <rPr>
            <b/>
            <sz val="9"/>
            <color indexed="81"/>
            <rFont val="Tahoma"/>
            <family val="2"/>
          </rPr>
          <t>Rafael Sian:</t>
        </r>
        <r>
          <rPr>
            <sz val="9"/>
            <color indexed="81"/>
            <rFont val="Tahoma"/>
            <family val="2"/>
          </rPr>
          <t xml:space="preserve">
Lo que se tienen que gastar para ventar la accion
</t>
        </r>
      </text>
    </comment>
    <comment ref="B97" authorId="0" shapeId="0" xr:uid="{DBCE7EC9-E6EF-4F63-926D-1FA3AE4DC241}">
      <text>
        <r>
          <rPr>
            <b/>
            <sz val="9"/>
            <color indexed="81"/>
            <rFont val="Tahoma"/>
            <family val="2"/>
          </rPr>
          <t>Rafael Sian:</t>
        </r>
        <r>
          <rPr>
            <sz val="9"/>
            <color indexed="81"/>
            <rFont val="Tahoma"/>
            <family val="2"/>
          </rPr>
          <t xml:space="preserve">
ese 8%, salio del texto, donde dice que los costos flotanres
</t>
        </r>
      </text>
    </comment>
    <comment ref="A102" authorId="0" shapeId="0" xr:uid="{0CD15AE0-6BCB-4DFD-85A4-18ABF3D2D7EF}">
      <text>
        <r>
          <rPr>
            <b/>
            <sz val="9"/>
            <color indexed="81"/>
            <rFont val="Tahoma"/>
            <family val="2"/>
          </rPr>
          <t>Rafael Sian:</t>
        </r>
        <r>
          <rPr>
            <sz val="9"/>
            <color indexed="81"/>
            <rFont val="Tahoma"/>
            <family val="2"/>
          </rPr>
          <t xml:space="preserve">
E WAC es mayor cuando se vende las acciones, SI la empresa tiene propocion 1:1 en wac, osea si aument ele numero de rupuras aumentan los numeros de wacc</t>
        </r>
      </text>
    </comment>
    <comment ref="G117" authorId="0" shapeId="0" xr:uid="{57BFBBC4-233F-4F5B-88B3-50DFBF89A1A5}">
      <text>
        <r>
          <rPr>
            <b/>
            <sz val="9"/>
            <color indexed="81"/>
            <rFont val="Tahoma"/>
            <family val="2"/>
          </rPr>
          <t xml:space="preserve">Rafael Sian
Es la suma de acciones comunes actulaes y utilidades retenidas
</t>
        </r>
      </text>
    </comment>
    <comment ref="D120" authorId="0" shapeId="0" xr:uid="{3426B312-F513-40C1-AACF-D9A270BDAC7F}">
      <text>
        <r>
          <rPr>
            <b/>
            <sz val="9"/>
            <color indexed="81"/>
            <rFont val="Tahoma"/>
            <family val="2"/>
          </rPr>
          <t>Rafael Sian:</t>
        </r>
        <r>
          <rPr>
            <sz val="9"/>
            <color indexed="81"/>
            <rFont val="Tahoma"/>
            <family val="2"/>
          </rPr>
          <t xml:space="preserve">
Este punto de apertura nos servira para obtener el wac
 y nuestros intervalos de financimiento
</t>
        </r>
      </text>
    </comment>
    <comment ref="G135" authorId="0" shapeId="0" xr:uid="{C0F30F04-474E-4B81-922B-7F343FBA148F}">
      <text>
        <r>
          <rPr>
            <b/>
            <sz val="9"/>
            <color indexed="81"/>
            <rFont val="Tahoma"/>
            <family val="2"/>
          </rPr>
          <t>Rafael Sian:</t>
        </r>
        <r>
          <rPr>
            <sz val="9"/>
            <color indexed="81"/>
            <rFont val="Tahoma"/>
            <family val="2"/>
          </rPr>
          <t xml:space="preserve">
Cuando se trabaja con trabajos indepedientes, osea mas de uno y con la tecnica de la tir </t>
        </r>
      </text>
    </comment>
    <comment ref="E144" authorId="0" shapeId="0" xr:uid="{B3AE048E-9875-4E80-AB33-129A4F433D25}">
      <text>
        <r>
          <rPr>
            <b/>
            <sz val="9"/>
            <color indexed="81"/>
            <rFont val="Tahoma"/>
            <family val="2"/>
          </rPr>
          <t>Rafael Sian:</t>
        </r>
        <r>
          <rPr>
            <sz val="9"/>
            <color indexed="81"/>
            <rFont val="Tahoma"/>
            <family val="2"/>
          </rPr>
          <t xml:space="preserve">
Prioridad los que tengan las TIR mas alta
</t>
        </r>
      </text>
    </comment>
    <comment ref="N163" authorId="0" shapeId="0" xr:uid="{33046788-F110-4DF6-ABE7-CAD8423D43EE}">
      <text>
        <r>
          <rPr>
            <b/>
            <sz val="9"/>
            <color indexed="81"/>
            <rFont val="Tahoma"/>
            <family val="2"/>
          </rPr>
          <t>Rafael Sian:</t>
        </r>
        <r>
          <rPr>
            <sz val="9"/>
            <color indexed="81"/>
            <rFont val="Tahoma"/>
            <family val="2"/>
          </rPr>
          <t xml:space="preserve">
Todos los que queden arriba de la TMAR (linea anaranjada) se deben tomar en cuenta </t>
        </r>
      </text>
    </comment>
  </commentList>
</comments>
</file>

<file path=xl/sharedStrings.xml><?xml version="1.0" encoding="utf-8"?>
<sst xmlns="http://schemas.openxmlformats.org/spreadsheetml/2006/main" count="166" uniqueCount="133">
  <si>
    <t>Precio de venta por unidad</t>
  </si>
  <si>
    <t>Opción</t>
  </si>
  <si>
    <t>Tienda</t>
  </si>
  <si>
    <t>Inversión Inicial</t>
  </si>
  <si>
    <t>FNE anual proyectado</t>
  </si>
  <si>
    <t>Unidades vendidas en el año</t>
  </si>
  <si>
    <t>Escuintla</t>
  </si>
  <si>
    <t>Costo de materias primas</t>
  </si>
  <si>
    <t>Q 75.00 / unidad</t>
  </si>
  <si>
    <t>Antigua</t>
  </si>
  <si>
    <t>Costo de mano de obra</t>
  </si>
  <si>
    <t>Q 50.00 / unidad</t>
  </si>
  <si>
    <t>Quetzaltenango</t>
  </si>
  <si>
    <t>Gastos Indirectos de fábrica  (Costos Fijos)</t>
  </si>
  <si>
    <t>Zacapa</t>
  </si>
  <si>
    <t>Gastos de Administración y Ventas</t>
  </si>
  <si>
    <t>Valor adeudado de un Préstamo Bancario</t>
  </si>
  <si>
    <t>Q 120,000  (Saldo al final del año)</t>
  </si>
  <si>
    <t>Tasa interés sobre préstamo bancario actual</t>
  </si>
  <si>
    <t>10% anual</t>
  </si>
  <si>
    <t>Número de acciones preferentes</t>
  </si>
  <si>
    <t>1,300 en circulación</t>
  </si>
  <si>
    <t>Precio actual/ acción preferente</t>
  </si>
  <si>
    <t>Número de acciones comunes</t>
  </si>
  <si>
    <t>2,500 en circulación</t>
  </si>
  <si>
    <t>ISR</t>
  </si>
  <si>
    <t>Precio actual/ acción común</t>
  </si>
  <si>
    <t>Política de Dividendos comunes</t>
  </si>
  <si>
    <t>35% sobre utilidades</t>
  </si>
  <si>
    <t>Utilidades Retenidas acumuladas (inicio de año)</t>
  </si>
  <si>
    <t>Tasa de rendimiento de acciones preferentes</t>
  </si>
  <si>
    <t>20% sobre el precio de la acción</t>
  </si>
  <si>
    <t>Punto de Ruptura = es aquél que existe cuando a una empresa se le acaba una de sus fuentes de financiamiento actuales y debe</t>
  </si>
  <si>
    <t>pagar un costo más elevado para obtener más fondos de ese tipo</t>
  </si>
  <si>
    <t>Capital preferente</t>
  </si>
  <si>
    <t>Utilidades Retenidas</t>
  </si>
  <si>
    <t>Prestamos bancarios</t>
  </si>
  <si>
    <t>Acciones comunes actulaes</t>
  </si>
  <si>
    <t>Nuevas acciones comunes</t>
  </si>
  <si>
    <t>Fuentes de financimiento (actuales y futuras)</t>
  </si>
  <si>
    <t>Calculo de costo  del  prestamo bancario</t>
  </si>
  <si>
    <t>Kd</t>
  </si>
  <si>
    <t>(Costo de deuda antes de impuestos)</t>
  </si>
  <si>
    <t>T</t>
  </si>
  <si>
    <t>ki</t>
  </si>
  <si>
    <t>Kr</t>
  </si>
  <si>
    <t>costo de ganacias retenidas</t>
  </si>
  <si>
    <t xml:space="preserve">Ks </t>
  </si>
  <si>
    <t>Costo de las acciones comunes actuales</t>
  </si>
  <si>
    <t xml:space="preserve">Para obtenerlo se procederá primero a calcular el Ks. En este ejercicio, los datos proporcionados </t>
  </si>
  <si>
    <t>Permite calcular usando el Modelo de crecimiento Constante</t>
  </si>
  <si>
    <t>D1</t>
  </si>
  <si>
    <t>Dividendo por accion periodo 1</t>
  </si>
  <si>
    <t>Po</t>
  </si>
  <si>
    <t>Precio por acción período 0</t>
  </si>
  <si>
    <t>g</t>
  </si>
  <si>
    <t>tasa de crecimiento constante de los dividendos</t>
  </si>
  <si>
    <t>Precio actual/ acción común (Po)</t>
  </si>
  <si>
    <t>tasa de crecimiento constante de las acciones comunes (g)</t>
  </si>
  <si>
    <t>politica de dividendos de la empresa</t>
  </si>
  <si>
    <t>Cálculo de las utilidades retenidas de la empresa para establecer el total de dividendos pagados en el 2023</t>
  </si>
  <si>
    <t>ingreso sobre ventas</t>
  </si>
  <si>
    <t>(-) costo de ventas</t>
  </si>
  <si>
    <t>* costo de la mano de obra</t>
  </si>
  <si>
    <t>* GIF</t>
  </si>
  <si>
    <t>* costo de la materiar prima</t>
  </si>
  <si>
    <t>Utilidad bruta</t>
  </si>
  <si>
    <t>(-) Gatos de operación</t>
  </si>
  <si>
    <t>Utilidad operativa (o antes de interes e impuestos)</t>
  </si>
  <si>
    <t>(-) intereses</t>
  </si>
  <si>
    <t>Utilidad antes de impuestos</t>
  </si>
  <si>
    <t>(-) ISR 25%</t>
  </si>
  <si>
    <t>Utilidad neta</t>
  </si>
  <si>
    <t>(-) Dividendos preferentes</t>
  </si>
  <si>
    <t>Utilidad del Periodo disponibles accionistas comunes</t>
  </si>
  <si>
    <t>(-) Dividendos comunes</t>
  </si>
  <si>
    <t>Utilidad retenida del peridodo</t>
  </si>
  <si>
    <t>Dato proporcionado</t>
  </si>
  <si>
    <t>Dividendos comunes en 2023</t>
  </si>
  <si>
    <t>Do</t>
  </si>
  <si>
    <t>Dividendo por acción en el 2023</t>
  </si>
  <si>
    <t>Dividendo por acciones para el año 2024</t>
  </si>
  <si>
    <t>Dividendo por accion  para el año 2024</t>
  </si>
  <si>
    <t>ks=kr=6.95/28 +6%</t>
  </si>
  <si>
    <t>Ks=kr</t>
  </si>
  <si>
    <t>Calculo de costo  de las ganacias retenidas y de las acciones comunes</t>
  </si>
  <si>
    <t>Cálculo de costo de nuevas acciones comunes</t>
  </si>
  <si>
    <t>Dividendo por acciones período 1</t>
  </si>
  <si>
    <t>Beneficio neto por la venta de acciones</t>
  </si>
  <si>
    <t>Nn</t>
  </si>
  <si>
    <t>Precio de venta de la accion - Costo incurrido para su venta</t>
  </si>
  <si>
    <t>Kn</t>
  </si>
  <si>
    <t>Cálculo del punto de ruptura ocasionado por el agotamiento de las ganacias retenidas</t>
  </si>
  <si>
    <t>BP</t>
  </si>
  <si>
    <t>Punto de ruptura</t>
  </si>
  <si>
    <t>Afi=</t>
  </si>
  <si>
    <t>Wi</t>
  </si>
  <si>
    <t>Wi=</t>
  </si>
  <si>
    <t>Proporcion que le corresponde entre la fuentes de financiamiento</t>
  </si>
  <si>
    <t>Monto de la fuente de financimiento que se agota</t>
  </si>
  <si>
    <t>Monto</t>
  </si>
  <si>
    <t>TOTAL</t>
  </si>
  <si>
    <t>Fuentes de financimiento (actuales, es decir 31-12-2023)</t>
  </si>
  <si>
    <t>155420/0.3848</t>
  </si>
  <si>
    <t>Intervalos</t>
  </si>
  <si>
    <t>Hasta Q403,920</t>
  </si>
  <si>
    <t>Fuentes de financimiento</t>
  </si>
  <si>
    <t>Ki</t>
  </si>
  <si>
    <t>Wacc</t>
  </si>
  <si>
    <t>Arriba de Q403,920</t>
  </si>
  <si>
    <t>Capital comun</t>
  </si>
  <si>
    <t>Capital preferent</t>
  </si>
  <si>
    <t>Presatamos bancarios</t>
  </si>
  <si>
    <t>TMAR</t>
  </si>
  <si>
    <t>Opcion 1</t>
  </si>
  <si>
    <t>Opción 3</t>
  </si>
  <si>
    <t>Opción 4</t>
  </si>
  <si>
    <t>Años</t>
  </si>
  <si>
    <t>TIR</t>
  </si>
  <si>
    <t>Gráfica del POI ( Programa de Oportunidades de Inversión)</t>
  </si>
  <si>
    <t>X</t>
  </si>
  <si>
    <t>Y</t>
  </si>
  <si>
    <t>X= inversion inicial acumulada</t>
  </si>
  <si>
    <t>Iversión inicial</t>
  </si>
  <si>
    <t>Inversion inicial acumulada</t>
  </si>
  <si>
    <t>Opcion 2</t>
  </si>
  <si>
    <t>Opcion 3</t>
  </si>
  <si>
    <t>Opcion 4</t>
  </si>
  <si>
    <t>Opcion 5</t>
  </si>
  <si>
    <t xml:space="preserve">Y= TIR de cada opcion </t>
  </si>
  <si>
    <t>Se usa el gráfico de dispersión con línea recta y marcadores</t>
  </si>
  <si>
    <t>X=  Son los intervalos</t>
  </si>
  <si>
    <t>Y=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</si>
</sst>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quot;#,##0;[Red]\-&quot;Q&quot;#,##0"/>
    <numFmt numFmtId="8" formatCode="&quot;Q&quot;#,##0.00;[Red]\-&quot;Q&quot;#,##0.00"/>
    <numFmt numFmtId="44" formatCode="_-&quot;Q&quot;* #,##0.00_-;\-&quot;Q&quot;* #,##0.00_-;_-&quot;Q&quot;* &quot;-&quot;??_-;_-@_-"/>
    <numFmt numFmtId="164" formatCode="_-[$Q-100A]* #,##0.00_-;\-[$Q-100A]* #,##0.00_-;_-[$Q-100A]* &quot;-&quot;??_-;_-@_-"/>
    <numFmt numFmtId="165" formatCode="0.0%"/>
    <numFmt numFmtId="183" formatCode="&quot;Q&quot;#,##0.0;[Red]\-&quot;Q&quot;#,##0.0"/>
    <numFmt numFmtId="186" formatCode="0.00000"/>
    <numFmt numFmtId="192"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11"/>
      <color rgb="FFFF0000"/>
      <name val="Calibri"/>
      <family val="2"/>
      <scheme val="minor"/>
    </font>
    <font>
      <b/>
      <sz val="9"/>
      <color indexed="81"/>
      <name val="Tahoma"/>
      <family val="2"/>
    </font>
    <font>
      <b/>
      <u/>
      <sz val="11"/>
      <color theme="1"/>
      <name val="Calibri"/>
      <family val="2"/>
      <scheme val="minor"/>
    </font>
    <font>
      <b/>
      <sz val="11"/>
      <color theme="4"/>
      <name val="Calibri"/>
      <family val="2"/>
      <scheme val="minor"/>
    </font>
    <font>
      <sz val="11"/>
      <color theme="4"/>
      <name val="Calibri"/>
      <family val="2"/>
      <scheme val="minor"/>
    </font>
    <font>
      <b/>
      <sz val="12"/>
      <color theme="4"/>
      <name val="Calibri"/>
      <family val="2"/>
      <scheme val="minor"/>
    </font>
    <font>
      <b/>
      <sz val="11"/>
      <color rgb="FFC00000"/>
      <name val="Calibri"/>
      <family val="2"/>
      <scheme val="minor"/>
    </font>
    <font>
      <u/>
      <sz val="11"/>
      <color theme="1"/>
      <name val="Calibri"/>
      <family val="2"/>
      <scheme val="minor"/>
    </font>
    <font>
      <i/>
      <sz val="11"/>
      <color theme="1"/>
      <name val="Calibri"/>
      <family val="2"/>
      <scheme val="minor"/>
    </font>
    <font>
      <sz val="9"/>
      <color indexed="81"/>
      <name val="Tahoma"/>
      <charset val="1"/>
    </font>
    <font>
      <b/>
      <sz val="9"/>
      <color indexed="81"/>
      <name val="Tahoma"/>
      <charset val="1"/>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4">
    <xf numFmtId="0" fontId="0" fillId="0" borderId="0" xfId="0"/>
    <xf numFmtId="0" fontId="2" fillId="2" borderId="1" xfId="0" applyFont="1" applyFill="1" applyBorder="1" applyAlignment="1">
      <alignment horizontal="justify" vertical="center" wrapText="1"/>
    </xf>
    <xf numFmtId="0" fontId="2" fillId="2" borderId="2" xfId="0" applyFont="1" applyFill="1" applyBorder="1" applyAlignment="1">
      <alignment horizontal="justify" vertical="center" wrapText="1"/>
    </xf>
    <xf numFmtId="0" fontId="0" fillId="2" borderId="3" xfId="0" applyFill="1" applyBorder="1" applyAlignment="1">
      <alignment horizontal="center" vertical="center" wrapText="1"/>
    </xf>
    <xf numFmtId="0" fontId="0" fillId="2" borderId="4" xfId="0" applyFill="1" applyBorder="1" applyAlignment="1">
      <alignment horizontal="justify" vertical="center" wrapText="1"/>
    </xf>
    <xf numFmtId="6" fontId="0" fillId="2" borderId="4" xfId="0" applyNumberFormat="1" applyFill="1" applyBorder="1" applyAlignment="1">
      <alignment horizontal="justify" vertical="center" wrapText="1"/>
    </xf>
    <xf numFmtId="0" fontId="0" fillId="0" borderId="0" xfId="0" applyAlignment="1">
      <alignment horizontal="center" vertical="center" wrapText="1"/>
    </xf>
    <xf numFmtId="0" fontId="0" fillId="0" borderId="0" xfId="0" applyAlignment="1">
      <alignment horizontal="justify" vertical="center" wrapText="1"/>
    </xf>
    <xf numFmtId="6" fontId="0" fillId="0" borderId="0" xfId="0" applyNumberFormat="1" applyAlignment="1">
      <alignment horizontal="justify" vertical="center" wrapText="1"/>
    </xf>
    <xf numFmtId="0" fontId="2" fillId="0" borderId="0" xfId="0" applyFont="1"/>
    <xf numFmtId="0" fontId="2" fillId="0" borderId="0" xfId="0" applyFont="1" applyAlignment="1">
      <alignment horizontal="center"/>
    </xf>
    <xf numFmtId="6" fontId="0" fillId="0" borderId="0" xfId="0" applyNumberFormat="1" applyAlignment="1">
      <alignment horizontal="center" vertical="center" wrapText="1"/>
    </xf>
    <xf numFmtId="2" fontId="0" fillId="0" borderId="0" xfId="1" applyNumberFormat="1" applyFont="1" applyFill="1" applyBorder="1" applyAlignment="1">
      <alignment horizontal="center"/>
    </xf>
    <xf numFmtId="6" fontId="2" fillId="0" borderId="0" xfId="0" applyNumberFormat="1" applyFont="1" applyAlignment="1">
      <alignment horizontal="center" vertical="center" wrapText="1"/>
    </xf>
    <xf numFmtId="2" fontId="2" fillId="0" borderId="0" xfId="1" applyNumberFormat="1" applyFont="1" applyFill="1" applyBorder="1" applyAlignment="1">
      <alignment horizontal="center"/>
    </xf>
    <xf numFmtId="0" fontId="4" fillId="0" borderId="0" xfId="0" applyFont="1"/>
    <xf numFmtId="0" fontId="0" fillId="0" borderId="0" xfId="0" applyAlignment="1">
      <alignment horizontal="right"/>
    </xf>
    <xf numFmtId="165" fontId="2" fillId="0" borderId="0" xfId="1" applyNumberFormat="1" applyFont="1" applyFill="1" applyBorder="1" applyAlignment="1">
      <alignment horizontal="center"/>
    </xf>
    <xf numFmtId="164" fontId="0" fillId="0" borderId="0" xfId="0" applyNumberFormat="1"/>
    <xf numFmtId="9" fontId="0" fillId="0" borderId="0" xfId="0" applyNumberFormat="1"/>
    <xf numFmtId="0" fontId="0" fillId="3" borderId="3" xfId="0" applyFill="1" applyBorder="1" applyAlignment="1">
      <alignment vertical="center" wrapText="1"/>
    </xf>
    <xf numFmtId="6" fontId="0" fillId="3" borderId="4" xfId="0" applyNumberFormat="1" applyFill="1" applyBorder="1" applyAlignment="1">
      <alignment horizontal="left" vertical="center" wrapText="1"/>
    </xf>
    <xf numFmtId="0" fontId="0" fillId="3" borderId="4" xfId="0" applyFill="1" applyBorder="1" applyAlignment="1">
      <alignment horizontal="left" vertical="center" wrapText="1"/>
    </xf>
    <xf numFmtId="9" fontId="0" fillId="3" borderId="4" xfId="0" applyNumberFormat="1" applyFill="1" applyBorder="1" applyAlignment="1">
      <alignment horizontal="left" vertical="center" wrapText="1"/>
    </xf>
    <xf numFmtId="0" fontId="0" fillId="2" borderId="1" xfId="0" applyFill="1" applyBorder="1" applyAlignment="1">
      <alignment vertical="center" wrapText="1"/>
    </xf>
    <xf numFmtId="8" fontId="0" fillId="2" borderId="2" xfId="0" applyNumberFormat="1" applyFill="1" applyBorder="1" applyAlignment="1">
      <alignment horizontal="left" vertical="center" wrapText="1"/>
    </xf>
    <xf numFmtId="0" fontId="0" fillId="2" borderId="3" xfId="0" applyFill="1" applyBorder="1" applyAlignment="1">
      <alignment vertical="center" wrapText="1"/>
    </xf>
    <xf numFmtId="0" fontId="0" fillId="2" borderId="4" xfId="0" applyFill="1" applyBorder="1" applyAlignment="1">
      <alignment horizontal="left" vertical="center" wrapText="1"/>
    </xf>
    <xf numFmtId="6" fontId="0" fillId="2" borderId="4" xfId="0" applyNumberFormat="1" applyFill="1" applyBorder="1" applyAlignment="1">
      <alignment horizontal="left" vertical="center" wrapText="1"/>
    </xf>
    <xf numFmtId="0" fontId="2" fillId="0" borderId="0" xfId="0" applyFont="1" applyAlignment="1">
      <alignment vertical="center" wrapText="1"/>
    </xf>
    <xf numFmtId="0" fontId="6" fillId="0" borderId="0" xfId="0" applyFont="1" applyAlignment="1">
      <alignment vertical="center"/>
    </xf>
    <xf numFmtId="0" fontId="7" fillId="0" borderId="0" xfId="0" applyFont="1"/>
    <xf numFmtId="0" fontId="8" fillId="0" borderId="0" xfId="0" applyFont="1"/>
    <xf numFmtId="0" fontId="9" fillId="0" borderId="0" xfId="0" applyFont="1" applyAlignment="1">
      <alignment horizontal="center" vertical="center"/>
    </xf>
    <xf numFmtId="9" fontId="2" fillId="0" borderId="0" xfId="0" applyNumberFormat="1" applyFont="1" applyAlignment="1">
      <alignment horizontal="center" vertical="center"/>
    </xf>
    <xf numFmtId="0" fontId="7" fillId="0" borderId="0" xfId="0" applyFont="1" applyAlignment="1">
      <alignment horizontal="center" vertical="center"/>
    </xf>
    <xf numFmtId="10" fontId="0" fillId="0" borderId="0" xfId="0" applyNumberFormat="1"/>
    <xf numFmtId="0" fontId="10" fillId="0" borderId="0" xfId="0" applyFont="1"/>
    <xf numFmtId="0" fontId="0" fillId="0" borderId="3" xfId="0" applyBorder="1" applyAlignment="1">
      <alignment vertical="center" wrapText="1"/>
    </xf>
    <xf numFmtId="0" fontId="11" fillId="0" borderId="0" xfId="0" applyFont="1"/>
    <xf numFmtId="8" fontId="0" fillId="0" borderId="0" xfId="0" applyNumberFormat="1"/>
    <xf numFmtId="0" fontId="12" fillId="0" borderId="0" xfId="0" applyFont="1"/>
    <xf numFmtId="44" fontId="12" fillId="0" borderId="0" xfId="2" applyFont="1"/>
    <xf numFmtId="44" fontId="12" fillId="0" borderId="5" xfId="2" applyFont="1" applyBorder="1"/>
    <xf numFmtId="6" fontId="0" fillId="0" borderId="5" xfId="0" applyNumberFormat="1" applyBorder="1"/>
    <xf numFmtId="44" fontId="0" fillId="0" borderId="5" xfId="2" applyFont="1" applyBorder="1"/>
    <xf numFmtId="8" fontId="0" fillId="0" borderId="5" xfId="0" applyNumberFormat="1" applyBorder="1"/>
    <xf numFmtId="8" fontId="0" fillId="0" borderId="6" xfId="0" applyNumberFormat="1" applyBorder="1"/>
    <xf numFmtId="0" fontId="8" fillId="0" borderId="0" xfId="0" applyFont="1" applyAlignment="1">
      <alignment vertical="center" wrapText="1"/>
    </xf>
    <xf numFmtId="164" fontId="2" fillId="0" borderId="0" xfId="0" applyNumberFormat="1" applyFont="1"/>
    <xf numFmtId="10" fontId="0" fillId="4" borderId="0" xfId="0" applyNumberFormat="1" applyFill="1"/>
    <xf numFmtId="44" fontId="0" fillId="0" borderId="0" xfId="2" applyFont="1"/>
    <xf numFmtId="0" fontId="0" fillId="4" borderId="0" xfId="0" applyFill="1"/>
    <xf numFmtId="0" fontId="8" fillId="0" borderId="0" xfId="0" applyFont="1" applyAlignment="1">
      <alignment horizontal="center"/>
    </xf>
    <xf numFmtId="0" fontId="8" fillId="0" borderId="0" xfId="0" applyFont="1" applyAlignment="1">
      <alignment horizontal="center" vertical="center"/>
    </xf>
    <xf numFmtId="0" fontId="0" fillId="0" borderId="5" xfId="0" applyBorder="1"/>
    <xf numFmtId="0" fontId="7" fillId="0" borderId="5" xfId="0" applyFont="1" applyBorder="1"/>
    <xf numFmtId="0" fontId="7" fillId="0" borderId="0" xfId="0" applyFont="1" applyAlignment="1">
      <alignment horizontal="justify" vertical="center" wrapText="1"/>
    </xf>
    <xf numFmtId="6" fontId="0" fillId="0" borderId="0" xfId="0" applyNumberFormat="1"/>
    <xf numFmtId="44" fontId="2" fillId="0" borderId="0" xfId="0" applyNumberFormat="1" applyFont="1"/>
    <xf numFmtId="186" fontId="0" fillId="0" borderId="0" xfId="0" applyNumberFormat="1"/>
    <xf numFmtId="186" fontId="0" fillId="0" borderId="7" xfId="0" applyNumberFormat="1" applyBorder="1"/>
    <xf numFmtId="186" fontId="0" fillId="0" borderId="0" xfId="0" applyNumberFormat="1" applyBorder="1"/>
    <xf numFmtId="186" fontId="0" fillId="0" borderId="5" xfId="0" applyNumberFormat="1" applyBorder="1"/>
    <xf numFmtId="183" fontId="0" fillId="4" borderId="0" xfId="0" applyNumberFormat="1" applyFill="1"/>
    <xf numFmtId="0" fontId="2" fillId="0" borderId="5" xfId="0" applyFont="1" applyBorder="1"/>
    <xf numFmtId="0" fontId="15" fillId="0" borderId="5" xfId="0" applyFont="1" applyBorder="1"/>
    <xf numFmtId="192" fontId="0" fillId="0" borderId="0" xfId="0" applyNumberFormat="1"/>
    <xf numFmtId="192" fontId="0" fillId="0" borderId="5" xfId="0" applyNumberFormat="1" applyBorder="1"/>
    <xf numFmtId="10" fontId="0" fillId="0" borderId="5" xfId="0" applyNumberFormat="1" applyBorder="1"/>
    <xf numFmtId="0" fontId="7" fillId="0" borderId="0" xfId="0" applyFont="1" applyFill="1" applyBorder="1"/>
    <xf numFmtId="2" fontId="0" fillId="0" borderId="0" xfId="0" applyNumberFormat="1"/>
    <xf numFmtId="10" fontId="0" fillId="0" borderId="0" xfId="1" applyNumberFormat="1" applyFont="1"/>
    <xf numFmtId="0" fontId="2" fillId="0" borderId="5" xfId="0" applyFont="1" applyFill="1" applyBorder="1"/>
    <xf numFmtId="0" fontId="2" fillId="0" borderId="8" xfId="0" applyFont="1" applyFill="1" applyBorder="1" applyAlignment="1">
      <alignment horizontal="justify" vertical="center" wrapText="1"/>
    </xf>
    <xf numFmtId="0" fontId="2" fillId="0" borderId="8" xfId="0" applyFont="1" applyBorder="1"/>
    <xf numFmtId="6" fontId="0" fillId="0" borderId="0" xfId="0" applyNumberFormat="1" applyFill="1" applyBorder="1" applyAlignment="1">
      <alignment horizontal="justify" vertical="center" wrapText="1"/>
    </xf>
    <xf numFmtId="0" fontId="0" fillId="0" borderId="0" xfId="0" applyFill="1"/>
    <xf numFmtId="44" fontId="0" fillId="0" borderId="0" xfId="2" applyFont="1" applyFill="1" applyBorder="1" applyAlignment="1">
      <alignment horizontal="justify" vertical="center" wrapText="1"/>
    </xf>
    <xf numFmtId="44" fontId="0" fillId="0" borderId="0" xfId="2" applyFont="1" applyFill="1"/>
    <xf numFmtId="44" fontId="0" fillId="0" borderId="5" xfId="2" applyFont="1" applyFill="1" applyBorder="1" applyAlignment="1">
      <alignment horizontal="justify" vertical="center" wrapText="1"/>
    </xf>
    <xf numFmtId="44" fontId="0" fillId="0" borderId="5" xfId="2" applyFont="1" applyFill="1" applyBorder="1"/>
    <xf numFmtId="0" fontId="16" fillId="0" borderId="5" xfId="0" applyFont="1" applyBorder="1" applyAlignment="1">
      <alignment horizontal="center" vertical="center"/>
    </xf>
    <xf numFmtId="10" fontId="2" fillId="0" borderId="0" xfId="0" applyNumberFormat="1" applyFont="1"/>
  </cellXfs>
  <cellStyles count="3">
    <cellStyle name="Moneda" xfId="2"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Análisis</a:t>
            </a:r>
            <a:r>
              <a:rPr lang="es-GT" baseline="0"/>
              <a:t> de las oportunidades de inversión</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v>POI</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ENCABEZADO!$E$148:$E$156</c:f>
              <c:numCache>
                <c:formatCode>"Q"#,##0_);[Red]\("Q"#,##0\)</c:formatCode>
                <c:ptCount val="9"/>
                <c:pt idx="0" formatCode="General">
                  <c:v>0</c:v>
                </c:pt>
                <c:pt idx="1">
                  <c:v>150000</c:v>
                </c:pt>
                <c:pt idx="2">
                  <c:v>150000</c:v>
                </c:pt>
                <c:pt idx="3">
                  <c:v>325000</c:v>
                </c:pt>
                <c:pt idx="4">
                  <c:v>325000</c:v>
                </c:pt>
                <c:pt idx="5">
                  <c:v>525000</c:v>
                </c:pt>
                <c:pt idx="6">
                  <c:v>525000</c:v>
                </c:pt>
                <c:pt idx="7">
                  <c:v>825000</c:v>
                </c:pt>
                <c:pt idx="8">
                  <c:v>825000</c:v>
                </c:pt>
              </c:numCache>
            </c:numRef>
          </c:xVal>
          <c:yVal>
            <c:numRef>
              <c:f>ENCABEZADO!$F$148:$F$156</c:f>
              <c:numCache>
                <c:formatCode>0.00%</c:formatCode>
                <c:ptCount val="9"/>
                <c:pt idx="0">
                  <c:v>0.38825524639108</c:v>
                </c:pt>
                <c:pt idx="1">
                  <c:v>0.38825524639108</c:v>
                </c:pt>
                <c:pt idx="2">
                  <c:v>0.32272532658880682</c:v>
                </c:pt>
                <c:pt idx="3">
                  <c:v>0.32272532658880682</c:v>
                </c:pt>
                <c:pt idx="4">
                  <c:v>0.28167984493873965</c:v>
                </c:pt>
                <c:pt idx="5">
                  <c:v>0.28167984493873965</c:v>
                </c:pt>
                <c:pt idx="6">
                  <c:v>0.10916174523423483</c:v>
                </c:pt>
                <c:pt idx="7">
                  <c:v>0.10916174523423483</c:v>
                </c:pt>
                <c:pt idx="8" formatCode="General">
                  <c:v>0</c:v>
                </c:pt>
              </c:numCache>
            </c:numRef>
          </c:yVal>
          <c:smooth val="0"/>
          <c:extLst>
            <c:ext xmlns:c16="http://schemas.microsoft.com/office/drawing/2014/chart" uri="{C3380CC4-5D6E-409C-BE32-E72D297353CC}">
              <c16:uniqueId val="{00000000-5F0F-4AF4-BD7D-4382E0D1F299}"/>
            </c:ext>
          </c:extLst>
        </c:ser>
        <c:ser>
          <c:idx val="1"/>
          <c:order val="1"/>
          <c:tx>
            <c:v>TMAR</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ENCABEZADO!$E$160:$E$163</c:f>
              <c:numCache>
                <c:formatCode>General</c:formatCode>
                <c:ptCount val="4"/>
                <c:pt idx="0">
                  <c:v>0</c:v>
                </c:pt>
                <c:pt idx="1">
                  <c:v>403920</c:v>
                </c:pt>
                <c:pt idx="2">
                  <c:v>403920</c:v>
                </c:pt>
                <c:pt idx="3" formatCode="&quot;Q&quot;#,##0_);[Red]\(&quot;Q&quot;#,##0\)">
                  <c:v>825000</c:v>
                </c:pt>
              </c:numCache>
            </c:numRef>
          </c:xVal>
          <c:yVal>
            <c:numRef>
              <c:f>ENCABEZADO!$F$160:$F$163</c:f>
              <c:numCache>
                <c:formatCode>0.00%</c:formatCode>
                <c:ptCount val="4"/>
                <c:pt idx="0">
                  <c:v>0.25315898395721925</c:v>
                </c:pt>
                <c:pt idx="1">
                  <c:v>0.25315898395721925</c:v>
                </c:pt>
                <c:pt idx="2">
                  <c:v>0.2651960590560335</c:v>
                </c:pt>
                <c:pt idx="3">
                  <c:v>0.2651960590560335</c:v>
                </c:pt>
              </c:numCache>
            </c:numRef>
          </c:yVal>
          <c:smooth val="0"/>
          <c:extLst>
            <c:ext xmlns:c16="http://schemas.microsoft.com/office/drawing/2014/chart" uri="{C3380CC4-5D6E-409C-BE32-E72D297353CC}">
              <c16:uniqueId val="{00000001-5F0F-4AF4-BD7D-4382E0D1F299}"/>
            </c:ext>
          </c:extLst>
        </c:ser>
        <c:dLbls>
          <c:showLegendKey val="0"/>
          <c:showVal val="0"/>
          <c:showCatName val="0"/>
          <c:showSerName val="0"/>
          <c:showPercent val="0"/>
          <c:showBubbleSize val="0"/>
        </c:dLbls>
        <c:axId val="465459120"/>
        <c:axId val="555794608"/>
      </c:scatterChart>
      <c:valAx>
        <c:axId val="46545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Inversion inicial</a:t>
                </a:r>
                <a:r>
                  <a:rPr lang="es-GT" baseline="0"/>
                  <a:t> acumulada</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55794608"/>
        <c:crosses val="autoZero"/>
        <c:crossBetween val="midCat"/>
      </c:valAx>
      <c:valAx>
        <c:axId val="555794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TIR /</a:t>
                </a:r>
                <a:r>
                  <a:rPr lang="es-GT" baseline="0"/>
                  <a:t> TMAR</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6545912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microsoft.com/office/2007/relationships/hdphoto" Target="../media/hdphoto2.wdp"/></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5.png"/><Relationship Id="rId7"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1.xml"/><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45720</xdr:colOff>
      <xdr:row>27</xdr:row>
      <xdr:rowOff>128913</xdr:rowOff>
    </xdr:to>
    <xdr:pic>
      <xdr:nvPicPr>
        <xdr:cNvPr id="2" name="Imagen 1">
          <a:extLst>
            <a:ext uri="{FF2B5EF4-FFF2-40B4-BE49-F238E27FC236}">
              <a16:creationId xmlns:a16="http://schemas.microsoft.com/office/drawing/2014/main" id="{0501AF82-6832-AF96-0D10-BA6C3522839C}"/>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colorTemperature colorTemp="4700"/>
                  </a14:imgEffect>
                </a14:imgLayer>
              </a14:imgProps>
            </a:ext>
          </a:extLst>
        </a:blip>
        <a:stretch>
          <a:fillRect/>
        </a:stretch>
      </xdr:blipFill>
      <xdr:spPr>
        <a:xfrm>
          <a:off x="0" y="0"/>
          <a:ext cx="5593080" cy="5066673"/>
        </a:xfrm>
        <a:prstGeom prst="rect">
          <a:avLst/>
        </a:prstGeom>
      </xdr:spPr>
    </xdr:pic>
    <xdr:clientData/>
  </xdr:twoCellAnchor>
  <xdr:twoCellAnchor editAs="oneCell">
    <xdr:from>
      <xdr:col>7</xdr:col>
      <xdr:colOff>106680</xdr:colOff>
      <xdr:row>0</xdr:row>
      <xdr:rowOff>83820</xdr:rowOff>
    </xdr:from>
    <xdr:to>
      <xdr:col>17</xdr:col>
      <xdr:colOff>23142</xdr:colOff>
      <xdr:row>27</xdr:row>
      <xdr:rowOff>53340</xdr:rowOff>
    </xdr:to>
    <xdr:pic>
      <xdr:nvPicPr>
        <xdr:cNvPr id="3" name="Imagen 2">
          <a:extLst>
            <a:ext uri="{FF2B5EF4-FFF2-40B4-BE49-F238E27FC236}">
              <a16:creationId xmlns:a16="http://schemas.microsoft.com/office/drawing/2014/main" id="{C0659813-D6B9-AD2C-E3B3-D316309C5346}"/>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colorTemperature colorTemp="4700"/>
                  </a14:imgEffect>
                </a14:imgLayer>
              </a14:imgProps>
            </a:ext>
          </a:extLst>
        </a:blip>
        <a:stretch>
          <a:fillRect/>
        </a:stretch>
      </xdr:blipFill>
      <xdr:spPr>
        <a:xfrm>
          <a:off x="5654040" y="83820"/>
          <a:ext cx="7841262" cy="4907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86360</xdr:colOff>
      <xdr:row>0</xdr:row>
      <xdr:rowOff>104776</xdr:rowOff>
    </xdr:from>
    <xdr:to>
      <xdr:col>6</xdr:col>
      <xdr:colOff>1367118</xdr:colOff>
      <xdr:row>5</xdr:row>
      <xdr:rowOff>0</xdr:rowOff>
    </xdr:to>
    <xdr:sp macro="" textlink="">
      <xdr:nvSpPr>
        <xdr:cNvPr id="2" name="CuadroTexto 1">
          <a:extLst>
            <a:ext uri="{FF2B5EF4-FFF2-40B4-BE49-F238E27FC236}">
              <a16:creationId xmlns:a16="http://schemas.microsoft.com/office/drawing/2014/main" id="{F8185789-ECF1-414B-9AD9-261CE1110C11}"/>
            </a:ext>
          </a:extLst>
        </xdr:cNvPr>
        <xdr:cNvSpPr txBox="1"/>
      </xdr:nvSpPr>
      <xdr:spPr>
        <a:xfrm>
          <a:off x="86360" y="104776"/>
          <a:ext cx="11022405" cy="79169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GT" sz="1100" b="1">
              <a:solidFill>
                <a:schemeClr val="dk1"/>
              </a:solidFill>
              <a:effectLst/>
              <a:latin typeface="+mn-lt"/>
              <a:ea typeface="+mn-ea"/>
              <a:cs typeface="+mn-cs"/>
            </a:rPr>
            <a:t>Fábrica</a:t>
          </a:r>
          <a:r>
            <a:rPr lang="es-GT" sz="1100" b="1" baseline="0">
              <a:solidFill>
                <a:schemeClr val="dk1"/>
              </a:solidFill>
              <a:effectLst/>
              <a:latin typeface="+mn-lt"/>
              <a:ea typeface="+mn-ea"/>
              <a:cs typeface="+mn-cs"/>
            </a:rPr>
            <a:t> Fashion </a:t>
          </a:r>
          <a:r>
            <a:rPr lang="es-GT" sz="1100">
              <a:solidFill>
                <a:schemeClr val="dk1"/>
              </a:solidFill>
              <a:effectLst/>
              <a:latin typeface="+mn-lt"/>
              <a:ea typeface="+mn-ea"/>
              <a:cs typeface="+mn-cs"/>
            </a:rPr>
            <a:t>es una empresa en Guatemala que ofrece diseños especiales de ropa basados en las tendencias actuales y a un precio accesible.  Actualmente sólo opera con una tienda en la ciudad capital, pero desea abrir otras tiendas el próximo año.  La misión de la empresa es convertirse en la primera opción de</a:t>
          </a:r>
          <a:r>
            <a:rPr lang="es-GT" sz="1100" baseline="0">
              <a:solidFill>
                <a:schemeClr val="dk1"/>
              </a:solidFill>
              <a:effectLst/>
              <a:latin typeface="+mn-lt"/>
              <a:ea typeface="+mn-ea"/>
              <a:cs typeface="+mn-cs"/>
            </a:rPr>
            <a:t> ropa casual </a:t>
          </a:r>
          <a:r>
            <a:rPr lang="es-GT" sz="1100">
              <a:solidFill>
                <a:schemeClr val="dk1"/>
              </a:solidFill>
              <a:effectLst/>
              <a:latin typeface="+mn-lt"/>
              <a:ea typeface="+mn-ea"/>
              <a:cs typeface="+mn-cs"/>
            </a:rPr>
            <a:t>para sus clientes, por su estilo y valor.   Usted, como analista financiero de la empresa, ha sido designado para analizar diferentes oportunidades de inversión que se tienen para el año 2024.  Usted cuenta con la siguiente información correspondiente al año 2023. </a:t>
          </a:r>
        </a:p>
        <a:p>
          <a:endParaRPr lang="es-GT" sz="1100"/>
        </a:p>
      </xdr:txBody>
    </xdr:sp>
    <xdr:clientData/>
  </xdr:twoCellAnchor>
  <xdr:twoCellAnchor>
    <xdr:from>
      <xdr:col>0</xdr:col>
      <xdr:colOff>45197</xdr:colOff>
      <xdr:row>22</xdr:row>
      <xdr:rowOff>66115</xdr:rowOff>
    </xdr:from>
    <xdr:to>
      <xdr:col>6</xdr:col>
      <xdr:colOff>1054847</xdr:colOff>
      <xdr:row>29</xdr:row>
      <xdr:rowOff>47065</xdr:rowOff>
    </xdr:to>
    <xdr:sp macro="" textlink="">
      <xdr:nvSpPr>
        <xdr:cNvPr id="3" name="CuadroTexto 2">
          <a:extLst>
            <a:ext uri="{FF2B5EF4-FFF2-40B4-BE49-F238E27FC236}">
              <a16:creationId xmlns:a16="http://schemas.microsoft.com/office/drawing/2014/main" id="{79DFC2FE-59B5-49C6-B812-17C40265B42B}"/>
            </a:ext>
          </a:extLst>
        </xdr:cNvPr>
        <xdr:cNvSpPr txBox="1"/>
      </xdr:nvSpPr>
      <xdr:spPr>
        <a:xfrm>
          <a:off x="45197" y="4324350"/>
          <a:ext cx="10579474" cy="123600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Para poder captar fondos, si se emiten acciones comunes estas tendrán el mismo precio que tienen al día de hoy más un costo de flotación del 8%.  Se considera que los dividendos comunes pueden crecer a una </a:t>
          </a:r>
          <a:r>
            <a:rPr lang="es-GT" sz="1100" b="0">
              <a:solidFill>
                <a:schemeClr val="dk1"/>
              </a:solidFill>
              <a:effectLst/>
              <a:latin typeface="+mn-lt"/>
              <a:ea typeface="+mn-ea"/>
              <a:cs typeface="+mn-cs"/>
            </a:rPr>
            <a:t>tasa del 6% anual.  </a:t>
          </a:r>
        </a:p>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Las opciones de inversión que se han logrado identificar al momento son 4 diferentes tiendas ubicadas en distintos puntos del país: Escuintla, Antigua Guatemala, Quetzaltenango y Zacapa.  A continuación se detalla la inversión inicial requerida, así como el Flujo Neto de efectivo proyectado para los 5 años a utilizarse como período de análisis de la inversión.</a:t>
          </a:r>
        </a:p>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Si la empresa desea evaluar las diferentes opciones de apertura de tienda, utilizando como </a:t>
          </a:r>
          <a:r>
            <a:rPr lang="es-GT" sz="1100" b="1">
              <a:solidFill>
                <a:schemeClr val="dk1"/>
              </a:solidFill>
              <a:effectLst/>
              <a:latin typeface="+mn-lt"/>
              <a:ea typeface="+mn-ea"/>
              <a:cs typeface="+mn-cs"/>
            </a:rPr>
            <a:t>TMAR 3% arriba de su WACC actual</a:t>
          </a:r>
          <a:r>
            <a:rPr lang="es-GT" sz="1100">
              <a:solidFill>
                <a:schemeClr val="dk1"/>
              </a:solidFill>
              <a:effectLst/>
              <a:latin typeface="+mn-lt"/>
              <a:ea typeface="+mn-ea"/>
              <a:cs typeface="+mn-cs"/>
            </a:rPr>
            <a:t>, y si se considera que la elección de cada alternativa es independiente de la otra, utilizando como </a:t>
          </a:r>
          <a:r>
            <a:rPr lang="es-GT" sz="1100" b="1">
              <a:solidFill>
                <a:schemeClr val="dk1"/>
              </a:solidFill>
              <a:effectLst/>
              <a:latin typeface="+mn-lt"/>
              <a:ea typeface="+mn-ea"/>
              <a:cs typeface="+mn-cs"/>
            </a:rPr>
            <a:t>método de evaluación de la TIR, indique en cuál o cuáles tiendas recomienda invertir para el año 2024</a:t>
          </a:r>
          <a:r>
            <a:rPr lang="es-GT" sz="1100" b="1" baseline="0">
              <a:solidFill>
                <a:schemeClr val="dk1"/>
              </a:solidFill>
              <a:effectLst/>
              <a:latin typeface="+mn-lt"/>
              <a:ea typeface="+mn-ea"/>
              <a:cs typeface="+mn-cs"/>
            </a:rPr>
            <a:t> </a:t>
          </a:r>
          <a:r>
            <a:rPr lang="es-GT" sz="1100">
              <a:solidFill>
                <a:schemeClr val="dk1"/>
              </a:solidFill>
              <a:effectLst/>
              <a:latin typeface="+mn-lt"/>
              <a:ea typeface="+mn-ea"/>
              <a:cs typeface="+mn-cs"/>
            </a:rPr>
            <a:t>a la Fábrica Fashion.</a:t>
          </a:r>
        </a:p>
        <a:p>
          <a:endParaRPr lang="es-GT" sz="1100"/>
        </a:p>
      </xdr:txBody>
    </xdr:sp>
    <xdr:clientData/>
  </xdr:twoCellAnchor>
  <xdr:twoCellAnchor editAs="oneCell">
    <xdr:from>
      <xdr:col>0</xdr:col>
      <xdr:colOff>0</xdr:colOff>
      <xdr:row>35</xdr:row>
      <xdr:rowOff>29882</xdr:rowOff>
    </xdr:from>
    <xdr:to>
      <xdr:col>2</xdr:col>
      <xdr:colOff>147734</xdr:colOff>
      <xdr:row>37</xdr:row>
      <xdr:rowOff>166531</xdr:rowOff>
    </xdr:to>
    <xdr:pic>
      <xdr:nvPicPr>
        <xdr:cNvPr id="4" name="Imagen 3">
          <a:extLst>
            <a:ext uri="{FF2B5EF4-FFF2-40B4-BE49-F238E27FC236}">
              <a16:creationId xmlns:a16="http://schemas.microsoft.com/office/drawing/2014/main" id="{3CCE0008-BB21-494B-83B1-F6DF17DAD492}"/>
            </a:ext>
          </a:extLst>
        </xdr:cNvPr>
        <xdr:cNvPicPr>
          <a:picLocks noChangeAspect="1"/>
        </xdr:cNvPicPr>
      </xdr:nvPicPr>
      <xdr:blipFill>
        <a:blip xmlns:r="http://schemas.openxmlformats.org/officeDocument/2006/relationships" r:embed="rId1"/>
        <a:stretch>
          <a:fillRect/>
        </a:stretch>
      </xdr:blipFill>
      <xdr:spPr>
        <a:xfrm>
          <a:off x="0" y="7224058"/>
          <a:ext cx="5952381" cy="495238"/>
        </a:xfrm>
        <a:prstGeom prst="rect">
          <a:avLst/>
        </a:prstGeom>
      </xdr:spPr>
    </xdr:pic>
    <xdr:clientData/>
  </xdr:twoCellAnchor>
  <xdr:oneCellAnchor>
    <xdr:from>
      <xdr:col>0</xdr:col>
      <xdr:colOff>570004</xdr:colOff>
      <xdr:row>38</xdr:row>
      <xdr:rowOff>132977</xdr:rowOff>
    </xdr:from>
    <xdr:ext cx="1443600" cy="344453"/>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5B6C669A-6689-2674-751A-CAA6BAFA59A7}"/>
                </a:ext>
              </a:extLst>
            </xdr:cNvPr>
            <xdr:cNvSpPr txBox="1"/>
          </xdr:nvSpPr>
          <xdr:spPr>
            <a:xfrm>
              <a:off x="570004" y="7865036"/>
              <a:ext cx="144360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𝐾𝑖</m:t>
                    </m:r>
                    <m:r>
                      <a:rPr lang="es-ES" sz="1100" b="0" i="1">
                        <a:latin typeface="Cambria Math" panose="02040503050406030204" pitchFamily="18" charset="0"/>
                      </a:rPr>
                      <m:t>=10%∗</m:t>
                    </m:r>
                    <m:d>
                      <m:dPr>
                        <m:ctrlPr>
                          <a:rPr lang="es-ES" sz="1100" b="0" i="1">
                            <a:latin typeface="Cambria Math" panose="02040503050406030204" pitchFamily="18" charset="0"/>
                          </a:rPr>
                        </m:ctrlPr>
                      </m:dPr>
                      <m:e>
                        <m:r>
                          <a:rPr lang="es-ES" sz="1100" b="0" i="1">
                            <a:latin typeface="Cambria Math" panose="02040503050406030204" pitchFamily="18" charset="0"/>
                          </a:rPr>
                          <m:t>1−25%</m:t>
                        </m:r>
                      </m:e>
                    </m:d>
                  </m:oMath>
                </m:oMathPara>
              </a14:m>
              <a:endParaRPr lang="es-ES" sz="1100" b="0"/>
            </a:p>
            <a:p>
              <a:endParaRPr lang="es-GT" sz="1100"/>
            </a:p>
          </xdr:txBody>
        </xdr:sp>
      </mc:Choice>
      <mc:Fallback xmlns="">
        <xdr:sp macro="" textlink="">
          <xdr:nvSpPr>
            <xdr:cNvPr id="5" name="CuadroTexto 4">
              <a:extLst>
                <a:ext uri="{FF2B5EF4-FFF2-40B4-BE49-F238E27FC236}">
                  <a16:creationId xmlns:a16="http://schemas.microsoft.com/office/drawing/2014/main" id="{5B6C669A-6689-2674-751A-CAA6BAFA59A7}"/>
                </a:ext>
              </a:extLst>
            </xdr:cNvPr>
            <xdr:cNvSpPr txBox="1"/>
          </xdr:nvSpPr>
          <xdr:spPr>
            <a:xfrm>
              <a:off x="570004" y="7865036"/>
              <a:ext cx="144360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𝐾𝑖=10%∗(1−25%)</a:t>
              </a:r>
              <a:endParaRPr lang="es-ES" sz="1100" b="0"/>
            </a:p>
            <a:p>
              <a:endParaRPr lang="es-GT" sz="1100"/>
            </a:p>
          </xdr:txBody>
        </xdr:sp>
      </mc:Fallback>
    </mc:AlternateContent>
    <xdr:clientData/>
  </xdr:oneCellAnchor>
  <xdr:twoCellAnchor editAs="oneCell">
    <xdr:from>
      <xdr:col>0</xdr:col>
      <xdr:colOff>44823</xdr:colOff>
      <xdr:row>43</xdr:row>
      <xdr:rowOff>104588</xdr:rowOff>
    </xdr:from>
    <xdr:to>
      <xdr:col>2</xdr:col>
      <xdr:colOff>688974</xdr:colOff>
      <xdr:row>46</xdr:row>
      <xdr:rowOff>71467</xdr:rowOff>
    </xdr:to>
    <xdr:pic>
      <xdr:nvPicPr>
        <xdr:cNvPr id="6" name="Imagen 5">
          <a:extLst>
            <a:ext uri="{FF2B5EF4-FFF2-40B4-BE49-F238E27FC236}">
              <a16:creationId xmlns:a16="http://schemas.microsoft.com/office/drawing/2014/main" id="{CB522672-A890-DE0B-209A-21DF4889D54E}"/>
            </a:ext>
          </a:extLst>
        </xdr:cNvPr>
        <xdr:cNvPicPr>
          <a:picLocks noChangeAspect="1"/>
        </xdr:cNvPicPr>
      </xdr:nvPicPr>
      <xdr:blipFill>
        <a:blip xmlns:r="http://schemas.openxmlformats.org/officeDocument/2006/relationships" r:embed="rId2"/>
        <a:stretch>
          <a:fillRect/>
        </a:stretch>
      </xdr:blipFill>
      <xdr:spPr>
        <a:xfrm>
          <a:off x="44823" y="8733117"/>
          <a:ext cx="6447619" cy="504762"/>
        </a:xfrm>
        <a:prstGeom prst="rect">
          <a:avLst/>
        </a:prstGeom>
      </xdr:spPr>
    </xdr:pic>
    <xdr:clientData/>
  </xdr:twoCellAnchor>
  <xdr:twoCellAnchor editAs="oneCell">
    <xdr:from>
      <xdr:col>0</xdr:col>
      <xdr:colOff>776942</xdr:colOff>
      <xdr:row>52</xdr:row>
      <xdr:rowOff>14941</xdr:rowOff>
    </xdr:from>
    <xdr:to>
      <xdr:col>4</xdr:col>
      <xdr:colOff>860591</xdr:colOff>
      <xdr:row>56</xdr:row>
      <xdr:rowOff>135859</xdr:rowOff>
    </xdr:to>
    <xdr:pic>
      <xdr:nvPicPr>
        <xdr:cNvPr id="7" name="Imagen 6">
          <a:extLst>
            <a:ext uri="{FF2B5EF4-FFF2-40B4-BE49-F238E27FC236}">
              <a16:creationId xmlns:a16="http://schemas.microsoft.com/office/drawing/2014/main" id="{DAD54A74-F167-843C-11D3-0FBA32AE9305}"/>
            </a:ext>
          </a:extLst>
        </xdr:cNvPr>
        <xdr:cNvPicPr>
          <a:picLocks noChangeAspect="1"/>
        </xdr:cNvPicPr>
      </xdr:nvPicPr>
      <xdr:blipFill>
        <a:blip xmlns:r="http://schemas.openxmlformats.org/officeDocument/2006/relationships" r:embed="rId3"/>
        <a:stretch>
          <a:fillRect/>
        </a:stretch>
      </xdr:blipFill>
      <xdr:spPr>
        <a:xfrm>
          <a:off x="776942" y="10257117"/>
          <a:ext cx="7828571" cy="838095"/>
        </a:xfrm>
        <a:prstGeom prst="rect">
          <a:avLst/>
        </a:prstGeom>
      </xdr:spPr>
    </xdr:pic>
    <xdr:clientData/>
  </xdr:twoCellAnchor>
  <xdr:twoCellAnchor editAs="oneCell">
    <xdr:from>
      <xdr:col>0</xdr:col>
      <xdr:colOff>43016</xdr:colOff>
      <xdr:row>91</xdr:row>
      <xdr:rowOff>68949</xdr:rowOff>
    </xdr:from>
    <xdr:to>
      <xdr:col>3</xdr:col>
      <xdr:colOff>235041</xdr:colOff>
      <xdr:row>94</xdr:row>
      <xdr:rowOff>6686</xdr:rowOff>
    </xdr:to>
    <xdr:pic>
      <xdr:nvPicPr>
        <xdr:cNvPr id="8" name="Imagen 7">
          <a:extLst>
            <a:ext uri="{FF2B5EF4-FFF2-40B4-BE49-F238E27FC236}">
              <a16:creationId xmlns:a16="http://schemas.microsoft.com/office/drawing/2014/main" id="{30CF4EC6-43F0-AAB1-D9ED-3FE3EBAC8AA7}"/>
            </a:ext>
          </a:extLst>
        </xdr:cNvPr>
        <xdr:cNvPicPr>
          <a:picLocks noChangeAspect="1"/>
        </xdr:cNvPicPr>
      </xdr:nvPicPr>
      <xdr:blipFill>
        <a:blip xmlns:r="http://schemas.openxmlformats.org/officeDocument/2006/relationships" r:embed="rId4"/>
        <a:stretch>
          <a:fillRect/>
        </a:stretch>
      </xdr:blipFill>
      <xdr:spPr>
        <a:xfrm>
          <a:off x="43016" y="17613384"/>
          <a:ext cx="6839565" cy="490802"/>
        </a:xfrm>
        <a:prstGeom prst="rect">
          <a:avLst/>
        </a:prstGeom>
      </xdr:spPr>
    </xdr:pic>
    <xdr:clientData/>
  </xdr:twoCellAnchor>
  <xdr:twoCellAnchor editAs="oneCell">
    <xdr:from>
      <xdr:col>0</xdr:col>
      <xdr:colOff>186948</xdr:colOff>
      <xdr:row>112</xdr:row>
      <xdr:rowOff>59417</xdr:rowOff>
    </xdr:from>
    <xdr:to>
      <xdr:col>3</xdr:col>
      <xdr:colOff>788527</xdr:colOff>
      <xdr:row>116</xdr:row>
      <xdr:rowOff>121969</xdr:rowOff>
    </xdr:to>
    <xdr:pic>
      <xdr:nvPicPr>
        <xdr:cNvPr id="9" name="Imagen 8">
          <a:extLst>
            <a:ext uri="{FF2B5EF4-FFF2-40B4-BE49-F238E27FC236}">
              <a16:creationId xmlns:a16="http://schemas.microsoft.com/office/drawing/2014/main" id="{818F117F-1533-75DA-E35B-87131BB5E1C3}"/>
            </a:ext>
          </a:extLst>
        </xdr:cNvPr>
        <xdr:cNvPicPr>
          <a:picLocks noChangeAspect="1"/>
        </xdr:cNvPicPr>
      </xdr:nvPicPr>
      <xdr:blipFill>
        <a:blip xmlns:r="http://schemas.openxmlformats.org/officeDocument/2006/relationships" r:embed="rId5"/>
        <a:stretch>
          <a:fillRect/>
        </a:stretch>
      </xdr:blipFill>
      <xdr:spPr>
        <a:xfrm>
          <a:off x="186948" y="21524957"/>
          <a:ext cx="7246219" cy="794072"/>
        </a:xfrm>
        <a:prstGeom prst="rect">
          <a:avLst/>
        </a:prstGeom>
      </xdr:spPr>
    </xdr:pic>
    <xdr:clientData/>
  </xdr:twoCellAnchor>
  <xdr:twoCellAnchor>
    <xdr:from>
      <xdr:col>7</xdr:col>
      <xdr:colOff>117653</xdr:colOff>
      <xdr:row>152</xdr:row>
      <xdr:rowOff>118836</xdr:rowOff>
    </xdr:from>
    <xdr:to>
      <xdr:col>13</xdr:col>
      <xdr:colOff>153761</xdr:colOff>
      <xdr:row>175</xdr:row>
      <xdr:rowOff>88820</xdr:rowOff>
    </xdr:to>
    <xdr:graphicFrame macro="">
      <xdr:nvGraphicFramePr>
        <xdr:cNvPr id="10" name="Gráfico 9">
          <a:extLst>
            <a:ext uri="{FF2B5EF4-FFF2-40B4-BE49-F238E27FC236}">
              <a16:creationId xmlns:a16="http://schemas.microsoft.com/office/drawing/2014/main" id="{01E7C843-5295-EA42-8D1E-12950BE5B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990600</xdr:colOff>
      <xdr:row>157</xdr:row>
      <xdr:rowOff>0</xdr:rowOff>
    </xdr:from>
    <xdr:to>
      <xdr:col>8</xdr:col>
      <xdr:colOff>323850</xdr:colOff>
      <xdr:row>158</xdr:row>
      <xdr:rowOff>85725</xdr:rowOff>
    </xdr:to>
    <xdr:sp macro="" textlink="">
      <xdr:nvSpPr>
        <xdr:cNvPr id="11" name="CuadroTexto 10">
          <a:extLst>
            <a:ext uri="{FF2B5EF4-FFF2-40B4-BE49-F238E27FC236}">
              <a16:creationId xmlns:a16="http://schemas.microsoft.com/office/drawing/2014/main" id="{18B0E5D0-A0A7-78F7-D428-9C425E062819}"/>
            </a:ext>
          </a:extLst>
        </xdr:cNvPr>
        <xdr:cNvSpPr txBox="1"/>
      </xdr:nvSpPr>
      <xdr:spPr>
        <a:xfrm>
          <a:off x="13201650" y="29737050"/>
          <a:ext cx="8191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Opcion 1</a:t>
          </a:r>
        </a:p>
      </xdr:txBody>
    </xdr:sp>
    <xdr:clientData/>
  </xdr:twoCellAnchor>
  <xdr:twoCellAnchor>
    <xdr:from>
      <xdr:col>9</xdr:col>
      <xdr:colOff>600075</xdr:colOff>
      <xdr:row>160</xdr:row>
      <xdr:rowOff>104775</xdr:rowOff>
    </xdr:from>
    <xdr:to>
      <xdr:col>10</xdr:col>
      <xdr:colOff>409575</xdr:colOff>
      <xdr:row>162</xdr:row>
      <xdr:rowOff>9525</xdr:rowOff>
    </xdr:to>
    <xdr:sp macro="" textlink="">
      <xdr:nvSpPr>
        <xdr:cNvPr id="12" name="CuadroTexto 11">
          <a:extLst>
            <a:ext uri="{FF2B5EF4-FFF2-40B4-BE49-F238E27FC236}">
              <a16:creationId xmlns:a16="http://schemas.microsoft.com/office/drawing/2014/main" id="{BD85A3EC-E42D-4EA5-9F81-F709F597D2E6}"/>
            </a:ext>
          </a:extLst>
        </xdr:cNvPr>
        <xdr:cNvSpPr txBox="1"/>
      </xdr:nvSpPr>
      <xdr:spPr>
        <a:xfrm>
          <a:off x="15163800" y="30432375"/>
          <a:ext cx="8191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Opcion 3</a:t>
          </a:r>
        </a:p>
      </xdr:txBody>
    </xdr:sp>
    <xdr:clientData/>
  </xdr:twoCellAnchor>
  <xdr:twoCellAnchor>
    <xdr:from>
      <xdr:col>11</xdr:col>
      <xdr:colOff>19050</xdr:colOff>
      <xdr:row>166</xdr:row>
      <xdr:rowOff>85725</xdr:rowOff>
    </xdr:from>
    <xdr:to>
      <xdr:col>12</xdr:col>
      <xdr:colOff>47625</xdr:colOff>
      <xdr:row>167</xdr:row>
      <xdr:rowOff>171450</xdr:rowOff>
    </xdr:to>
    <xdr:sp macro="" textlink="">
      <xdr:nvSpPr>
        <xdr:cNvPr id="13" name="CuadroTexto 12">
          <a:extLst>
            <a:ext uri="{FF2B5EF4-FFF2-40B4-BE49-F238E27FC236}">
              <a16:creationId xmlns:a16="http://schemas.microsoft.com/office/drawing/2014/main" id="{EA3A73C7-A890-49DD-85A6-1DC48C03BD5F}"/>
            </a:ext>
          </a:extLst>
        </xdr:cNvPr>
        <xdr:cNvSpPr txBox="1"/>
      </xdr:nvSpPr>
      <xdr:spPr>
        <a:xfrm>
          <a:off x="16506825" y="31499175"/>
          <a:ext cx="8191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Opcion 4</a:t>
          </a:r>
        </a:p>
      </xdr:txBody>
    </xdr:sp>
    <xdr:clientData/>
  </xdr:twoCellAnchor>
  <xdr:twoCellAnchor>
    <xdr:from>
      <xdr:col>12</xdr:col>
      <xdr:colOff>171450</xdr:colOff>
      <xdr:row>165</xdr:row>
      <xdr:rowOff>9525</xdr:rowOff>
    </xdr:from>
    <xdr:to>
      <xdr:col>12</xdr:col>
      <xdr:colOff>571500</xdr:colOff>
      <xdr:row>167</xdr:row>
      <xdr:rowOff>28575</xdr:rowOff>
    </xdr:to>
    <xdr:sp macro="" textlink="">
      <xdr:nvSpPr>
        <xdr:cNvPr id="14" name="Símbolo &quot;No permitido&quot; 13">
          <a:extLst>
            <a:ext uri="{FF2B5EF4-FFF2-40B4-BE49-F238E27FC236}">
              <a16:creationId xmlns:a16="http://schemas.microsoft.com/office/drawing/2014/main" id="{BB247FB1-3CFA-F0F0-C59A-93588B8EDC3F}"/>
            </a:ext>
          </a:extLst>
        </xdr:cNvPr>
        <xdr:cNvSpPr/>
      </xdr:nvSpPr>
      <xdr:spPr>
        <a:xfrm>
          <a:off x="17449800" y="31242000"/>
          <a:ext cx="400050" cy="381000"/>
        </a:xfrm>
        <a:prstGeom prst="noSmoking">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solidFill>
              <a:schemeClr val="tx1"/>
            </a:solidFill>
          </a:endParaRPr>
        </a:p>
      </xdr:txBody>
    </xdr:sp>
    <xdr:clientData/>
  </xdr:twoCellAnchor>
  <xdr:twoCellAnchor editAs="oneCell">
    <xdr:from>
      <xdr:col>7</xdr:col>
      <xdr:colOff>1095375</xdr:colOff>
      <xdr:row>153</xdr:row>
      <xdr:rowOff>171449</xdr:rowOff>
    </xdr:from>
    <xdr:to>
      <xdr:col>8</xdr:col>
      <xdr:colOff>228600</xdr:colOff>
      <xdr:row>157</xdr:row>
      <xdr:rowOff>66674</xdr:rowOff>
    </xdr:to>
    <xdr:pic>
      <xdr:nvPicPr>
        <xdr:cNvPr id="17" name="Gráfico 16" descr="Marca de verificación contorno">
          <a:extLst>
            <a:ext uri="{FF2B5EF4-FFF2-40B4-BE49-F238E27FC236}">
              <a16:creationId xmlns:a16="http://schemas.microsoft.com/office/drawing/2014/main" id="{02E64101-D84A-97B1-0B25-78CD59FC16F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306425" y="29184599"/>
          <a:ext cx="619125" cy="61912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0.28806</cdr:x>
      <cdr:y>0.29471</cdr:y>
    </cdr:from>
    <cdr:to>
      <cdr:x>0.4196</cdr:x>
      <cdr:y>0.35851</cdr:y>
    </cdr:to>
    <cdr:sp macro="" textlink="">
      <cdr:nvSpPr>
        <cdr:cNvPr id="2" name="CuadroTexto 10">
          <a:extLst xmlns:a="http://schemas.openxmlformats.org/drawingml/2006/main">
            <a:ext uri="{FF2B5EF4-FFF2-40B4-BE49-F238E27FC236}">
              <a16:creationId xmlns:a16="http://schemas.microsoft.com/office/drawing/2014/main" id="{18B0E5D0-A0A7-78F7-D428-9C425E062819}"/>
            </a:ext>
          </a:extLst>
        </cdr:cNvPr>
        <cdr:cNvSpPr txBox="1"/>
      </cdr:nvSpPr>
      <cdr:spPr>
        <a:xfrm xmlns:a="http://schemas.openxmlformats.org/drawingml/2006/main">
          <a:off x="1793875" y="1231900"/>
          <a:ext cx="819150" cy="2667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GT" sz="1100"/>
            <a:t>Opcion 2</a:t>
          </a:r>
        </a:p>
      </cdr:txBody>
    </cdr:sp>
  </cdr:relSizeAnchor>
  <cdr:relSizeAnchor xmlns:cdr="http://schemas.openxmlformats.org/drawingml/2006/chartDrawing">
    <cdr:from>
      <cdr:x>0.3003</cdr:x>
      <cdr:y>0.1352</cdr:y>
    </cdr:from>
    <cdr:to>
      <cdr:x>0.39972</cdr:x>
      <cdr:y>0.28332</cdr:y>
    </cdr:to>
    <cdr:pic>
      <cdr:nvPicPr>
        <cdr:cNvPr id="5" name="Gráfico 16" descr="Marca de verificación contorno">
          <a:extLst xmlns:a="http://schemas.openxmlformats.org/drawingml/2006/main">
            <a:ext uri="{FF2B5EF4-FFF2-40B4-BE49-F238E27FC236}">
              <a16:creationId xmlns:a16="http://schemas.microsoft.com/office/drawing/2014/main" id="{02E64101-D84A-97B1-0B25-78CD59FC16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870075" y="565150"/>
          <a:ext cx="619125" cy="619125"/>
        </a:xfrm>
        <a:prstGeom xmlns:a="http://schemas.openxmlformats.org/drawingml/2006/main" prst="rect">
          <a:avLst/>
        </a:prstGeom>
      </cdr:spPr>
    </cdr:pic>
  </cdr:relSizeAnchor>
  <cdr:relSizeAnchor xmlns:cdr="http://schemas.openxmlformats.org/drawingml/2006/chartDrawing">
    <cdr:from>
      <cdr:x>0.48996</cdr:x>
      <cdr:y>0.20128</cdr:y>
    </cdr:from>
    <cdr:to>
      <cdr:x>0.58938</cdr:x>
      <cdr:y>0.3494</cdr:y>
    </cdr:to>
    <cdr:pic>
      <cdr:nvPicPr>
        <cdr:cNvPr id="6" name="Gráfico 16" descr="Marca de verificación contorno">
          <a:extLst xmlns:a="http://schemas.openxmlformats.org/drawingml/2006/main">
            <a:ext uri="{FF2B5EF4-FFF2-40B4-BE49-F238E27FC236}">
              <a16:creationId xmlns:a16="http://schemas.microsoft.com/office/drawing/2014/main" id="{02E64101-D84A-97B1-0B25-78CD59FC16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051175" y="841375"/>
          <a:ext cx="619125" cy="619125"/>
        </a:xfrm>
        <a:prstGeom xmlns:a="http://schemas.openxmlformats.org/drawingml/2006/main" prst="rect">
          <a:avLst/>
        </a:prstGeom>
      </cdr:spPr>
    </cdr:pic>
  </cdr:relSizeAnchor>
</c:userShape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77D3E-59A0-41D4-A342-1ABF1D0BD400}">
  <dimension ref="A29:A30"/>
  <sheetViews>
    <sheetView topLeftCell="A17" zoomScale="141" workbookViewId="0">
      <selection activeCell="F30" sqref="F30"/>
    </sheetView>
  </sheetViews>
  <sheetFormatPr baseColWidth="10" defaultRowHeight="14.4" x14ac:dyDescent="0.3"/>
  <sheetData>
    <row r="29" spans="1:1" x14ac:dyDescent="0.3">
      <c r="A29" s="9" t="s">
        <v>32</v>
      </c>
    </row>
    <row r="30" spans="1:1" x14ac:dyDescent="0.3">
      <c r="A30" s="9" t="s">
        <v>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0658F-178F-458F-B962-C5EE2A43F8F9}">
  <sheetPr>
    <pageSetUpPr fitToPage="1"/>
  </sheetPr>
  <dimension ref="A6:O163"/>
  <sheetViews>
    <sheetView tabSelected="1" topLeftCell="D146" zoomScale="78" zoomScaleNormal="102" workbookViewId="0">
      <selection activeCell="P157" sqref="P157"/>
    </sheetView>
  </sheetViews>
  <sheetFormatPr baseColWidth="10" defaultRowHeight="14.4" x14ac:dyDescent="0.3"/>
  <cols>
    <col min="1" max="1" width="52.33203125" customWidth="1"/>
    <col min="2" max="2" width="32.33203125" customWidth="1"/>
    <col min="3" max="3" width="12.21875" customWidth="1"/>
    <col min="4" max="4" width="16.109375" customWidth="1"/>
    <col min="5" max="5" width="23.109375" bestFit="1" customWidth="1"/>
    <col min="6" max="6" width="16.6640625" bestFit="1" customWidth="1"/>
    <col min="7" max="7" width="25.33203125" customWidth="1"/>
    <col min="8" max="8" width="21.6640625" customWidth="1"/>
    <col min="9" max="9" width="12.6640625" bestFit="1" customWidth="1"/>
    <col min="10" max="10" width="14.6640625" customWidth="1"/>
    <col min="11" max="11" width="13.33203125" customWidth="1"/>
    <col min="13" max="13" width="16.44140625" customWidth="1"/>
    <col min="14" max="14" width="13.33203125" bestFit="1" customWidth="1"/>
  </cols>
  <sheetData>
    <row r="6" spans="1:11" ht="15" thickBot="1" x14ac:dyDescent="0.35"/>
    <row r="7" spans="1:11" ht="18.75" customHeight="1" thickBot="1" x14ac:dyDescent="0.35">
      <c r="A7" s="24" t="s">
        <v>0</v>
      </c>
      <c r="B7" s="25">
        <v>300</v>
      </c>
      <c r="D7" s="1" t="s">
        <v>1</v>
      </c>
      <c r="E7" s="2" t="s">
        <v>2</v>
      </c>
      <c r="F7" s="2" t="s">
        <v>3</v>
      </c>
      <c r="G7" s="2" t="s">
        <v>4</v>
      </c>
    </row>
    <row r="8" spans="1:11" ht="15" thickBot="1" x14ac:dyDescent="0.35">
      <c r="A8" s="26" t="s">
        <v>5</v>
      </c>
      <c r="B8" s="27">
        <v>600</v>
      </c>
      <c r="D8" s="3">
        <v>1</v>
      </c>
      <c r="E8" s="4" t="s">
        <v>6</v>
      </c>
      <c r="F8" s="5">
        <v>150000</v>
      </c>
      <c r="G8" s="5">
        <v>72250</v>
      </c>
    </row>
    <row r="9" spans="1:11" ht="15" thickBot="1" x14ac:dyDescent="0.35">
      <c r="A9" s="26" t="s">
        <v>7</v>
      </c>
      <c r="B9" s="27" t="s">
        <v>8</v>
      </c>
      <c r="D9" s="3">
        <v>2</v>
      </c>
      <c r="E9" s="4" t="s">
        <v>9</v>
      </c>
      <c r="F9" s="5">
        <v>175000</v>
      </c>
      <c r="G9" s="5">
        <v>75000</v>
      </c>
    </row>
    <row r="10" spans="1:11" ht="16.5" customHeight="1" thickBot="1" x14ac:dyDescent="0.35">
      <c r="A10" s="26" t="s">
        <v>10</v>
      </c>
      <c r="B10" s="27" t="s">
        <v>11</v>
      </c>
      <c r="D10" s="3">
        <v>3</v>
      </c>
      <c r="E10" s="4" t="s">
        <v>12</v>
      </c>
      <c r="F10" s="5">
        <v>200000</v>
      </c>
      <c r="G10" s="5">
        <v>79250</v>
      </c>
    </row>
    <row r="11" spans="1:11" ht="15" thickBot="1" x14ac:dyDescent="0.35">
      <c r="A11" s="26" t="s">
        <v>13</v>
      </c>
      <c r="B11" s="28">
        <v>10000</v>
      </c>
      <c r="D11" s="3">
        <v>4</v>
      </c>
      <c r="E11" s="4" t="s">
        <v>14</v>
      </c>
      <c r="F11" s="5">
        <v>300000</v>
      </c>
      <c r="G11" s="5">
        <v>81000</v>
      </c>
    </row>
    <row r="12" spans="1:11" ht="15" thickBot="1" x14ac:dyDescent="0.35">
      <c r="A12" s="20" t="s">
        <v>15</v>
      </c>
      <c r="B12" s="21">
        <v>5000</v>
      </c>
      <c r="D12" s="6"/>
      <c r="E12" s="7"/>
      <c r="F12" s="8"/>
      <c r="G12" s="8"/>
    </row>
    <row r="13" spans="1:11" ht="46.8" customHeight="1" thickBot="1" x14ac:dyDescent="0.35">
      <c r="A13" s="20" t="s">
        <v>16</v>
      </c>
      <c r="B13" s="22" t="s">
        <v>17</v>
      </c>
      <c r="E13" s="30" t="s">
        <v>39</v>
      </c>
      <c r="F13" s="29"/>
      <c r="G13" s="10"/>
      <c r="H13" s="30" t="s">
        <v>102</v>
      </c>
    </row>
    <row r="14" spans="1:11" ht="29.4" thickBot="1" x14ac:dyDescent="0.35">
      <c r="A14" s="20" t="s">
        <v>18</v>
      </c>
      <c r="B14" s="22" t="s">
        <v>19</v>
      </c>
      <c r="E14" s="7" t="s">
        <v>37</v>
      </c>
      <c r="F14" s="11"/>
      <c r="G14" s="12"/>
      <c r="H14" s="30"/>
      <c r="I14" s="56" t="s">
        <v>100</v>
      </c>
      <c r="J14" s="56" t="s">
        <v>96</v>
      </c>
    </row>
    <row r="15" spans="1:11" ht="29.4" thickBot="1" x14ac:dyDescent="0.35">
      <c r="A15" s="20" t="s">
        <v>20</v>
      </c>
      <c r="B15" s="22" t="s">
        <v>21</v>
      </c>
      <c r="E15" t="s">
        <v>34</v>
      </c>
      <c r="F15" s="11"/>
      <c r="G15" s="12"/>
      <c r="H15" s="57" t="s">
        <v>37</v>
      </c>
      <c r="I15" s="51">
        <f>28*2500</f>
        <v>70000</v>
      </c>
      <c r="J15" s="61">
        <f>I15/$I$19</f>
        <v>0.17330164388987918</v>
      </c>
    </row>
    <row r="16" spans="1:11" ht="15" thickBot="1" x14ac:dyDescent="0.35">
      <c r="A16" s="20" t="s">
        <v>22</v>
      </c>
      <c r="B16" s="21">
        <v>45</v>
      </c>
      <c r="E16" t="s">
        <v>35</v>
      </c>
      <c r="F16" s="11"/>
      <c r="G16" s="12"/>
      <c r="H16" s="31" t="s">
        <v>34</v>
      </c>
      <c r="I16" s="40">
        <f>B16*1300</f>
        <v>58500</v>
      </c>
      <c r="J16" s="62">
        <f t="shared" ref="J16:J18" si="0">I16/$I$19</f>
        <v>0.14483065953654189</v>
      </c>
    </row>
    <row r="17" spans="1:10" ht="15" thickBot="1" x14ac:dyDescent="0.35">
      <c r="A17" s="20" t="s">
        <v>23</v>
      </c>
      <c r="B17" s="22" t="s">
        <v>24</v>
      </c>
      <c r="E17" t="s">
        <v>36</v>
      </c>
      <c r="F17" s="13"/>
      <c r="G17" s="14"/>
      <c r="H17" s="31" t="s">
        <v>35</v>
      </c>
      <c r="I17" s="40">
        <f>B21+B82</f>
        <v>155420</v>
      </c>
      <c r="J17" s="62">
        <f t="shared" si="0"/>
        <v>0.38477916419092889</v>
      </c>
    </row>
    <row r="18" spans="1:10" ht="15" thickBot="1" x14ac:dyDescent="0.35">
      <c r="A18" s="20" t="s">
        <v>25</v>
      </c>
      <c r="B18" s="23">
        <v>0.25</v>
      </c>
      <c r="E18" t="s">
        <v>38</v>
      </c>
      <c r="H18" s="31" t="s">
        <v>36</v>
      </c>
      <c r="I18" s="45">
        <v>120000</v>
      </c>
      <c r="J18" s="63">
        <f t="shared" si="0"/>
        <v>0.29708853238265004</v>
      </c>
    </row>
    <row r="19" spans="1:10" ht="15" thickBot="1" x14ac:dyDescent="0.35">
      <c r="A19" s="20" t="s">
        <v>26</v>
      </c>
      <c r="B19" s="21">
        <v>28</v>
      </c>
      <c r="H19" s="31" t="s">
        <v>101</v>
      </c>
      <c r="I19" s="59">
        <f>SUM(I15:I18)</f>
        <v>403920</v>
      </c>
      <c r="J19" s="60">
        <f>SUM(J15:J18)</f>
        <v>1</v>
      </c>
    </row>
    <row r="20" spans="1:10" ht="15" thickBot="1" x14ac:dyDescent="0.35">
      <c r="A20" s="20" t="s">
        <v>27</v>
      </c>
      <c r="B20" s="22" t="s">
        <v>28</v>
      </c>
    </row>
    <row r="21" spans="1:10" ht="15" thickBot="1" x14ac:dyDescent="0.35">
      <c r="A21" s="20" t="s">
        <v>29</v>
      </c>
      <c r="B21" s="21">
        <v>125000</v>
      </c>
    </row>
    <row r="22" spans="1:10" ht="15" thickBot="1" x14ac:dyDescent="0.35">
      <c r="A22" s="20" t="s">
        <v>30</v>
      </c>
      <c r="B22" s="22" t="s">
        <v>31</v>
      </c>
    </row>
    <row r="32" spans="1:10" x14ac:dyDescent="0.3">
      <c r="A32" s="31" t="s">
        <v>40</v>
      </c>
    </row>
    <row r="33" spans="1:4" ht="15.6" x14ac:dyDescent="0.3">
      <c r="A33" s="29" t="s">
        <v>18</v>
      </c>
      <c r="B33" s="34">
        <v>0.1</v>
      </c>
      <c r="C33" s="33" t="s">
        <v>41</v>
      </c>
      <c r="D33" s="9" t="s">
        <v>42</v>
      </c>
    </row>
    <row r="34" spans="1:4" x14ac:dyDescent="0.3">
      <c r="A34" s="9" t="s">
        <v>25</v>
      </c>
      <c r="B34" s="34">
        <v>0.25</v>
      </c>
      <c r="C34" s="35" t="s">
        <v>43</v>
      </c>
    </row>
    <row r="40" spans="1:4" x14ac:dyDescent="0.3">
      <c r="B40" s="52" t="s">
        <v>44</v>
      </c>
      <c r="C40" s="50">
        <f>B33*(1-B34)</f>
        <v>7.5000000000000011E-2</v>
      </c>
    </row>
    <row r="43" spans="1:4" x14ac:dyDescent="0.3">
      <c r="A43" s="31" t="s">
        <v>85</v>
      </c>
    </row>
    <row r="48" spans="1:4" x14ac:dyDescent="0.3">
      <c r="C48" s="31" t="s">
        <v>45</v>
      </c>
      <c r="D48" s="31" t="s">
        <v>46</v>
      </c>
    </row>
    <row r="49" spans="1:4" x14ac:dyDescent="0.3">
      <c r="A49" s="15"/>
      <c r="C49" s="31" t="s">
        <v>47</v>
      </c>
      <c r="D49" s="31" t="s">
        <v>48</v>
      </c>
    </row>
    <row r="51" spans="1:4" x14ac:dyDescent="0.3">
      <c r="A51" s="37" t="s">
        <v>49</v>
      </c>
      <c r="C51" s="16"/>
      <c r="D51" s="17"/>
    </row>
    <row r="52" spans="1:4" x14ac:dyDescent="0.3">
      <c r="A52" s="37" t="s">
        <v>50</v>
      </c>
    </row>
    <row r="53" spans="1:4" x14ac:dyDescent="0.3">
      <c r="A53" s="15"/>
    </row>
    <row r="54" spans="1:4" x14ac:dyDescent="0.3">
      <c r="C54" s="16"/>
      <c r="D54" s="17"/>
    </row>
    <row r="56" spans="1:4" x14ac:dyDescent="0.3">
      <c r="A56" s="15"/>
    </row>
    <row r="58" spans="1:4" x14ac:dyDescent="0.3">
      <c r="A58" t="s">
        <v>82</v>
      </c>
      <c r="B58" s="49">
        <f>B88</f>
        <v>6.9451200000000002</v>
      </c>
      <c r="C58" s="31" t="s">
        <v>51</v>
      </c>
      <c r="D58" s="31" t="s">
        <v>52</v>
      </c>
    </row>
    <row r="59" spans="1:4" ht="15" thickBot="1" x14ac:dyDescent="0.35">
      <c r="A59" s="38" t="s">
        <v>57</v>
      </c>
      <c r="B59" s="18">
        <v>28</v>
      </c>
      <c r="C59" s="31" t="s">
        <v>53</v>
      </c>
      <c r="D59" s="31" t="s">
        <v>54</v>
      </c>
    </row>
    <row r="60" spans="1:4" x14ac:dyDescent="0.3">
      <c r="A60" s="31" t="s">
        <v>58</v>
      </c>
      <c r="B60" s="19">
        <v>0.06</v>
      </c>
      <c r="C60" s="31" t="s">
        <v>55</v>
      </c>
      <c r="D60" s="31" t="s">
        <v>56</v>
      </c>
    </row>
    <row r="61" spans="1:4" x14ac:dyDescent="0.3">
      <c r="A61" t="s">
        <v>59</v>
      </c>
      <c r="B61" t="s">
        <v>28</v>
      </c>
    </row>
    <row r="62" spans="1:4" x14ac:dyDescent="0.3">
      <c r="B62" s="18"/>
    </row>
    <row r="65" spans="1:5" x14ac:dyDescent="0.3">
      <c r="A65" s="39" t="s">
        <v>60</v>
      </c>
    </row>
    <row r="66" spans="1:5" x14ac:dyDescent="0.3">
      <c r="C66" s="16"/>
      <c r="D66" s="17"/>
    </row>
    <row r="67" spans="1:5" x14ac:dyDescent="0.3">
      <c r="A67" s="9" t="s">
        <v>61</v>
      </c>
      <c r="B67" s="40">
        <f>B7*B8</f>
        <v>180000</v>
      </c>
      <c r="D67" t="s">
        <v>83</v>
      </c>
    </row>
    <row r="68" spans="1:5" x14ac:dyDescent="0.3">
      <c r="A68" t="s">
        <v>62</v>
      </c>
      <c r="B68" s="18"/>
      <c r="D68" t="s">
        <v>84</v>
      </c>
      <c r="E68" s="50">
        <f>B58/B59+B60</f>
        <v>0.30803999999999998</v>
      </c>
    </row>
    <row r="69" spans="1:5" x14ac:dyDescent="0.3">
      <c r="A69" s="41" t="s">
        <v>65</v>
      </c>
      <c r="B69" s="42">
        <f>75*B8</f>
        <v>45000</v>
      </c>
    </row>
    <row r="70" spans="1:5" x14ac:dyDescent="0.3">
      <c r="A70" s="41" t="s">
        <v>63</v>
      </c>
      <c r="B70" s="42">
        <f>50*B8</f>
        <v>30000</v>
      </c>
    </row>
    <row r="71" spans="1:5" x14ac:dyDescent="0.3">
      <c r="A71" s="41" t="s">
        <v>64</v>
      </c>
      <c r="B71" s="43">
        <f>B11</f>
        <v>10000</v>
      </c>
    </row>
    <row r="72" spans="1:5" x14ac:dyDescent="0.3">
      <c r="A72" t="s">
        <v>66</v>
      </c>
      <c r="B72" s="40">
        <f>B67-SUM(B69:B71)</f>
        <v>95000</v>
      </c>
    </row>
    <row r="73" spans="1:5" x14ac:dyDescent="0.3">
      <c r="A73" t="s">
        <v>67</v>
      </c>
      <c r="B73" s="44">
        <f>B12</f>
        <v>5000</v>
      </c>
    </row>
    <row r="74" spans="1:5" x14ac:dyDescent="0.3">
      <c r="A74" t="s">
        <v>68</v>
      </c>
      <c r="B74" s="40">
        <f>B72-B73</f>
        <v>90000</v>
      </c>
    </row>
    <row r="75" spans="1:5" x14ac:dyDescent="0.3">
      <c r="A75" t="s">
        <v>69</v>
      </c>
      <c r="B75" s="45">
        <f>10%*120000</f>
        <v>12000</v>
      </c>
      <c r="C75" s="16"/>
      <c r="D75" s="17"/>
    </row>
    <row r="76" spans="1:5" x14ac:dyDescent="0.3">
      <c r="A76" t="s">
        <v>70</v>
      </c>
      <c r="B76" s="40">
        <f>B74-B75</f>
        <v>78000</v>
      </c>
    </row>
    <row r="77" spans="1:5" x14ac:dyDescent="0.3">
      <c r="A77" t="s">
        <v>71</v>
      </c>
      <c r="B77" s="46">
        <f>25%*B76</f>
        <v>19500</v>
      </c>
    </row>
    <row r="78" spans="1:5" x14ac:dyDescent="0.3">
      <c r="A78" t="s">
        <v>72</v>
      </c>
      <c r="B78" s="40">
        <f>B76-B77</f>
        <v>58500</v>
      </c>
    </row>
    <row r="79" spans="1:5" x14ac:dyDescent="0.3">
      <c r="A79" t="s">
        <v>73</v>
      </c>
      <c r="B79" s="44">
        <f>20%*B16*1300</f>
        <v>11700</v>
      </c>
    </row>
    <row r="80" spans="1:5" x14ac:dyDescent="0.3">
      <c r="A80" t="s">
        <v>74</v>
      </c>
      <c r="B80" s="47">
        <f>B78-B79</f>
        <v>46800</v>
      </c>
    </row>
    <row r="81" spans="1:4" x14ac:dyDescent="0.3">
      <c r="A81" t="s">
        <v>75</v>
      </c>
      <c r="B81" s="40">
        <f>B80*35%</f>
        <v>16379.999999999998</v>
      </c>
    </row>
    <row r="82" spans="1:4" x14ac:dyDescent="0.3">
      <c r="A82" t="s">
        <v>76</v>
      </c>
      <c r="B82" s="40">
        <f>B80-B81</f>
        <v>30420</v>
      </c>
    </row>
    <row r="85" spans="1:4" x14ac:dyDescent="0.3">
      <c r="A85" s="48" t="s">
        <v>23</v>
      </c>
      <c r="B85" s="32">
        <v>2500</v>
      </c>
      <c r="D85" t="s">
        <v>77</v>
      </c>
    </row>
    <row r="86" spans="1:4" x14ac:dyDescent="0.3">
      <c r="A86" t="s">
        <v>78</v>
      </c>
      <c r="B86" s="40">
        <f>B81</f>
        <v>16379.999999999998</v>
      </c>
    </row>
    <row r="87" spans="1:4" x14ac:dyDescent="0.3">
      <c r="A87" t="s">
        <v>80</v>
      </c>
      <c r="B87" s="40">
        <f>B86/B85</f>
        <v>6.5519999999999996</v>
      </c>
      <c r="D87" t="s">
        <v>79</v>
      </c>
    </row>
    <row r="88" spans="1:4" x14ac:dyDescent="0.3">
      <c r="A88" t="s">
        <v>81</v>
      </c>
      <c r="B88" s="40">
        <f>FV(6%,1,,-B87)</f>
        <v>6.9451200000000002</v>
      </c>
      <c r="D88" t="s">
        <v>51</v>
      </c>
    </row>
    <row r="90" spans="1:4" x14ac:dyDescent="0.3">
      <c r="B90" s="40"/>
    </row>
    <row r="91" spans="1:4" x14ac:dyDescent="0.3">
      <c r="A91" s="31" t="s">
        <v>86</v>
      </c>
    </row>
    <row r="96" spans="1:4" x14ac:dyDescent="0.3">
      <c r="A96" t="s">
        <v>82</v>
      </c>
      <c r="B96" s="18">
        <v>6.9451200000000002</v>
      </c>
      <c r="C96" s="32" t="s">
        <v>51</v>
      </c>
      <c r="D96" t="s">
        <v>87</v>
      </c>
    </row>
    <row r="97" spans="1:11" x14ac:dyDescent="0.3">
      <c r="A97" t="s">
        <v>90</v>
      </c>
      <c r="B97" s="51">
        <f>28-8%*28</f>
        <v>25.759999999999998</v>
      </c>
      <c r="C97" s="32" t="s">
        <v>89</v>
      </c>
      <c r="D97" t="s">
        <v>88</v>
      </c>
    </row>
    <row r="98" spans="1:11" x14ac:dyDescent="0.3">
      <c r="A98" t="s">
        <v>58</v>
      </c>
      <c r="B98" s="19">
        <v>0.06</v>
      </c>
      <c r="C98" s="32" t="s">
        <v>55</v>
      </c>
      <c r="D98" t="s">
        <v>56</v>
      </c>
    </row>
    <row r="100" spans="1:11" x14ac:dyDescent="0.3">
      <c r="C100" s="52" t="s">
        <v>91</v>
      </c>
      <c r="D100" s="50">
        <f>B96/B97+B98</f>
        <v>0.32960869565217393</v>
      </c>
    </row>
    <row r="102" spans="1:11" x14ac:dyDescent="0.3"/>
    <row r="104" spans="1:11" x14ac:dyDescent="0.3">
      <c r="A104" s="31" t="s">
        <v>92</v>
      </c>
    </row>
    <row r="105" spans="1:11" x14ac:dyDescent="0.3">
      <c r="C105" s="54" t="s">
        <v>93</v>
      </c>
      <c r="D105" s="54" t="s">
        <v>94</v>
      </c>
    </row>
    <row r="106" spans="1:11" x14ac:dyDescent="0.3">
      <c r="C106" s="53" t="s">
        <v>95</v>
      </c>
      <c r="D106" s="32" t="s">
        <v>99</v>
      </c>
    </row>
    <row r="107" spans="1:11" x14ac:dyDescent="0.3">
      <c r="C107" s="53" t="s">
        <v>97</v>
      </c>
      <c r="D107" s="32" t="s">
        <v>98</v>
      </c>
    </row>
    <row r="112" spans="1:11" ht="15.6" x14ac:dyDescent="0.3">
      <c r="F112" s="66" t="s">
        <v>104</v>
      </c>
      <c r="G112" s="66" t="s">
        <v>106</v>
      </c>
      <c r="H112" s="65" t="s">
        <v>96</v>
      </c>
      <c r="I112" s="65" t="s">
        <v>107</v>
      </c>
      <c r="J112" s="65" t="s">
        <v>108</v>
      </c>
      <c r="K112" s="73" t="s">
        <v>113</v>
      </c>
    </row>
    <row r="113" spans="3:11" x14ac:dyDescent="0.3">
      <c r="F113" t="s">
        <v>105</v>
      </c>
      <c r="G113" s="57" t="s">
        <v>37</v>
      </c>
      <c r="H113" s="67">
        <v>0.17330164388987918</v>
      </c>
      <c r="I113" s="36">
        <f>E68</f>
        <v>0.30803999999999998</v>
      </c>
      <c r="J113" s="72">
        <f>SUMPRODUCT(H113:H116,I113:I116)</f>
        <v>0.22315898395721923</v>
      </c>
      <c r="K113" s="36">
        <f>J113+3%</f>
        <v>0.25315898395721925</v>
      </c>
    </row>
    <row r="114" spans="3:11" x14ac:dyDescent="0.3">
      <c r="G114" s="31" t="s">
        <v>34</v>
      </c>
      <c r="H114" s="67">
        <v>0.14483065953654189</v>
      </c>
      <c r="I114" s="19">
        <v>0.2</v>
      </c>
    </row>
    <row r="115" spans="3:11" x14ac:dyDescent="0.3">
      <c r="G115" s="31" t="s">
        <v>35</v>
      </c>
      <c r="H115" s="67">
        <v>0.38477916419092889</v>
      </c>
      <c r="I115" s="36">
        <f>I113</f>
        <v>0.30803999999999998</v>
      </c>
    </row>
    <row r="116" spans="3:11" x14ac:dyDescent="0.3">
      <c r="G116" s="56" t="s">
        <v>36</v>
      </c>
      <c r="H116" s="68">
        <v>0.29708853238265004</v>
      </c>
      <c r="I116" s="69">
        <f>C40</f>
        <v>7.5000000000000011E-2</v>
      </c>
      <c r="J116" s="55"/>
      <c r="K116" s="55"/>
    </row>
    <row r="117" spans="3:11" x14ac:dyDescent="0.3">
      <c r="F117" t="s">
        <v>109</v>
      </c>
      <c r="G117" s="70" t="s">
        <v>110</v>
      </c>
      <c r="H117" s="71">
        <f>H115+H113</f>
        <v>0.55808080808080807</v>
      </c>
      <c r="I117" s="36">
        <f>D100</f>
        <v>0.32960869565217393</v>
      </c>
      <c r="J117" s="72">
        <f>SUMPRODUCT(H117:H119,I117:I119)</f>
        <v>0.23519605905603347</v>
      </c>
      <c r="K117" s="36">
        <f>J117+3%</f>
        <v>0.2651960590560335</v>
      </c>
    </row>
    <row r="118" spans="3:11" x14ac:dyDescent="0.3">
      <c r="G118" s="70" t="s">
        <v>111</v>
      </c>
      <c r="H118" s="67">
        <f>H114</f>
        <v>0.14483065953654189</v>
      </c>
      <c r="I118" s="19">
        <f>I114</f>
        <v>0.2</v>
      </c>
    </row>
    <row r="119" spans="3:11" x14ac:dyDescent="0.3">
      <c r="C119" t="s">
        <v>93</v>
      </c>
      <c r="D119" t="s">
        <v>103</v>
      </c>
      <c r="G119" s="70" t="s">
        <v>112</v>
      </c>
      <c r="H119" s="67">
        <f>H116</f>
        <v>0.29708853238265004</v>
      </c>
      <c r="I119" s="36">
        <f>I116</f>
        <v>7.5000000000000011E-2</v>
      </c>
    </row>
    <row r="120" spans="3:11" x14ac:dyDescent="0.3">
      <c r="C120" s="52" t="s">
        <v>93</v>
      </c>
      <c r="D120" s="64">
        <f>I17/J17</f>
        <v>403920</v>
      </c>
    </row>
    <row r="121" spans="3:11" ht="15" thickBot="1" x14ac:dyDescent="0.35"/>
    <row r="122" spans="3:11" ht="29.4" thickBot="1" x14ac:dyDescent="0.35">
      <c r="F122" s="1" t="s">
        <v>1</v>
      </c>
      <c r="G122" s="2" t="s">
        <v>2</v>
      </c>
      <c r="H122" s="2" t="s">
        <v>3</v>
      </c>
      <c r="I122" s="2" t="s">
        <v>4</v>
      </c>
    </row>
    <row r="123" spans="3:11" ht="15" thickBot="1" x14ac:dyDescent="0.35">
      <c r="F123" s="3">
        <v>1</v>
      </c>
      <c r="G123" s="4" t="s">
        <v>6</v>
      </c>
      <c r="H123" s="5">
        <v>150000</v>
      </c>
      <c r="I123" s="5">
        <v>72250</v>
      </c>
    </row>
    <row r="124" spans="3:11" ht="15" thickBot="1" x14ac:dyDescent="0.35">
      <c r="F124" s="3">
        <v>2</v>
      </c>
      <c r="G124" s="4" t="s">
        <v>9</v>
      </c>
      <c r="H124" s="5">
        <v>175000</v>
      </c>
      <c r="I124" s="5">
        <v>75000</v>
      </c>
    </row>
    <row r="125" spans="3:11" ht="15" thickBot="1" x14ac:dyDescent="0.35">
      <c r="F125" s="3">
        <v>3</v>
      </c>
      <c r="G125" s="4" t="s">
        <v>12</v>
      </c>
      <c r="H125" s="5">
        <v>200000</v>
      </c>
      <c r="I125" s="5">
        <v>79250</v>
      </c>
    </row>
    <row r="126" spans="3:11" ht="15" thickBot="1" x14ac:dyDescent="0.35">
      <c r="F126" s="3">
        <v>4</v>
      </c>
      <c r="G126" s="4" t="s">
        <v>14</v>
      </c>
      <c r="H126" s="5">
        <v>300000</v>
      </c>
      <c r="I126" s="5">
        <v>81000</v>
      </c>
    </row>
    <row r="128" spans="3:11" x14ac:dyDescent="0.3">
      <c r="G128" s="74" t="s">
        <v>117</v>
      </c>
      <c r="H128" s="75" t="s">
        <v>114</v>
      </c>
      <c r="I128" s="75" t="s">
        <v>1</v>
      </c>
      <c r="J128" s="75" t="s">
        <v>115</v>
      </c>
      <c r="K128" s="75" t="s">
        <v>116</v>
      </c>
    </row>
    <row r="129" spans="5:15" x14ac:dyDescent="0.3">
      <c r="G129">
        <v>0</v>
      </c>
      <c r="H129" s="76">
        <v>-150000</v>
      </c>
      <c r="I129" s="76">
        <v>-175000</v>
      </c>
      <c r="J129" s="77">
        <v>-200000</v>
      </c>
      <c r="K129" s="77">
        <v>-300000</v>
      </c>
      <c r="N129" s="9" t="s">
        <v>123</v>
      </c>
      <c r="O129" s="9" t="s">
        <v>124</v>
      </c>
    </row>
    <row r="130" spans="5:15" x14ac:dyDescent="0.3">
      <c r="G130">
        <v>1</v>
      </c>
      <c r="H130" s="78">
        <v>72250</v>
      </c>
      <c r="I130" s="78">
        <v>75000</v>
      </c>
      <c r="J130" s="79">
        <v>79250</v>
      </c>
      <c r="K130" s="79">
        <v>81000</v>
      </c>
      <c r="M130" t="s">
        <v>114</v>
      </c>
      <c r="N130" s="58">
        <f>H123</f>
        <v>150000</v>
      </c>
      <c r="O130" s="58">
        <f>N130</f>
        <v>150000</v>
      </c>
    </row>
    <row r="131" spans="5:15" x14ac:dyDescent="0.3">
      <c r="G131">
        <v>2</v>
      </c>
      <c r="H131" s="78">
        <v>72250</v>
      </c>
      <c r="I131" s="78">
        <v>75000</v>
      </c>
      <c r="J131" s="79">
        <v>79250</v>
      </c>
      <c r="K131" s="79">
        <v>81000</v>
      </c>
      <c r="M131" t="s">
        <v>125</v>
      </c>
      <c r="N131" s="58">
        <f t="shared" ref="N131:N133" si="1">H124</f>
        <v>175000</v>
      </c>
      <c r="O131" s="58">
        <f>N131+O130</f>
        <v>325000</v>
      </c>
    </row>
    <row r="132" spans="5:15" x14ac:dyDescent="0.3">
      <c r="G132">
        <v>3</v>
      </c>
      <c r="H132" s="78">
        <v>72250</v>
      </c>
      <c r="I132" s="78">
        <v>75000</v>
      </c>
      <c r="J132" s="79">
        <v>79250</v>
      </c>
      <c r="K132" s="79">
        <v>81000</v>
      </c>
      <c r="M132" t="s">
        <v>126</v>
      </c>
      <c r="N132" s="58">
        <f t="shared" si="1"/>
        <v>200000</v>
      </c>
      <c r="O132" s="58">
        <f t="shared" ref="O132:O133" si="2">N132+O131</f>
        <v>525000</v>
      </c>
    </row>
    <row r="133" spans="5:15" x14ac:dyDescent="0.3">
      <c r="G133">
        <v>4</v>
      </c>
      <c r="H133" s="78">
        <v>72250</v>
      </c>
      <c r="I133" s="78">
        <v>75000</v>
      </c>
      <c r="J133" s="79">
        <v>79250</v>
      </c>
      <c r="K133" s="79">
        <v>81000</v>
      </c>
      <c r="M133" t="s">
        <v>127</v>
      </c>
      <c r="N133" s="58">
        <f t="shared" si="1"/>
        <v>300000</v>
      </c>
      <c r="O133" s="58">
        <f t="shared" si="2"/>
        <v>825000</v>
      </c>
    </row>
    <row r="134" spans="5:15" x14ac:dyDescent="0.3">
      <c r="G134" s="55">
        <v>5</v>
      </c>
      <c r="H134" s="80">
        <v>72250</v>
      </c>
      <c r="I134" s="80">
        <v>75000</v>
      </c>
      <c r="J134" s="81">
        <v>79250</v>
      </c>
      <c r="K134" s="81">
        <v>81000</v>
      </c>
      <c r="M134" t="s">
        <v>128</v>
      </c>
      <c r="N134" s="58"/>
      <c r="O134" s="58"/>
    </row>
    <row r="135" spans="5:15" x14ac:dyDescent="0.3">
      <c r="G135" t="s">
        <v>118</v>
      </c>
      <c r="H135" s="83">
        <f>IRR(H129:H134)</f>
        <v>0.38825524639108</v>
      </c>
      <c r="I135" s="83">
        <f t="shared" ref="I135:K135" si="3">IRR(I129:I134)</f>
        <v>0.32272532658880682</v>
      </c>
      <c r="J135" s="83">
        <f t="shared" si="3"/>
        <v>0.28167984493873965</v>
      </c>
      <c r="K135" s="83">
        <f t="shared" si="3"/>
        <v>0.10916174523423483</v>
      </c>
    </row>
    <row r="143" spans="5:15" x14ac:dyDescent="0.3">
      <c r="E143" s="31" t="s">
        <v>119</v>
      </c>
    </row>
    <row r="144" spans="5:15" x14ac:dyDescent="0.3"/>
    <row r="146" spans="5:8" x14ac:dyDescent="0.3">
      <c r="H146" s="41" t="s">
        <v>130</v>
      </c>
    </row>
    <row r="147" spans="5:8" ht="18" x14ac:dyDescent="0.3">
      <c r="E147" s="82" t="s">
        <v>120</v>
      </c>
      <c r="F147" s="82" t="s">
        <v>121</v>
      </c>
      <c r="H147" s="9" t="s">
        <v>122</v>
      </c>
    </row>
    <row r="148" spans="5:8" x14ac:dyDescent="0.3">
      <c r="E148">
        <v>0</v>
      </c>
      <c r="F148" s="36">
        <f>H135</f>
        <v>0.38825524639108</v>
      </c>
      <c r="H148" s="9" t="s">
        <v>129</v>
      </c>
    </row>
    <row r="149" spans="5:8" x14ac:dyDescent="0.3">
      <c r="E149" s="58">
        <f>N130</f>
        <v>150000</v>
      </c>
      <c r="F149" s="36">
        <f>F148</f>
        <v>0.38825524639108</v>
      </c>
    </row>
    <row r="150" spans="5:8" x14ac:dyDescent="0.3">
      <c r="E150" s="58">
        <f>E149</f>
        <v>150000</v>
      </c>
      <c r="F150" s="36">
        <f>I135</f>
        <v>0.32272532658880682</v>
      </c>
    </row>
    <row r="151" spans="5:8" x14ac:dyDescent="0.3">
      <c r="E151" s="58">
        <f>O131</f>
        <v>325000</v>
      </c>
      <c r="F151" s="36">
        <f>F150</f>
        <v>0.32272532658880682</v>
      </c>
    </row>
    <row r="152" spans="5:8" x14ac:dyDescent="0.3">
      <c r="E152" s="58">
        <f>E151</f>
        <v>325000</v>
      </c>
      <c r="F152" s="36">
        <f>J135</f>
        <v>0.28167984493873965</v>
      </c>
    </row>
    <row r="153" spans="5:8" x14ac:dyDescent="0.3">
      <c r="E153" s="58">
        <f>O132</f>
        <v>525000</v>
      </c>
      <c r="F153" s="36">
        <f>J135</f>
        <v>0.28167984493873965</v>
      </c>
    </row>
    <row r="154" spans="5:8" x14ac:dyDescent="0.3">
      <c r="E154" s="58">
        <f>E153</f>
        <v>525000</v>
      </c>
      <c r="F154" s="36">
        <f>K135</f>
        <v>0.10916174523423483</v>
      </c>
    </row>
    <row r="155" spans="5:8" x14ac:dyDescent="0.3">
      <c r="E155" s="58">
        <f>O133</f>
        <v>825000</v>
      </c>
      <c r="F155" s="36">
        <f>F154</f>
        <v>0.10916174523423483</v>
      </c>
    </row>
    <row r="156" spans="5:8" x14ac:dyDescent="0.3">
      <c r="E156" s="58">
        <f>E155</f>
        <v>825000</v>
      </c>
      <c r="F156">
        <v>0</v>
      </c>
    </row>
    <row r="159" spans="5:8" ht="18" x14ac:dyDescent="0.3">
      <c r="E159" s="82" t="s">
        <v>120</v>
      </c>
      <c r="F159" s="82" t="s">
        <v>121</v>
      </c>
    </row>
    <row r="160" spans="5:8" x14ac:dyDescent="0.3">
      <c r="E160">
        <v>0</v>
      </c>
      <c r="F160" s="36">
        <f>K113</f>
        <v>0.25315898395721925</v>
      </c>
      <c r="G160" s="9" t="s">
        <v>131</v>
      </c>
    </row>
    <row r="161" spans="5:14" x14ac:dyDescent="0.3">
      <c r="E161">
        <v>403920</v>
      </c>
      <c r="F161" s="36">
        <f>F160</f>
        <v>0.25315898395721925</v>
      </c>
      <c r="G161" s="9" t="s">
        <v>132</v>
      </c>
    </row>
    <row r="162" spans="5:14" x14ac:dyDescent="0.3">
      <c r="E162">
        <v>403920</v>
      </c>
      <c r="F162" s="36">
        <f>K117</f>
        <v>0.2651960590560335</v>
      </c>
    </row>
    <row r="163" spans="5:14" x14ac:dyDescent="0.3">
      <c r="E163" s="58">
        <f>O133</f>
        <v>825000</v>
      </c>
      <c r="F163" s="36">
        <f>F162</f>
        <v>0.2651960590560335</v>
      </c>
    </row>
  </sheetData>
  <pageMargins left="0.25" right="0.25" top="0.75" bottom="0.75" header="0.3" footer="0.3"/>
  <pageSetup scale="3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FORMULARIO</vt:lpstr>
      <vt:lpstr>ENCABEZADO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RAFAEL ALFONSO TOJ SIAN</cp:lastModifiedBy>
  <cp:lastPrinted>2024-04-03T00:53:57Z</cp:lastPrinted>
  <dcterms:created xsi:type="dcterms:W3CDTF">2022-04-02T01:27:58Z</dcterms:created>
  <dcterms:modified xsi:type="dcterms:W3CDTF">2024-04-05T01:09:09Z</dcterms:modified>
</cp:coreProperties>
</file>