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\Downloads\PRIMERCICLO2024\ADMINISTRACION Y ANALISIS FINANCIERO\SEMANA 12\"/>
    </mc:Choice>
  </mc:AlternateContent>
  <xr:revisionPtr revIDLastSave="0" documentId="13_ncr:1_{1CDB2866-4E60-47A4-9AF7-EFE675FF0236}" xr6:coauthVersionLast="47" xr6:coauthVersionMax="47" xr10:uidLastSave="{00000000-0000-0000-0000-000000000000}"/>
  <bookViews>
    <workbookView xWindow="-108" yWindow="-108" windowWidth="23256" windowHeight="12456" activeTab="1" xr2:uid="{F1F88005-8082-46AA-9BFD-0ADD39F32C6E}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E17" i="2"/>
  <c r="C17" i="2"/>
  <c r="H36" i="5"/>
  <c r="H20" i="5"/>
  <c r="C22" i="4"/>
  <c r="D10" i="4"/>
  <c r="I14" i="3"/>
  <c r="E17" i="3"/>
  <c r="D12" i="3"/>
  <c r="H41" i="5" l="1"/>
  <c r="E14" i="2"/>
  <c r="E10" i="2" s="1"/>
  <c r="D14" i="2"/>
  <c r="D10" i="2" s="1"/>
  <c r="C14" i="2"/>
  <c r="C10" i="2" s="1"/>
  <c r="E9" i="2"/>
  <c r="E16" i="2" s="1"/>
  <c r="D9" i="2"/>
  <c r="D16" i="2" s="1"/>
  <c r="C9" i="2"/>
  <c r="C16" i="2" s="1"/>
  <c r="F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Sian</author>
  </authors>
  <commentList>
    <comment ref="A11" authorId="0" shapeId="0" xr:uid="{711B29D0-DB88-456D-9C96-939BE269B4C5}">
      <text>
        <r>
          <rPr>
            <b/>
            <sz val="9"/>
            <color indexed="81"/>
            <rFont val="Tahoma"/>
            <family val="2"/>
          </rPr>
          <t>Rafael Sian:</t>
        </r>
        <r>
          <rPr>
            <sz val="9"/>
            <color indexed="81"/>
            <rFont val="Tahoma"/>
            <family val="2"/>
          </rPr>
          <t xml:space="preserve">
para beneficio neta se necesita, el valor nominal(valor a la par), la comisioón (cosotos flotantes), si hay descuento o prima</t>
        </r>
      </text>
    </comment>
  </commentList>
</comments>
</file>

<file path=xl/sharedStrings.xml><?xml version="1.0" encoding="utf-8"?>
<sst xmlns="http://schemas.openxmlformats.org/spreadsheetml/2006/main" count="87" uniqueCount="80">
  <si>
    <t>a) la decision de la empresa debio basarse en la TMAR y no es una sola fuente de financiamiento</t>
  </si>
  <si>
    <t>b) calculo del WACC</t>
  </si>
  <si>
    <t>fuente</t>
  </si>
  <si>
    <t>wi</t>
  </si>
  <si>
    <t>ki</t>
  </si>
  <si>
    <t>deuda</t>
  </si>
  <si>
    <t>capital propio</t>
  </si>
  <si>
    <t>WACC</t>
  </si>
  <si>
    <t>c) evaluacion proyectos</t>
  </si>
  <si>
    <t>proyecto</t>
  </si>
  <si>
    <t>TIR</t>
  </si>
  <si>
    <t>WACC = TMAR</t>
  </si>
  <si>
    <t>A</t>
  </si>
  <si>
    <t>B</t>
  </si>
  <si>
    <t>RECHAZAR POR QUE TIR &lt; WACC</t>
  </si>
  <si>
    <t>DECISION</t>
  </si>
  <si>
    <t>ACEPTAR PORQUE TIR &gt; TMAR</t>
  </si>
  <si>
    <t>d) es mejor decidir con base a al WACC = TMAR por que garantiza que se eligen los proyectos mas rentables</t>
  </si>
  <si>
    <t>I</t>
  </si>
  <si>
    <t>Nd</t>
  </si>
  <si>
    <t>n</t>
  </si>
  <si>
    <t>i</t>
  </si>
  <si>
    <t>Bono A</t>
  </si>
  <si>
    <t>Bono B</t>
  </si>
  <si>
    <t>Bono C</t>
  </si>
  <si>
    <t>Tasa de interes</t>
  </si>
  <si>
    <t xml:space="preserve">Intereses </t>
  </si>
  <si>
    <t>Beneficio Neto</t>
  </si>
  <si>
    <t>Valor Nominal</t>
  </si>
  <si>
    <t>Costos Flotantes</t>
  </si>
  <si>
    <t>Descuento/Prima</t>
  </si>
  <si>
    <t>Precio de Venta</t>
  </si>
  <si>
    <t>Plazo en años</t>
  </si>
  <si>
    <t>Kd</t>
  </si>
  <si>
    <t xml:space="preserve">Dp </t>
  </si>
  <si>
    <t>dividendo annual de acciones preferentes</t>
  </si>
  <si>
    <t>Np</t>
  </si>
  <si>
    <t>beneficios netos obtenidos de la ventana de las acciones preferentes</t>
  </si>
  <si>
    <t xml:space="preserve">acciones se vendieron </t>
  </si>
  <si>
    <t>costos flotantes</t>
  </si>
  <si>
    <t>por accion</t>
  </si>
  <si>
    <t xml:space="preserve">precio neto </t>
  </si>
  <si>
    <t xml:space="preserve">dividendo annual por accion </t>
  </si>
  <si>
    <t xml:space="preserve">kp = </t>
  </si>
  <si>
    <t>annual</t>
  </si>
  <si>
    <t>a)</t>
  </si>
  <si>
    <t>prima riesgo del mercado = rendimiento del mercado - tasa libre de riesgo</t>
  </si>
  <si>
    <t xml:space="preserve">prima = </t>
  </si>
  <si>
    <t>11% - 6%</t>
  </si>
  <si>
    <t>b)</t>
  </si>
  <si>
    <t>Rf</t>
  </si>
  <si>
    <t>b</t>
  </si>
  <si>
    <t>km</t>
  </si>
  <si>
    <t>tasa de rendimiento libre de riesgo</t>
  </si>
  <si>
    <t>coeficiente beta o medida de riesgo no diversificable</t>
  </si>
  <si>
    <t>rendimiento requerido de la cartera de mercado</t>
  </si>
  <si>
    <t>ks =</t>
  </si>
  <si>
    <t>km - Rf</t>
  </si>
  <si>
    <t>6% + [1.2 * ( 5%)]</t>
  </si>
  <si>
    <t xml:space="preserve">ks </t>
  </si>
  <si>
    <t>rendimiendo requerido de las acciones comunes</t>
  </si>
  <si>
    <t>año</t>
  </si>
  <si>
    <t>dividendo</t>
  </si>
  <si>
    <t xml:space="preserve">CAGR = </t>
  </si>
  <si>
    <t>(VALOR FINAL / VALOR INICIAL)^1/numero de periodos - 1</t>
  </si>
  <si>
    <t xml:space="preserve">por accion </t>
  </si>
  <si>
    <t>Los beneficios netos son simplemente el ingreso neto que la empresa espera obtener por acción después de los costos de emisión y otros costos asociados.</t>
  </si>
  <si>
    <t>c)</t>
  </si>
  <si>
    <t>D1</t>
  </si>
  <si>
    <t>P0</t>
  </si>
  <si>
    <t>g</t>
  </si>
  <si>
    <t>ks</t>
  </si>
  <si>
    <t>dividendo por accion esperado al final del año 1</t>
  </si>
  <si>
    <t>valor de las acciones comunes</t>
  </si>
  <si>
    <t>tasa de crecimiento constante de dividendos</t>
  </si>
  <si>
    <t>rendimiento requerido de acciones comunes</t>
  </si>
  <si>
    <t xml:space="preserve">ks = </t>
  </si>
  <si>
    <t xml:space="preserve">precio actual de la accion </t>
  </si>
  <si>
    <t>d)</t>
  </si>
  <si>
    <t xml:space="preserve">ki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</si>
</sst>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[$$-540A]* #,##0.00_ ;_-[$$-540A]* \-#,##0.00\ ;_-[$$-540A]* &quot;-&quot;??_ ;_-@_ "/>
    <numFmt numFmtId="165" formatCode="_-&quot;Q&quot;* #,##0.00_-;\-&quot;Q&quot;* #,##0.00_-;_-&quot;Q&quot;* &quot;-&quot;??_-;_-@_-"/>
    <numFmt numFmtId="166" formatCode="0.0%"/>
  </numFmts>
  <fonts count="4" x14ac:knownFonts="1">
    <font>
      <sz val="16"/>
      <color theme="1"/>
      <name val="Cascadia Mono SemiBold"/>
      <family val="2"/>
    </font>
    <font>
      <sz val="16"/>
      <color theme="1"/>
      <name val="Cascadia Mono SemiBold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0" applyNumberFormat="1"/>
    <xf numFmtId="0" fontId="0" fillId="2" borderId="0" xfId="0" applyFill="1" applyAlignment="1">
      <alignment horizontal="center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44" fontId="0" fillId="0" borderId="0" xfId="1" applyFont="1"/>
    <xf numFmtId="10" fontId="0" fillId="3" borderId="0" xfId="2" applyNumberFormat="1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6" fontId="0" fillId="4" borderId="0" xfId="2" applyNumberFormat="1" applyFont="1" applyFill="1"/>
    <xf numFmtId="0" fontId="0" fillId="0" borderId="1" xfId="0" applyBorder="1" applyAlignment="1">
      <alignment horizontal="center"/>
    </xf>
    <xf numFmtId="2" fontId="0" fillId="0" borderId="0" xfId="0" applyNumberFormat="1"/>
    <xf numFmtId="10" fontId="0" fillId="4" borderId="0" xfId="0" applyNumberFormat="1" applyFill="1"/>
    <xf numFmtId="10" fontId="0" fillId="4" borderId="0" xfId="2" applyNumberFormat="1" applyFont="1" applyFill="1"/>
    <xf numFmtId="10" fontId="0" fillId="4" borderId="0" xfId="0" applyNumberFormat="1" applyFill="1" applyAlignment="1">
      <alignment horizontal="left"/>
    </xf>
    <xf numFmtId="10" fontId="0" fillId="0" borderId="0" xfId="0" applyNumberFormat="1" applyAlignment="1">
      <alignment horizontal="center" vertical="center"/>
    </xf>
    <xf numFmtId="0" fontId="0" fillId="5" borderId="0" xfId="0" applyFill="1"/>
    <xf numFmtId="10" fontId="0" fillId="5" borderId="0" xfId="2" applyNumberFormat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533400</xdr:colOff>
      <xdr:row>13</xdr:row>
      <xdr:rowOff>141815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E3B9B2-39AB-F214-A2EE-A02E9EEF5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88580" cy="3906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6</xdr:col>
      <xdr:colOff>139066</xdr:colOff>
      <xdr:row>5</xdr:row>
      <xdr:rowOff>266701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F24384-9611-5EAC-D19B-16F9E475E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9258300" cy="1714500"/>
        </a:xfrm>
        <a:prstGeom prst="rect">
          <a:avLst/>
        </a:prstGeom>
      </xdr:spPr>
    </xdr:pic>
    <xdr:clientData/>
  </xdr:twoCellAnchor>
  <xdr:twoCellAnchor editAs="oneCell">
    <xdr:from>
      <xdr:col>6</xdr:col>
      <xdr:colOff>963571</xdr:colOff>
      <xdr:row>0</xdr:row>
      <xdr:rowOff>190500</xdr:rowOff>
    </xdr:from>
    <xdr:to>
      <xdr:col>8</xdr:col>
      <xdr:colOff>1217911</xdr:colOff>
      <xdr:row>6</xdr:row>
      <xdr:rowOff>177517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342D27-7439-7308-1FA4-E62766DB0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0291" y="190500"/>
          <a:ext cx="3012780" cy="17243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0</xdr:row>
      <xdr:rowOff>0</xdr:rowOff>
    </xdr:from>
    <xdr:to>
      <xdr:col>8</xdr:col>
      <xdr:colOff>639552</xdr:colOff>
      <xdr:row>3</xdr:row>
      <xdr:rowOff>28703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40CE38-8791-3020-ECAA-652CAFA67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0"/>
          <a:ext cx="9869277" cy="914528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3</xdr:row>
      <xdr:rowOff>257174</xdr:rowOff>
    </xdr:from>
    <xdr:to>
      <xdr:col>8</xdr:col>
      <xdr:colOff>790575</xdr:colOff>
      <xdr:row>6</xdr:row>
      <xdr:rowOff>272322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38CDC08-8644-452D-A6E8-2A7542F97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1142999"/>
          <a:ext cx="10058400" cy="9009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952500</xdr:colOff>
      <xdr:row>0</xdr:row>
      <xdr:rowOff>0</xdr:rowOff>
    </xdr:from>
    <xdr:to>
      <xdr:col>8</xdr:col>
      <xdr:colOff>1106283</xdr:colOff>
      <xdr:row>4</xdr:row>
      <xdr:rowOff>181165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DF3107-B1DA-FE39-A96D-C440EAAE3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0"/>
          <a:ext cx="9907383" cy="13622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7</xdr:col>
      <xdr:colOff>1172760</xdr:colOff>
      <xdr:row>14</xdr:row>
      <xdr:rowOff>257252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40E476E-F097-8A8F-D9A8-D0C8385B6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3838575"/>
          <a:ext cx="8487960" cy="5525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200025</xdr:rowOff>
    </xdr:from>
    <xdr:to>
      <xdr:col>7</xdr:col>
      <xdr:colOff>1620296</xdr:colOff>
      <xdr:row>12</xdr:row>
      <xdr:rowOff>276225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A55CA7-F087-74F9-5582-1F701186D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5" y="200025"/>
          <a:ext cx="8906921" cy="3619500"/>
        </a:xfrm>
        <a:prstGeom prst="rect">
          <a:avLst/>
        </a:prstGeom>
      </xdr:spPr>
    </xdr:pic>
    <xdr:clientData/>
  </xdr:twoCellAnchor>
  <xdr:twoCellAnchor editAs="oneCell">
    <xdr:from>
      <xdr:col>5</xdr:col>
      <xdr:colOff>1219199</xdr:colOff>
      <xdr:row>26</xdr:row>
      <xdr:rowOff>295274</xdr:rowOff>
    </xdr:from>
    <xdr:to>
      <xdr:col>11</xdr:col>
      <xdr:colOff>617341</xdr:colOff>
      <xdr:row>29</xdr:row>
      <xdr:rowOff>276224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59C7F48-E6FF-405F-B54B-DF6342CB3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199" y="7972424"/>
          <a:ext cx="7313417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4A7C-170D-484C-ACC7-1B29F8225177}">
  <dimension ref="A15:F24"/>
  <sheetViews>
    <sheetView topLeftCell="A3" zoomScale="73" workbookViewId="0">
      <selection activeCell="A25" sqref="A25"/>
    </sheetView>
  </sheetViews>
  <sheetFormatPr baseColWidth="10" defaultRowHeight="22.8" x14ac:dyDescent="0.45"/>
  <cols>
    <col min="3" max="3" width="14.6875" bestFit="1" customWidth="1"/>
  </cols>
  <sheetData>
    <row r="15" spans="1:6" x14ac:dyDescent="0.45">
      <c r="A15" t="s">
        <v>0</v>
      </c>
    </row>
    <row r="16" spans="1:6" x14ac:dyDescent="0.45">
      <c r="A16" t="s">
        <v>1</v>
      </c>
      <c r="C16" s="2" t="s">
        <v>2</v>
      </c>
      <c r="D16" s="2" t="s">
        <v>3</v>
      </c>
      <c r="E16" s="2" t="s">
        <v>4</v>
      </c>
      <c r="F16" s="2" t="s">
        <v>7</v>
      </c>
    </row>
    <row r="17" spans="1:6" x14ac:dyDescent="0.45">
      <c r="C17" t="s">
        <v>5</v>
      </c>
      <c r="D17" s="1">
        <v>0.4</v>
      </c>
      <c r="E17" s="1">
        <v>7.0000000000000007E-2</v>
      </c>
      <c r="F17" s="16">
        <f>SUMPRODUCT(D17:D18,E17:E18)</f>
        <v>0.124</v>
      </c>
    </row>
    <row r="18" spans="1:6" x14ac:dyDescent="0.45">
      <c r="C18" t="s">
        <v>6</v>
      </c>
      <c r="D18" s="1">
        <v>0.6</v>
      </c>
      <c r="E18" s="1">
        <v>0.16</v>
      </c>
      <c r="F18" s="16"/>
    </row>
    <row r="20" spans="1:6" x14ac:dyDescent="0.45">
      <c r="A20" t="s">
        <v>8</v>
      </c>
    </row>
    <row r="21" spans="1:6" x14ac:dyDescent="0.45">
      <c r="C21" s="2" t="s">
        <v>9</v>
      </c>
      <c r="D21" s="2" t="s">
        <v>10</v>
      </c>
      <c r="E21" s="2" t="s">
        <v>11</v>
      </c>
      <c r="F21" s="2" t="s">
        <v>15</v>
      </c>
    </row>
    <row r="22" spans="1:6" x14ac:dyDescent="0.45">
      <c r="C22" t="s">
        <v>12</v>
      </c>
      <c r="D22" s="1">
        <v>0.08</v>
      </c>
      <c r="E22" s="3">
        <v>0.124</v>
      </c>
      <c r="F22" t="s">
        <v>14</v>
      </c>
    </row>
    <row r="23" spans="1:6" x14ac:dyDescent="0.45">
      <c r="C23" t="s">
        <v>13</v>
      </c>
      <c r="D23" s="1">
        <v>0.15</v>
      </c>
      <c r="E23" s="3">
        <v>0.124</v>
      </c>
      <c r="F23" t="s">
        <v>16</v>
      </c>
    </row>
    <row r="24" spans="1:6" x14ac:dyDescent="0.45">
      <c r="A24" t="s">
        <v>17</v>
      </c>
    </row>
  </sheetData>
  <mergeCells count="1">
    <mergeCell ref="F17:F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3EFA-FD28-4785-85C7-3948A4D72564}">
  <dimension ref="A7:E17"/>
  <sheetViews>
    <sheetView tabSelected="1" zoomScale="87" workbookViewId="0">
      <selection activeCell="G12" sqref="G12"/>
    </sheetView>
  </sheetViews>
  <sheetFormatPr baseColWidth="10" defaultRowHeight="22.8" x14ac:dyDescent="0.45"/>
  <cols>
    <col min="1" max="1" width="16.75" bestFit="1" customWidth="1"/>
    <col min="3" max="5" width="11.75" bestFit="1" customWidth="1"/>
  </cols>
  <sheetData>
    <row r="7" spans="1:5" x14ac:dyDescent="0.45">
      <c r="B7" s="8"/>
      <c r="C7" s="8" t="s">
        <v>22</v>
      </c>
      <c r="D7" s="8" t="s">
        <v>23</v>
      </c>
      <c r="E7" s="8" t="s">
        <v>24</v>
      </c>
    </row>
    <row r="8" spans="1:5" x14ac:dyDescent="0.45">
      <c r="A8" t="s">
        <v>25</v>
      </c>
      <c r="B8" t="s">
        <v>21</v>
      </c>
      <c r="C8" s="1">
        <v>0.09</v>
      </c>
      <c r="D8" s="1">
        <v>0.1</v>
      </c>
      <c r="E8" s="1">
        <v>0.09</v>
      </c>
    </row>
    <row r="9" spans="1:5" x14ac:dyDescent="0.45">
      <c r="A9" t="s">
        <v>26</v>
      </c>
      <c r="B9" t="s">
        <v>18</v>
      </c>
      <c r="C9" s="4">
        <f>C8*C11</f>
        <v>90</v>
      </c>
      <c r="D9" s="4">
        <f>D8*D11</f>
        <v>100</v>
      </c>
      <c r="E9" s="4">
        <f>E8*E11</f>
        <v>90</v>
      </c>
    </row>
    <row r="10" spans="1:5" x14ac:dyDescent="0.45">
      <c r="A10" t="s">
        <v>27</v>
      </c>
      <c r="B10" t="s">
        <v>19</v>
      </c>
      <c r="C10" s="5">
        <f>C14-C12</f>
        <v>955</v>
      </c>
      <c r="D10" s="5">
        <f t="shared" ref="D10:E10" si="0">D14-D12</f>
        <v>970</v>
      </c>
      <c r="E10" s="5">
        <f t="shared" si="0"/>
        <v>985</v>
      </c>
    </row>
    <row r="11" spans="1:5" x14ac:dyDescent="0.45">
      <c r="A11" t="s">
        <v>28</v>
      </c>
      <c r="C11" s="4">
        <v>1000</v>
      </c>
      <c r="D11" s="4">
        <v>1000</v>
      </c>
      <c r="E11" s="4">
        <v>1000</v>
      </c>
    </row>
    <row r="12" spans="1:5" x14ac:dyDescent="0.45">
      <c r="A12" t="s">
        <v>29</v>
      </c>
      <c r="C12" s="6">
        <v>25</v>
      </c>
      <c r="D12" s="6">
        <v>40</v>
      </c>
      <c r="E12" s="6">
        <v>15</v>
      </c>
    </row>
    <row r="13" spans="1:5" x14ac:dyDescent="0.45">
      <c r="A13" t="s">
        <v>30</v>
      </c>
      <c r="C13" s="6">
        <v>-20</v>
      </c>
      <c r="D13" s="6">
        <v>10</v>
      </c>
      <c r="E13" s="6">
        <v>0</v>
      </c>
    </row>
    <row r="14" spans="1:5" x14ac:dyDescent="0.45">
      <c r="A14" t="s">
        <v>31</v>
      </c>
      <c r="C14" s="6">
        <f>C11+C13</f>
        <v>980</v>
      </c>
      <c r="D14" s="6">
        <f>D13+D11</f>
        <v>1010</v>
      </c>
      <c r="E14" s="6">
        <f>E11+E13</f>
        <v>1000</v>
      </c>
    </row>
    <row r="15" spans="1:5" x14ac:dyDescent="0.45">
      <c r="A15" t="s">
        <v>32</v>
      </c>
      <c r="B15" t="s">
        <v>20</v>
      </c>
      <c r="C15" s="6">
        <v>20</v>
      </c>
      <c r="D15" s="6">
        <v>16</v>
      </c>
      <c r="E15" s="6">
        <v>25</v>
      </c>
    </row>
    <row r="16" spans="1:5" x14ac:dyDescent="0.45">
      <c r="B16" t="s">
        <v>33</v>
      </c>
      <c r="C16" s="7">
        <f>((C9+(C11-C10)/C15)/((C10+C11)/2))</f>
        <v>9.4373401534526849E-2</v>
      </c>
      <c r="D16" s="7">
        <f t="shared" ref="D16:E16" si="1">((D9+(D11-D10)/D15)/((D10+D11)/2))</f>
        <v>0.1034263959390863</v>
      </c>
      <c r="E16" s="7">
        <f t="shared" si="1"/>
        <v>9.128463476070528E-2</v>
      </c>
    </row>
    <row r="17" spans="2:5" x14ac:dyDescent="0.45">
      <c r="B17" s="17" t="s">
        <v>79</v>
      </c>
      <c r="C17" s="18">
        <f>C16*(1-0.25)</f>
        <v>7.078005115089514E-2</v>
      </c>
      <c r="D17" s="18">
        <f t="shared" ref="D17:E17" si="2">D16*(1-0.25)</f>
        <v>7.7569796954314721E-2</v>
      </c>
      <c r="E17" s="18">
        <f t="shared" si="2"/>
        <v>6.8463476070528967E-2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E9AD-8D0C-4DD7-A1CB-1870987CDE63}">
  <dimension ref="B9:J17"/>
  <sheetViews>
    <sheetView zoomScale="63" zoomScaleNormal="100" workbookViewId="0">
      <selection activeCell="J18" sqref="J18"/>
    </sheetView>
  </sheetViews>
  <sheetFormatPr baseColWidth="10" defaultRowHeight="22.8" x14ac:dyDescent="0.45"/>
  <sheetData>
    <row r="9" spans="2:10" x14ac:dyDescent="0.45">
      <c r="H9" t="s">
        <v>34</v>
      </c>
      <c r="I9" t="s">
        <v>35</v>
      </c>
    </row>
    <row r="10" spans="2:10" x14ac:dyDescent="0.45">
      <c r="B10" t="s">
        <v>38</v>
      </c>
      <c r="D10">
        <v>97.5</v>
      </c>
      <c r="H10" t="s">
        <v>36</v>
      </c>
      <c r="I10" t="s">
        <v>37</v>
      </c>
    </row>
    <row r="11" spans="2:10" x14ac:dyDescent="0.45">
      <c r="B11" t="s">
        <v>39</v>
      </c>
      <c r="D11">
        <v>2.5</v>
      </c>
      <c r="E11" t="s">
        <v>40</v>
      </c>
    </row>
    <row r="12" spans="2:10" x14ac:dyDescent="0.45">
      <c r="B12" t="s">
        <v>41</v>
      </c>
      <c r="D12">
        <f>D10-D11</f>
        <v>95</v>
      </c>
    </row>
    <row r="14" spans="2:10" x14ac:dyDescent="0.45">
      <c r="H14" s="9" t="s">
        <v>43</v>
      </c>
      <c r="I14" s="10">
        <f>E17/D12</f>
        <v>0.12631578947368421</v>
      </c>
      <c r="J14" s="9" t="s">
        <v>44</v>
      </c>
    </row>
    <row r="15" spans="2:10" x14ac:dyDescent="0.45">
      <c r="B15" t="s">
        <v>42</v>
      </c>
      <c r="E15" s="1">
        <v>0.12</v>
      </c>
    </row>
    <row r="17" spans="5:6" x14ac:dyDescent="0.45">
      <c r="E17">
        <f>E15*100</f>
        <v>12</v>
      </c>
      <c r="F17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30A59-9CF2-4F75-AA8B-9B937439FE0B}">
  <dimension ref="B7:G22"/>
  <sheetViews>
    <sheetView zoomScale="85" zoomScaleNormal="85" workbookViewId="0">
      <selection activeCell="G12" sqref="G12"/>
    </sheetView>
  </sheetViews>
  <sheetFormatPr baseColWidth="10" defaultRowHeight="22.8" x14ac:dyDescent="0.45"/>
  <sheetData>
    <row r="7" spans="2:7" x14ac:dyDescent="0.45">
      <c r="B7" t="s">
        <v>45</v>
      </c>
      <c r="C7" t="s">
        <v>46</v>
      </c>
    </row>
    <row r="8" spans="2:7" x14ac:dyDescent="0.45">
      <c r="F8" t="s">
        <v>57</v>
      </c>
    </row>
    <row r="9" spans="2:7" x14ac:dyDescent="0.45">
      <c r="C9" t="s">
        <v>47</v>
      </c>
      <c r="D9" t="s">
        <v>48</v>
      </c>
    </row>
    <row r="10" spans="2:7" x14ac:dyDescent="0.45">
      <c r="C10" s="9" t="s">
        <v>47</v>
      </c>
      <c r="D10" s="15">
        <f>11%-6%</f>
        <v>0.05</v>
      </c>
    </row>
    <row r="13" spans="2:7" x14ac:dyDescent="0.45">
      <c r="B13" t="s">
        <v>49</v>
      </c>
    </row>
    <row r="16" spans="2:7" x14ac:dyDescent="0.45">
      <c r="F16" t="s">
        <v>59</v>
      </c>
      <c r="G16" t="s">
        <v>60</v>
      </c>
    </row>
    <row r="17" spans="2:7" x14ac:dyDescent="0.45">
      <c r="F17" t="s">
        <v>50</v>
      </c>
      <c r="G17" t="s">
        <v>53</v>
      </c>
    </row>
    <row r="18" spans="2:7" x14ac:dyDescent="0.45">
      <c r="F18" t="s">
        <v>51</v>
      </c>
      <c r="G18" t="s">
        <v>54</v>
      </c>
    </row>
    <row r="19" spans="2:7" x14ac:dyDescent="0.45">
      <c r="F19" t="s">
        <v>52</v>
      </c>
      <c r="G19" t="s">
        <v>55</v>
      </c>
    </row>
    <row r="21" spans="2:7" x14ac:dyDescent="0.45">
      <c r="B21" t="s">
        <v>56</v>
      </c>
      <c r="C21" t="s">
        <v>58</v>
      </c>
    </row>
    <row r="22" spans="2:7" x14ac:dyDescent="0.45">
      <c r="B22" s="9" t="s">
        <v>56</v>
      </c>
      <c r="C22" s="13">
        <f>6%+(1.2*(5%))</f>
        <v>0.12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6C630-B24A-4B54-9052-180BAA24ECC7}">
  <dimension ref="D15:L41"/>
  <sheetViews>
    <sheetView topLeftCell="C20" zoomScale="70" zoomScaleNormal="70" workbookViewId="0">
      <selection activeCell="F33" sqref="F33"/>
    </sheetView>
  </sheetViews>
  <sheetFormatPr baseColWidth="10" defaultRowHeight="22.8" x14ac:dyDescent="0.45"/>
  <cols>
    <col min="8" max="8" width="15.9375" customWidth="1"/>
  </cols>
  <sheetData>
    <row r="15" spans="4:10" x14ac:dyDescent="0.45">
      <c r="D15" s="11" t="s">
        <v>61</v>
      </c>
      <c r="E15" s="11" t="s">
        <v>62</v>
      </c>
      <c r="G15" t="s">
        <v>77</v>
      </c>
      <c r="J15" s="12">
        <v>57.5</v>
      </c>
    </row>
    <row r="16" spans="4:10" x14ac:dyDescent="0.45">
      <c r="D16" s="11">
        <v>2023</v>
      </c>
      <c r="E16" s="11">
        <v>3.1</v>
      </c>
    </row>
    <row r="17" spans="4:12" x14ac:dyDescent="0.45">
      <c r="D17" s="11">
        <v>2022</v>
      </c>
      <c r="E17" s="11">
        <v>2.92</v>
      </c>
      <c r="G17" t="s">
        <v>45</v>
      </c>
    </row>
    <row r="18" spans="4:12" x14ac:dyDescent="0.45">
      <c r="D18" s="11">
        <v>2021</v>
      </c>
      <c r="E18" s="11">
        <v>2.6</v>
      </c>
    </row>
    <row r="19" spans="4:12" x14ac:dyDescent="0.45">
      <c r="D19" s="11">
        <v>2020</v>
      </c>
      <c r="E19" s="11">
        <v>2.2999999999999998</v>
      </c>
      <c r="G19" t="s">
        <v>63</v>
      </c>
      <c r="H19" t="s">
        <v>64</v>
      </c>
    </row>
    <row r="20" spans="4:12" x14ac:dyDescent="0.45">
      <c r="D20" s="11">
        <v>2019</v>
      </c>
      <c r="E20" s="11">
        <v>2.12</v>
      </c>
      <c r="G20" s="9" t="s">
        <v>63</v>
      </c>
      <c r="H20" s="14">
        <f xml:space="preserve"> (E16/E20)^(1/4) - 1</f>
        <v>9.9655012596852721E-2</v>
      </c>
    </row>
    <row r="23" spans="4:12" x14ac:dyDescent="0.45">
      <c r="G23" t="s">
        <v>49</v>
      </c>
    </row>
    <row r="24" spans="4:12" x14ac:dyDescent="0.45">
      <c r="G24" t="s">
        <v>66</v>
      </c>
    </row>
    <row r="25" spans="4:12" x14ac:dyDescent="0.45">
      <c r="G25" s="9">
        <v>52</v>
      </c>
      <c r="H25" s="9" t="s">
        <v>65</v>
      </c>
    </row>
    <row r="27" spans="4:12" x14ac:dyDescent="0.45">
      <c r="G27" t="s">
        <v>67</v>
      </c>
    </row>
    <row r="32" spans="4:12" x14ac:dyDescent="0.45">
      <c r="K32" t="s">
        <v>68</v>
      </c>
      <c r="L32" t="s">
        <v>72</v>
      </c>
    </row>
    <row r="33" spans="7:12" x14ac:dyDescent="0.45">
      <c r="K33" t="s">
        <v>69</v>
      </c>
      <c r="L33" t="s">
        <v>73</v>
      </c>
    </row>
    <row r="34" spans="7:12" x14ac:dyDescent="0.45">
      <c r="K34" t="s">
        <v>70</v>
      </c>
      <c r="L34" t="s">
        <v>74</v>
      </c>
    </row>
    <row r="35" spans="7:12" x14ac:dyDescent="0.45">
      <c r="K35" t="s">
        <v>71</v>
      </c>
      <c r="L35" t="s">
        <v>75</v>
      </c>
    </row>
    <row r="36" spans="7:12" x14ac:dyDescent="0.45">
      <c r="G36" s="9" t="s">
        <v>76</v>
      </c>
      <c r="H36" s="13">
        <f>(3.4/J15)+H20</f>
        <v>0.15878544737946143</v>
      </c>
    </row>
    <row r="39" spans="7:12" x14ac:dyDescent="0.45">
      <c r="G39" t="s">
        <v>78</v>
      </c>
    </row>
    <row r="41" spans="7:12" x14ac:dyDescent="0.45">
      <c r="G41" s="9" t="s">
        <v>76</v>
      </c>
      <c r="H41" s="13">
        <f>(3.4/G25)+H20</f>
        <v>0.1650396279814681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 Coto</dc:creator>
  <cp:lastModifiedBy>Julio Ruiz Coto</cp:lastModifiedBy>
  <dcterms:created xsi:type="dcterms:W3CDTF">2024-04-10T00:50:36Z</dcterms:created>
  <dcterms:modified xsi:type="dcterms:W3CDTF">2024-04-17T02:32:23Z</dcterms:modified>
</cp:coreProperties>
</file>