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ulio\Downloads\"/>
    </mc:Choice>
  </mc:AlternateContent>
  <xr:revisionPtr revIDLastSave="0" documentId="13_ncr:1_{3020F632-F18F-4B40-8748-42B9FBB354ED}" xr6:coauthVersionLast="47" xr6:coauthVersionMax="47" xr10:uidLastSave="{00000000-0000-0000-0000-000000000000}"/>
  <bookViews>
    <workbookView xWindow="-108" yWindow="-108" windowWidth="23256" windowHeight="12456" xr2:uid="{00000000-000D-0000-FFFF-FFFF00000000}"/>
  </bookViews>
  <sheets>
    <sheet name="CASO BÁSIC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3" i="1" l="1"/>
  <c r="D94" i="1"/>
  <c r="D92" i="1"/>
  <c r="C76" i="1"/>
  <c r="D87" i="1"/>
  <c r="C75" i="1"/>
  <c r="C74" i="1"/>
  <c r="C83" i="1"/>
  <c r="C80" i="1"/>
  <c r="C78" i="1"/>
  <c r="C62" i="1"/>
  <c r="E63" i="1"/>
  <c r="D62" i="1"/>
  <c r="C63" i="1"/>
  <c r="C52" i="1"/>
  <c r="G63" i="1"/>
  <c r="F63" i="1"/>
  <c r="E64" i="1"/>
  <c r="D63" i="1"/>
  <c r="D57" i="1"/>
  <c r="E57" i="1"/>
  <c r="F57" i="1"/>
  <c r="G57" i="1"/>
  <c r="C57" i="1"/>
  <c r="D56" i="1"/>
  <c r="E56" i="1"/>
  <c r="F56" i="1"/>
  <c r="G56" i="1"/>
  <c r="C56" i="1"/>
  <c r="D55" i="1"/>
  <c r="E55" i="1"/>
  <c r="F55" i="1"/>
  <c r="G55" i="1"/>
  <c r="C55" i="1"/>
  <c r="D54" i="1"/>
  <c r="E54" i="1"/>
  <c r="F54" i="1"/>
  <c r="G54" i="1"/>
  <c r="C54" i="1"/>
  <c r="D53" i="1"/>
  <c r="E53" i="1"/>
  <c r="F53" i="1"/>
  <c r="G53" i="1"/>
  <c r="C53" i="1"/>
  <c r="D52" i="1"/>
  <c r="E52" i="1"/>
  <c r="F52" i="1"/>
  <c r="G52" i="1"/>
  <c r="D64" i="1" l="1"/>
  <c r="D65" i="1" s="1"/>
  <c r="C64" i="1"/>
  <c r="C65" i="1" s="1"/>
  <c r="E65" i="1"/>
  <c r="E67" i="1" s="1"/>
  <c r="F64" i="1"/>
  <c r="F65" i="1" s="1"/>
  <c r="G64" i="1"/>
  <c r="G65" i="1" s="1"/>
  <c r="C66" i="1"/>
  <c r="D66" i="1"/>
  <c r="E66" i="1"/>
  <c r="F66" i="1"/>
  <c r="G66" i="1"/>
  <c r="D67" i="1" l="1"/>
  <c r="G67" i="1"/>
  <c r="F67" i="1"/>
  <c r="C67" i="1"/>
  <c r="C29" i="1"/>
  <c r="C31" i="1"/>
  <c r="C30" i="1"/>
  <c r="C47" i="1"/>
  <c r="C41" i="1"/>
  <c r="C37" i="1"/>
  <c r="C36" i="1"/>
  <c r="C28" i="1"/>
</calcChain>
</file>

<file path=xl/sharedStrings.xml><?xml version="1.0" encoding="utf-8"?>
<sst xmlns="http://schemas.openxmlformats.org/spreadsheetml/2006/main" count="73" uniqueCount="57">
  <si>
    <t>PROPUESTA</t>
  </si>
  <si>
    <t>ACTUAL</t>
  </si>
  <si>
    <t xml:space="preserve">Año </t>
  </si>
  <si>
    <t>Ingresos</t>
  </si>
  <si>
    <t>Egresos</t>
  </si>
  <si>
    <t>Año 1</t>
  </si>
  <si>
    <t>Año 2</t>
  </si>
  <si>
    <t>Año 3</t>
  </si>
  <si>
    <t>Año 4</t>
  </si>
  <si>
    <t>Año 5</t>
  </si>
  <si>
    <t>calculo de la inversion incial año 0</t>
  </si>
  <si>
    <t>costo de la compra de la maquina nueva</t>
  </si>
  <si>
    <t>(-) ahorro por venta de maquina vieja</t>
  </si>
  <si>
    <t>(+) capital de trabajo adicional</t>
  </si>
  <si>
    <t>valor de la inversion inicial requerida</t>
  </si>
  <si>
    <t>ganancia en venta de maquina antigua</t>
  </si>
  <si>
    <t>costo original</t>
  </si>
  <si>
    <t>depreciacion acumulada 3 años despues</t>
  </si>
  <si>
    <t>valor en libros hoy</t>
  </si>
  <si>
    <t>valor de venta en maquina antigua</t>
  </si>
  <si>
    <t>(-) valor en libros</t>
  </si>
  <si>
    <t xml:space="preserve">ganancia en venta </t>
  </si>
  <si>
    <t>impuesto por ganancia en venta</t>
  </si>
  <si>
    <t>calculo de capital de trabajo adicional</t>
  </si>
  <si>
    <t>aumento del activo corriente</t>
  </si>
  <si>
    <t>(-)  aumento del pasivo corrieten</t>
  </si>
  <si>
    <t>FNE de la maquina nueva (propuesta)</t>
  </si>
  <si>
    <t>ingresos adicionales</t>
  </si>
  <si>
    <t>(-) Costos y gastos de operación adicionales</t>
  </si>
  <si>
    <t>(-) Depreciación anual</t>
  </si>
  <si>
    <t>(-) Impuestos (ISR 25%)</t>
  </si>
  <si>
    <t>Utilidad Neta</t>
  </si>
  <si>
    <t>(+) Depreciación anual</t>
  </si>
  <si>
    <t>Utilidad antes de intereses e impuestos</t>
  </si>
  <si>
    <t>FNE operativo de la maquina nueva</t>
  </si>
  <si>
    <t>AÑO 1</t>
  </si>
  <si>
    <t>AÑO 2</t>
  </si>
  <si>
    <t>AÑO 3</t>
  </si>
  <si>
    <t>AÑO 4</t>
  </si>
  <si>
    <t>AÑO 5</t>
  </si>
  <si>
    <t>FNE de la maquina vieja (propuesta)</t>
  </si>
  <si>
    <t>CALCULO DEL FLUJO NETO OPERATIVO INCREMENTAL</t>
  </si>
  <si>
    <t>FNE operativo incremental</t>
  </si>
  <si>
    <t>CALCULO DEL VALOR TERMINAL</t>
  </si>
  <si>
    <t>(+) recuperacion del capital de trabajo</t>
  </si>
  <si>
    <t>ganancia neta en venta de maquina nueva en año 5</t>
  </si>
  <si>
    <t>valor terminal (año 5)</t>
  </si>
  <si>
    <t>valor de venta de maquina nueva en año 5</t>
  </si>
  <si>
    <t>ganancia en venta de maquina nueva</t>
  </si>
  <si>
    <t>impuesto a pagar</t>
  </si>
  <si>
    <t>ganancia neta de venta (despues de impuestos)</t>
  </si>
  <si>
    <t>TABLA RESUMEN DE FLUJOS DE EFECTIVO INCREMENTALES</t>
  </si>
  <si>
    <t xml:space="preserve">AÑO </t>
  </si>
  <si>
    <t>FNE</t>
  </si>
  <si>
    <t>VPN</t>
  </si>
  <si>
    <t>TIR</t>
  </si>
  <si>
    <t>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</si>
</sst>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quot;* #,##0.00_-;\-&quot;Q&quot;* #,##0.00_-;_-&quot;Q&quot;* &quot;-&quot;??_-;_-@_-"/>
    <numFmt numFmtId="167" formatCode="&quot;$&quot;#,##0.00"/>
    <numFmt numFmtId="168" formatCode="0.0%"/>
  </numFmts>
  <fonts count="9"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2"/>
      <color theme="1"/>
      <name val="Calibri"/>
      <family val="2"/>
      <scheme val="minor"/>
    </font>
    <font>
      <b/>
      <u/>
      <sz val="12"/>
      <color theme="1"/>
      <name val="Calibri"/>
      <family val="2"/>
      <scheme val="minor"/>
    </font>
    <font>
      <sz val="8"/>
      <name val="Calibri"/>
      <family val="2"/>
      <scheme val="minor"/>
    </font>
    <font>
      <sz val="12"/>
      <color theme="5" tint="-0.249977111117893"/>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31">
    <xf numFmtId="0" fontId="0" fillId="0" borderId="0" xfId="0"/>
    <xf numFmtId="0" fontId="3" fillId="0" borderId="0" xfId="0" applyFont="1" applyAlignment="1">
      <alignment horizontal="right"/>
    </xf>
    <xf numFmtId="0" fontId="3" fillId="0" borderId="0" xfId="0" applyFont="1" applyAlignment="1">
      <alignment horizontal="center"/>
    </xf>
    <xf numFmtId="164" fontId="0" fillId="0" borderId="3" xfId="1" applyFont="1" applyBorder="1"/>
    <xf numFmtId="9" fontId="1" fillId="0" borderId="6" xfId="0" applyNumberFormat="1" applyFont="1" applyBorder="1" applyAlignment="1">
      <alignment horizontal="center" vertical="center"/>
    </xf>
    <xf numFmtId="9" fontId="1" fillId="0" borderId="7" xfId="0" applyNumberFormat="1" applyFont="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3" fillId="3" borderId="3" xfId="0" applyFont="1" applyFill="1" applyBorder="1" applyAlignment="1">
      <alignment horizontal="center"/>
    </xf>
    <xf numFmtId="0" fontId="3" fillId="4" borderId="3"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5" borderId="0" xfId="0" applyFont="1" applyFill="1"/>
    <xf numFmtId="167" fontId="0" fillId="0" borderId="0" xfId="0" applyNumberFormat="1"/>
    <xf numFmtId="0" fontId="0" fillId="0" borderId="8" xfId="0" applyBorder="1"/>
    <xf numFmtId="0" fontId="5" fillId="0" borderId="0" xfId="0" applyFont="1"/>
    <xf numFmtId="167" fontId="0" fillId="0" borderId="8" xfId="0" applyNumberFormat="1" applyBorder="1"/>
    <xf numFmtId="0" fontId="3" fillId="0" borderId="0" xfId="0" applyFont="1"/>
    <xf numFmtId="0" fontId="6" fillId="0" borderId="0" xfId="0" applyFont="1"/>
    <xf numFmtId="167" fontId="3" fillId="5" borderId="0" xfId="0" applyNumberFormat="1" applyFont="1" applyFill="1"/>
    <xf numFmtId="0" fontId="8" fillId="0" borderId="0" xfId="0" applyFont="1"/>
    <xf numFmtId="0" fontId="0" fillId="0" borderId="0" xfId="0" applyAlignment="1">
      <alignment horizontal="center"/>
    </xf>
    <xf numFmtId="0" fontId="3" fillId="5" borderId="0" xfId="0" applyFont="1" applyFill="1" applyAlignment="1">
      <alignment horizontal="center"/>
    </xf>
    <xf numFmtId="167" fontId="0" fillId="0" borderId="0" xfId="0" applyNumberFormat="1" applyAlignment="1">
      <alignment horizontal="center"/>
    </xf>
    <xf numFmtId="167" fontId="0" fillId="0" borderId="8" xfId="0" applyNumberFormat="1" applyBorder="1" applyAlignment="1">
      <alignment horizontal="center"/>
    </xf>
    <xf numFmtId="168" fontId="0" fillId="0" borderId="0" xfId="0" applyNumberFormat="1" applyAlignment="1">
      <alignment horizontal="center"/>
    </xf>
    <xf numFmtId="9" fontId="0" fillId="0" borderId="0" xfId="0" applyNumberFormat="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157480</xdr:colOff>
      <xdr:row>0</xdr:row>
      <xdr:rowOff>45720</xdr:rowOff>
    </xdr:from>
    <xdr:to>
      <xdr:col>6</xdr:col>
      <xdr:colOff>949960</xdr:colOff>
      <xdr:row>3</xdr:row>
      <xdr:rowOff>101600</xdr:rowOff>
    </xdr:to>
    <xdr:sp macro="" textlink="">
      <xdr:nvSpPr>
        <xdr:cNvPr id="4" name="CuadroTexto 3">
          <a:extLst>
            <a:ext uri="{FF2B5EF4-FFF2-40B4-BE49-F238E27FC236}">
              <a16:creationId xmlns:a16="http://schemas.microsoft.com/office/drawing/2014/main" id="{510EE3D1-EAB2-8C52-A10C-8EEDDFF3242D}"/>
            </a:ext>
          </a:extLst>
        </xdr:cNvPr>
        <xdr:cNvSpPr txBox="1"/>
      </xdr:nvSpPr>
      <xdr:spPr>
        <a:xfrm>
          <a:off x="157480" y="45720"/>
          <a:ext cx="7747000" cy="65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El gerente financiero de una empresa desea remplazar una máquina antigua por un modelo actual.  El precio de compra de la máquina propuesta es de Q.75,000.00 más Q.5,000.00 adicionales para instalarla.  Se depreciará con los % que se indican a continuación:</a:t>
          </a:r>
        </a:p>
        <a:p>
          <a:endParaRPr lang="es-GT" sz="1100"/>
        </a:p>
      </xdr:txBody>
    </xdr:sp>
    <xdr:clientData/>
  </xdr:twoCellAnchor>
  <xdr:twoCellAnchor>
    <xdr:from>
      <xdr:col>0</xdr:col>
      <xdr:colOff>132080</xdr:colOff>
      <xdr:row>6</xdr:row>
      <xdr:rowOff>101600</xdr:rowOff>
    </xdr:from>
    <xdr:to>
      <xdr:col>6</xdr:col>
      <xdr:colOff>797560</xdr:colOff>
      <xdr:row>12</xdr:row>
      <xdr:rowOff>121920</xdr:rowOff>
    </xdr:to>
    <xdr:sp macro="" textlink="">
      <xdr:nvSpPr>
        <xdr:cNvPr id="5" name="CuadroTexto 4">
          <a:extLst>
            <a:ext uri="{FF2B5EF4-FFF2-40B4-BE49-F238E27FC236}">
              <a16:creationId xmlns:a16="http://schemas.microsoft.com/office/drawing/2014/main" id="{A53C7FC6-DE1A-A62D-F30C-39F91A61503F}"/>
            </a:ext>
          </a:extLst>
        </xdr:cNvPr>
        <xdr:cNvSpPr txBox="1"/>
      </xdr:nvSpPr>
      <xdr:spPr>
        <a:xfrm>
          <a:off x="132080" y="1320800"/>
          <a:ext cx="762000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La máquina actual se compró hace tres años a un costo de Q.130,000.00 y se depreció en línea recta a 20% anual.  Ambas tenían prevista una vida útil de 5 años.  Recientemente la empresa encontró un comprador dispuesto a pagar Q.75,000.00 por la máquina actual y retirarla por su cuenta.  La empresa espera un aumento de Q25,000.00 en los activos corrientes y un aumento de Q.8,000.00 de los pasivos corrientes con el reemplazo.  La empresa paga impuestos a una tasa del 25%.</a:t>
          </a: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El gerente financiero también hizo estimaciones de los ingresos que podrían existir en caso se compre la máquina, versus si no se compra, los cuales se detallan a continuación:</a:t>
          </a:r>
        </a:p>
        <a:p>
          <a:pPr marL="0" marR="0" lvl="0" indent="0" defTabSz="914400" eaLnBrk="1" fontAlgn="auto" latinLnBrk="0" hangingPunct="1">
            <a:lnSpc>
              <a:spcPct val="100000"/>
            </a:lnSpc>
            <a:spcBef>
              <a:spcPts val="0"/>
            </a:spcBef>
            <a:spcAft>
              <a:spcPts val="0"/>
            </a:spcAft>
            <a:buClrTx/>
            <a:buSzTx/>
            <a:buFontTx/>
            <a:buNone/>
            <a:tabLst/>
            <a:defRPr/>
          </a:pPr>
          <a:endParaRPr lang="es-GT" sz="1100">
            <a:solidFill>
              <a:schemeClr val="dk1"/>
            </a:solidFill>
            <a:effectLst/>
            <a:latin typeface="+mn-lt"/>
            <a:ea typeface="+mn-ea"/>
            <a:cs typeface="+mn-cs"/>
          </a:endParaRPr>
        </a:p>
        <a:p>
          <a:endParaRPr lang="es-GT" sz="1100"/>
        </a:p>
      </xdr:txBody>
    </xdr:sp>
    <xdr:clientData/>
  </xdr:twoCellAnchor>
  <xdr:twoCellAnchor>
    <xdr:from>
      <xdr:col>0</xdr:col>
      <xdr:colOff>137160</xdr:colOff>
      <xdr:row>20</xdr:row>
      <xdr:rowOff>152400</xdr:rowOff>
    </xdr:from>
    <xdr:to>
      <xdr:col>6</xdr:col>
      <xdr:colOff>929640</xdr:colOff>
      <xdr:row>24</xdr:row>
      <xdr:rowOff>10160</xdr:rowOff>
    </xdr:to>
    <xdr:sp macro="" textlink="">
      <xdr:nvSpPr>
        <xdr:cNvPr id="6" name="CuadroTexto 5">
          <a:extLst>
            <a:ext uri="{FF2B5EF4-FFF2-40B4-BE49-F238E27FC236}">
              <a16:creationId xmlns:a16="http://schemas.microsoft.com/office/drawing/2014/main" id="{0ADDE5D4-868F-0F73-BA53-A5300CEB2931}"/>
            </a:ext>
          </a:extLst>
        </xdr:cNvPr>
        <xdr:cNvSpPr txBox="1"/>
      </xdr:nvSpPr>
      <xdr:spPr>
        <a:xfrm>
          <a:off x="137160" y="4145280"/>
          <a:ext cx="7747000" cy="65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Suponga además que la nueva máquina se puede vender al final de su vida útil de cinco años a un precio de Q.10,000.00 líquidos (incluye desinstalación y limpieza del área).  La empresa espera recuperar su inversión en capital de trabajo neto de Q.17,000.00 al término del proyecto.     </a:t>
          </a:r>
          <a:r>
            <a:rPr lang="es-GT" sz="1100"/>
            <a:t>Si la TMAR  de la empresa, es del 15%, ¿qué le recomienda?</a:t>
          </a:r>
        </a:p>
      </xdr:txBody>
    </xdr:sp>
    <xdr:clientData/>
  </xdr:twoCellAnchor>
  <xdr:twoCellAnchor>
    <xdr:from>
      <xdr:col>0</xdr:col>
      <xdr:colOff>1331899</xdr:colOff>
      <xdr:row>87</xdr:row>
      <xdr:rowOff>6403</xdr:rowOff>
    </xdr:from>
    <xdr:to>
      <xdr:col>1</xdr:col>
      <xdr:colOff>2356437</xdr:colOff>
      <xdr:row>94</xdr:row>
      <xdr:rowOff>115261</xdr:rowOff>
    </xdr:to>
    <xdr:sp macro="" textlink="">
      <xdr:nvSpPr>
        <xdr:cNvPr id="2" name="CuadroTexto 1">
          <a:extLst>
            <a:ext uri="{FF2B5EF4-FFF2-40B4-BE49-F238E27FC236}">
              <a16:creationId xmlns:a16="http://schemas.microsoft.com/office/drawing/2014/main" id="{443FA1D8-1EC9-6DE4-9A7C-81CDA4D2F231}"/>
            </a:ext>
          </a:extLst>
        </xdr:cNvPr>
        <xdr:cNvSpPr txBox="1"/>
      </xdr:nvSpPr>
      <xdr:spPr>
        <a:xfrm>
          <a:off x="1331899" y="17295479"/>
          <a:ext cx="3304135" cy="14983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 concluye que si conviene realizar el reemplazo</a:t>
          </a:r>
          <a:r>
            <a:rPr lang="es-GT" sz="1100" baseline="0"/>
            <a:t> de la maquina vieja por la nueva ya que la VPN incremental dio positivo indicando que si se justifica a la inversion del retador</a:t>
          </a:r>
        </a:p>
        <a:p>
          <a:r>
            <a:rPr lang="es-GT" sz="1100" baseline="0"/>
            <a:t>la tecnica de la tir comprueba la respuesta al tener un valor mayor a la TMAR el reemplazo de maquina proporciona un rendimiento del 28.9% y el minimo deseado era del 15%</a:t>
          </a:r>
          <a:endParaRPr lang="es-GT"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G96"/>
  <sheetViews>
    <sheetView tabSelected="1" topLeftCell="A79" zoomScale="119" zoomScaleNormal="99" zoomScalePageLayoutView="150" workbookViewId="0">
      <selection activeCell="D94" sqref="D94"/>
    </sheetView>
  </sheetViews>
  <sheetFormatPr baseColWidth="10" defaultRowHeight="15.6" x14ac:dyDescent="0.3"/>
  <cols>
    <col min="1" max="1" width="29.8984375" style="1" bestFit="1" customWidth="1"/>
    <col min="2" max="2" width="49.19921875" customWidth="1"/>
    <col min="3" max="3" width="13.09765625" customWidth="1"/>
    <col min="4" max="4" width="13.19921875" customWidth="1"/>
    <col min="5" max="7" width="12.5" bestFit="1" customWidth="1"/>
    <col min="8" max="8" width="11.8984375" bestFit="1" customWidth="1"/>
  </cols>
  <sheetData>
    <row r="4" spans="3:7" ht="16.2" thickBot="1" x14ac:dyDescent="0.35"/>
    <row r="5" spans="3:7" ht="16.2" thickBot="1" x14ac:dyDescent="0.35">
      <c r="C5" s="6" t="s">
        <v>5</v>
      </c>
      <c r="D5" s="7" t="s">
        <v>6</v>
      </c>
      <c r="E5" s="7" t="s">
        <v>7</v>
      </c>
      <c r="F5" s="7" t="s">
        <v>8</v>
      </c>
      <c r="G5" s="7" t="s">
        <v>9</v>
      </c>
    </row>
    <row r="6" spans="3:7" ht="16.2" thickBot="1" x14ac:dyDescent="0.35">
      <c r="C6" s="4">
        <v>0.23</v>
      </c>
      <c r="D6" s="5">
        <v>0.34</v>
      </c>
      <c r="E6" s="5">
        <v>0.19</v>
      </c>
      <c r="F6" s="5">
        <v>0.12</v>
      </c>
      <c r="G6" s="5">
        <v>0.12</v>
      </c>
    </row>
    <row r="14" spans="3:7" x14ac:dyDescent="0.3">
      <c r="C14" s="2"/>
      <c r="D14" s="12" t="s">
        <v>0</v>
      </c>
      <c r="E14" s="13"/>
      <c r="F14" s="14" t="s">
        <v>1</v>
      </c>
      <c r="G14" s="15"/>
    </row>
    <row r="15" spans="3:7" x14ac:dyDescent="0.3">
      <c r="C15" s="10" t="s">
        <v>2</v>
      </c>
      <c r="D15" s="8" t="s">
        <v>3</v>
      </c>
      <c r="E15" s="8" t="s">
        <v>4</v>
      </c>
      <c r="F15" s="9" t="s">
        <v>3</v>
      </c>
      <c r="G15" s="9" t="s">
        <v>4</v>
      </c>
    </row>
    <row r="16" spans="3:7" x14ac:dyDescent="0.3">
      <c r="C16" s="11">
        <v>1</v>
      </c>
      <c r="D16" s="3">
        <v>504000</v>
      </c>
      <c r="E16" s="3">
        <v>460000</v>
      </c>
      <c r="F16" s="3">
        <v>440000</v>
      </c>
      <c r="G16" s="3">
        <v>398000</v>
      </c>
    </row>
    <row r="17" spans="1:7" x14ac:dyDescent="0.3">
      <c r="C17" s="11">
        <v>2</v>
      </c>
      <c r="D17" s="3">
        <v>504000</v>
      </c>
      <c r="E17" s="3">
        <v>460000</v>
      </c>
      <c r="F17" s="3">
        <v>460000</v>
      </c>
      <c r="G17" s="3">
        <v>422000</v>
      </c>
    </row>
    <row r="18" spans="1:7" x14ac:dyDescent="0.3">
      <c r="C18" s="11">
        <v>3</v>
      </c>
      <c r="D18" s="3">
        <v>504000</v>
      </c>
      <c r="E18" s="3">
        <v>460000</v>
      </c>
      <c r="F18" s="3">
        <v>480000</v>
      </c>
      <c r="G18" s="3">
        <v>446000</v>
      </c>
    </row>
    <row r="19" spans="1:7" x14ac:dyDescent="0.3">
      <c r="C19" s="11">
        <v>4</v>
      </c>
      <c r="D19" s="3">
        <v>504000</v>
      </c>
      <c r="E19" s="3">
        <v>460000</v>
      </c>
      <c r="F19" s="3">
        <v>480000</v>
      </c>
      <c r="G19" s="3">
        <v>450000</v>
      </c>
    </row>
    <row r="20" spans="1:7" x14ac:dyDescent="0.3">
      <c r="C20" s="11">
        <v>5</v>
      </c>
      <c r="D20" s="3">
        <v>504000</v>
      </c>
      <c r="E20" s="3">
        <v>460000</v>
      </c>
      <c r="F20" s="3">
        <v>450000</v>
      </c>
      <c r="G20" s="3">
        <v>424000</v>
      </c>
    </row>
    <row r="27" spans="1:7" x14ac:dyDescent="0.3">
      <c r="A27" s="1" t="s">
        <v>10</v>
      </c>
    </row>
    <row r="28" spans="1:7" x14ac:dyDescent="0.3">
      <c r="B28" t="s">
        <v>11</v>
      </c>
      <c r="C28" s="17">
        <f>75000+5000</f>
        <v>80000</v>
      </c>
    </row>
    <row r="29" spans="1:7" x14ac:dyDescent="0.3">
      <c r="B29" t="s">
        <v>12</v>
      </c>
      <c r="C29" s="17">
        <f>C39-C42</f>
        <v>72700</v>
      </c>
    </row>
    <row r="30" spans="1:7" x14ac:dyDescent="0.3">
      <c r="B30" t="s">
        <v>13</v>
      </c>
      <c r="C30" s="17">
        <f>C47</f>
        <v>17000</v>
      </c>
    </row>
    <row r="31" spans="1:7" x14ac:dyDescent="0.3">
      <c r="B31" s="16" t="s">
        <v>14</v>
      </c>
      <c r="C31" s="23">
        <f>C28-C29+C30</f>
        <v>24300</v>
      </c>
    </row>
    <row r="32" spans="1:7" x14ac:dyDescent="0.3">
      <c r="C32" s="17"/>
    </row>
    <row r="33" spans="1:3" x14ac:dyDescent="0.3">
      <c r="C33" s="17"/>
    </row>
    <row r="34" spans="1:3" x14ac:dyDescent="0.3">
      <c r="B34" s="22" t="s">
        <v>15</v>
      </c>
      <c r="C34" s="17"/>
    </row>
    <row r="35" spans="1:3" x14ac:dyDescent="0.3">
      <c r="B35" t="s">
        <v>16</v>
      </c>
      <c r="C35" s="17">
        <v>130000</v>
      </c>
    </row>
    <row r="36" spans="1:3" x14ac:dyDescent="0.3">
      <c r="B36" s="18" t="s">
        <v>17</v>
      </c>
      <c r="C36" s="20">
        <f>C35*0.2*3</f>
        <v>78000</v>
      </c>
    </row>
    <row r="37" spans="1:3" x14ac:dyDescent="0.3">
      <c r="B37" t="s">
        <v>18</v>
      </c>
      <c r="C37" s="17">
        <f>C35-C36</f>
        <v>52000</v>
      </c>
    </row>
    <row r="39" spans="1:3" x14ac:dyDescent="0.3">
      <c r="B39" s="21" t="s">
        <v>19</v>
      </c>
      <c r="C39" s="17">
        <v>75000</v>
      </c>
    </row>
    <row r="40" spans="1:3" x14ac:dyDescent="0.3">
      <c r="B40" t="s">
        <v>20</v>
      </c>
      <c r="C40" s="20">
        <v>52000</v>
      </c>
    </row>
    <row r="41" spans="1:3" x14ac:dyDescent="0.3">
      <c r="B41" t="s">
        <v>21</v>
      </c>
      <c r="C41" s="17">
        <f>C39-C40</f>
        <v>23000</v>
      </c>
    </row>
    <row r="42" spans="1:3" x14ac:dyDescent="0.3">
      <c r="B42" t="s">
        <v>22</v>
      </c>
      <c r="C42" s="17">
        <v>2300</v>
      </c>
    </row>
    <row r="43" spans="1:3" x14ac:dyDescent="0.3">
      <c r="C43" s="17"/>
    </row>
    <row r="44" spans="1:3" x14ac:dyDescent="0.3">
      <c r="B44" t="s">
        <v>23</v>
      </c>
      <c r="C44" s="17"/>
    </row>
    <row r="45" spans="1:3" x14ac:dyDescent="0.3">
      <c r="B45" t="s">
        <v>24</v>
      </c>
      <c r="C45" s="17">
        <v>25000</v>
      </c>
    </row>
    <row r="46" spans="1:3" x14ac:dyDescent="0.3">
      <c r="B46" t="s">
        <v>25</v>
      </c>
      <c r="C46" s="17">
        <v>8000</v>
      </c>
    </row>
    <row r="47" spans="1:3" x14ac:dyDescent="0.3">
      <c r="C47" s="17">
        <f>C45-C46</f>
        <v>17000</v>
      </c>
    </row>
    <row r="48" spans="1:3" x14ac:dyDescent="0.3">
      <c r="A48" s="21" t="s">
        <v>41</v>
      </c>
      <c r="C48" s="17"/>
    </row>
    <row r="49" spans="2:7" x14ac:dyDescent="0.3">
      <c r="B49" s="19" t="s">
        <v>26</v>
      </c>
      <c r="C49" s="17" t="s">
        <v>35</v>
      </c>
      <c r="D49" t="s">
        <v>36</v>
      </c>
      <c r="E49" s="17" t="s">
        <v>37</v>
      </c>
      <c r="F49" t="s">
        <v>38</v>
      </c>
      <c r="G49" s="17" t="s">
        <v>39</v>
      </c>
    </row>
    <row r="50" spans="2:7" x14ac:dyDescent="0.3">
      <c r="B50" t="s">
        <v>27</v>
      </c>
      <c r="C50" s="17">
        <v>504000</v>
      </c>
      <c r="D50" s="17">
        <v>504000</v>
      </c>
      <c r="E50" s="17">
        <v>504000</v>
      </c>
      <c r="F50" s="17">
        <v>504000</v>
      </c>
      <c r="G50" s="17">
        <v>504000</v>
      </c>
    </row>
    <row r="51" spans="2:7" x14ac:dyDescent="0.3">
      <c r="B51" t="s">
        <v>28</v>
      </c>
      <c r="C51" s="17">
        <v>460000</v>
      </c>
      <c r="D51" s="17">
        <v>460000</v>
      </c>
      <c r="E51" s="17">
        <v>460000</v>
      </c>
      <c r="F51" s="17">
        <v>460000</v>
      </c>
      <c r="G51" s="17">
        <v>460000</v>
      </c>
    </row>
    <row r="52" spans="2:7" x14ac:dyDescent="0.3">
      <c r="B52" t="s">
        <v>29</v>
      </c>
      <c r="C52" s="20">
        <f>80000*C6</f>
        <v>18400</v>
      </c>
      <c r="D52" s="20">
        <f t="shared" ref="D52:G52" si="0">80000*D6</f>
        <v>27200.000000000004</v>
      </c>
      <c r="E52" s="20">
        <f t="shared" si="0"/>
        <v>15200</v>
      </c>
      <c r="F52" s="20">
        <f t="shared" si="0"/>
        <v>9600</v>
      </c>
      <c r="G52" s="20">
        <f t="shared" si="0"/>
        <v>9600</v>
      </c>
    </row>
    <row r="53" spans="2:7" x14ac:dyDescent="0.3">
      <c r="B53" t="s">
        <v>33</v>
      </c>
      <c r="C53" s="17">
        <f>C50-C51-C52</f>
        <v>25600</v>
      </c>
      <c r="D53" s="17">
        <f t="shared" ref="D53:G53" si="1">D50-D51-D52</f>
        <v>16799.999999999996</v>
      </c>
      <c r="E53" s="17">
        <f t="shared" si="1"/>
        <v>28800</v>
      </c>
      <c r="F53" s="17">
        <f t="shared" si="1"/>
        <v>34400</v>
      </c>
      <c r="G53" s="17">
        <f t="shared" si="1"/>
        <v>34400</v>
      </c>
    </row>
    <row r="54" spans="2:7" x14ac:dyDescent="0.3">
      <c r="B54" t="s">
        <v>30</v>
      </c>
      <c r="C54" s="20">
        <f>C53*0.25</f>
        <v>6400</v>
      </c>
      <c r="D54" s="20">
        <f t="shared" ref="D54:G54" si="2">D53*0.25</f>
        <v>4199.9999999999991</v>
      </c>
      <c r="E54" s="20">
        <f t="shared" si="2"/>
        <v>7200</v>
      </c>
      <c r="F54" s="20">
        <f t="shared" si="2"/>
        <v>8600</v>
      </c>
      <c r="G54" s="20">
        <f t="shared" si="2"/>
        <v>8600</v>
      </c>
    </row>
    <row r="55" spans="2:7" x14ac:dyDescent="0.3">
      <c r="B55" t="s">
        <v>31</v>
      </c>
      <c r="C55" s="17">
        <f>C53-C54</f>
        <v>19200</v>
      </c>
      <c r="D55" s="17">
        <f t="shared" ref="D55:G55" si="3">D53-D54</f>
        <v>12599.999999999996</v>
      </c>
      <c r="E55" s="17">
        <f t="shared" si="3"/>
        <v>21600</v>
      </c>
      <c r="F55" s="17">
        <f t="shared" si="3"/>
        <v>25800</v>
      </c>
      <c r="G55" s="17">
        <f t="shared" si="3"/>
        <v>25800</v>
      </c>
    </row>
    <row r="56" spans="2:7" x14ac:dyDescent="0.3">
      <c r="B56" t="s">
        <v>32</v>
      </c>
      <c r="C56" s="17">
        <f>C52</f>
        <v>18400</v>
      </c>
      <c r="D56" s="17">
        <f t="shared" ref="D56:G56" si="4">D52</f>
        <v>27200.000000000004</v>
      </c>
      <c r="E56" s="17">
        <f t="shared" si="4"/>
        <v>15200</v>
      </c>
      <c r="F56" s="17">
        <f t="shared" si="4"/>
        <v>9600</v>
      </c>
      <c r="G56" s="17">
        <f t="shared" si="4"/>
        <v>9600</v>
      </c>
    </row>
    <row r="57" spans="2:7" x14ac:dyDescent="0.3">
      <c r="B57" s="16" t="s">
        <v>34</v>
      </c>
      <c r="C57" s="23">
        <f>C55+C56</f>
        <v>37600</v>
      </c>
      <c r="D57" s="23">
        <f t="shared" ref="D57:G57" si="5">D55+D56</f>
        <v>39800</v>
      </c>
      <c r="E57" s="23">
        <f t="shared" si="5"/>
        <v>36800</v>
      </c>
      <c r="F57" s="23">
        <f t="shared" si="5"/>
        <v>35400</v>
      </c>
      <c r="G57" s="23">
        <f t="shared" si="5"/>
        <v>35400</v>
      </c>
    </row>
    <row r="58" spans="2:7" x14ac:dyDescent="0.3">
      <c r="C58" s="17"/>
    </row>
    <row r="59" spans="2:7" x14ac:dyDescent="0.3">
      <c r="B59" s="19" t="s">
        <v>40</v>
      </c>
      <c r="C59" s="17" t="s">
        <v>35</v>
      </c>
      <c r="D59" t="s">
        <v>36</v>
      </c>
      <c r="E59" s="17" t="s">
        <v>37</v>
      </c>
      <c r="F59" t="s">
        <v>38</v>
      </c>
      <c r="G59" s="17" t="s">
        <v>39</v>
      </c>
    </row>
    <row r="60" spans="2:7" x14ac:dyDescent="0.3">
      <c r="B60" t="s">
        <v>27</v>
      </c>
      <c r="C60" s="17">
        <v>440000</v>
      </c>
      <c r="D60" s="17">
        <v>460000</v>
      </c>
      <c r="E60" s="17">
        <v>480000</v>
      </c>
      <c r="F60" s="17">
        <v>480000</v>
      </c>
      <c r="G60" s="17">
        <v>450000</v>
      </c>
    </row>
    <row r="61" spans="2:7" x14ac:dyDescent="0.3">
      <c r="B61" t="s">
        <v>28</v>
      </c>
      <c r="C61" s="17">
        <v>398000</v>
      </c>
      <c r="D61" s="17">
        <v>422000</v>
      </c>
      <c r="E61" s="17">
        <v>446000</v>
      </c>
      <c r="F61" s="17">
        <v>450000</v>
      </c>
      <c r="G61" s="17">
        <v>424000</v>
      </c>
    </row>
    <row r="62" spans="2:7" x14ac:dyDescent="0.3">
      <c r="B62" t="s">
        <v>29</v>
      </c>
      <c r="C62" s="20">
        <f>130000*20%</f>
        <v>26000</v>
      </c>
      <c r="D62" s="20">
        <f>130000*20%</f>
        <v>26000</v>
      </c>
      <c r="E62" s="20"/>
      <c r="F62" s="20"/>
      <c r="G62" s="20"/>
    </row>
    <row r="63" spans="2:7" x14ac:dyDescent="0.3">
      <c r="B63" t="s">
        <v>33</v>
      </c>
      <c r="C63" s="17">
        <f>C60-C61-C62</f>
        <v>16000</v>
      </c>
      <c r="D63" s="17">
        <f t="shared" ref="D63" si="6">D60-D61-D62</f>
        <v>12000</v>
      </c>
      <c r="E63" s="17">
        <f>E60-E61-E62</f>
        <v>34000</v>
      </c>
      <c r="F63" s="17">
        <f t="shared" ref="F63" si="7">F60-F61-F62</f>
        <v>30000</v>
      </c>
      <c r="G63" s="17">
        <f t="shared" ref="G63" si="8">G60-G61-G62</f>
        <v>26000</v>
      </c>
    </row>
    <row r="64" spans="2:7" x14ac:dyDescent="0.3">
      <c r="B64" t="s">
        <v>30</v>
      </c>
      <c r="C64" s="20">
        <f>C63*0.25</f>
        <v>4000</v>
      </c>
      <c r="D64" s="20">
        <f t="shared" ref="D64" si="9">D63*0.25</f>
        <v>3000</v>
      </c>
      <c r="E64" s="20">
        <f>E63*0.25</f>
        <v>8500</v>
      </c>
      <c r="F64" s="20">
        <f t="shared" ref="F64" si="10">F63*0.25</f>
        <v>7500</v>
      </c>
      <c r="G64" s="20">
        <f t="shared" ref="G64" si="11">G63*0.25</f>
        <v>6500</v>
      </c>
    </row>
    <row r="65" spans="1:7" x14ac:dyDescent="0.3">
      <c r="B65" t="s">
        <v>31</v>
      </c>
      <c r="C65" s="17">
        <f>C63-C64</f>
        <v>12000</v>
      </c>
      <c r="D65" s="17">
        <f t="shared" ref="D65" si="12">D63-D64</f>
        <v>9000</v>
      </c>
      <c r="E65" s="17">
        <f t="shared" ref="E65" si="13">E63-E64</f>
        <v>25500</v>
      </c>
      <c r="F65" s="17">
        <f t="shared" ref="F65" si="14">F63-F64</f>
        <v>22500</v>
      </c>
      <c r="G65" s="17">
        <f t="shared" ref="G65" si="15">G63-G64</f>
        <v>19500</v>
      </c>
    </row>
    <row r="66" spans="1:7" x14ac:dyDescent="0.3">
      <c r="B66" t="s">
        <v>32</v>
      </c>
      <c r="C66" s="17">
        <f>C62</f>
        <v>26000</v>
      </c>
      <c r="D66" s="17">
        <f t="shared" ref="D66:G66" si="16">D62</f>
        <v>26000</v>
      </c>
      <c r="E66" s="17">
        <f t="shared" si="16"/>
        <v>0</v>
      </c>
      <c r="F66" s="17">
        <f t="shared" si="16"/>
        <v>0</v>
      </c>
      <c r="G66" s="17">
        <f t="shared" si="16"/>
        <v>0</v>
      </c>
    </row>
    <row r="67" spans="1:7" x14ac:dyDescent="0.3">
      <c r="B67" s="16" t="s">
        <v>34</v>
      </c>
      <c r="C67" s="23">
        <f>C65+C66</f>
        <v>38000</v>
      </c>
      <c r="D67" s="23">
        <f t="shared" ref="D67" si="17">D65+D66</f>
        <v>35000</v>
      </c>
      <c r="E67" s="23">
        <f>E65+E66</f>
        <v>25500</v>
      </c>
      <c r="F67" s="23">
        <f t="shared" ref="F67" si="18">F65+F66</f>
        <v>22500</v>
      </c>
      <c r="G67" s="23">
        <f t="shared" ref="G67" si="19">G65+G66</f>
        <v>19500</v>
      </c>
    </row>
    <row r="70" spans="1:7" x14ac:dyDescent="0.3">
      <c r="B70" s="16" t="s">
        <v>42</v>
      </c>
      <c r="C70" s="26">
        <v>400</v>
      </c>
      <c r="D70" s="26">
        <v>4800</v>
      </c>
      <c r="E70" s="26">
        <v>11300</v>
      </c>
      <c r="F70" s="26">
        <v>12900</v>
      </c>
      <c r="G70" s="26">
        <v>15900</v>
      </c>
    </row>
    <row r="72" spans="1:7" x14ac:dyDescent="0.3">
      <c r="A72" s="1" t="s">
        <v>43</v>
      </c>
    </row>
    <row r="73" spans="1:7" x14ac:dyDescent="0.3">
      <c r="C73" s="17"/>
    </row>
    <row r="74" spans="1:7" x14ac:dyDescent="0.3">
      <c r="B74" t="s">
        <v>45</v>
      </c>
      <c r="C74" s="17">
        <f>C83</f>
        <v>9000</v>
      </c>
    </row>
    <row r="75" spans="1:7" x14ac:dyDescent="0.3">
      <c r="B75" t="s">
        <v>44</v>
      </c>
      <c r="C75" s="17">
        <f>17000</f>
        <v>17000</v>
      </c>
    </row>
    <row r="76" spans="1:7" x14ac:dyDescent="0.3">
      <c r="B76" s="16" t="s">
        <v>46</v>
      </c>
      <c r="C76" s="23">
        <f>C74+C75</f>
        <v>26000</v>
      </c>
    </row>
    <row r="77" spans="1:7" x14ac:dyDescent="0.3">
      <c r="C77" s="17"/>
    </row>
    <row r="78" spans="1:7" x14ac:dyDescent="0.3">
      <c r="B78" t="s">
        <v>47</v>
      </c>
      <c r="C78" s="17">
        <f>10000</f>
        <v>10000</v>
      </c>
    </row>
    <row r="79" spans="1:7" x14ac:dyDescent="0.3">
      <c r="B79" t="s">
        <v>20</v>
      </c>
      <c r="C79" s="20">
        <v>0</v>
      </c>
    </row>
    <row r="80" spans="1:7" x14ac:dyDescent="0.3">
      <c r="B80" t="s">
        <v>48</v>
      </c>
      <c r="C80" s="17">
        <f>C78</f>
        <v>10000</v>
      </c>
    </row>
    <row r="81" spans="2:4" x14ac:dyDescent="0.3">
      <c r="B81" t="s">
        <v>49</v>
      </c>
      <c r="C81" s="17">
        <v>1000</v>
      </c>
    </row>
    <row r="82" spans="2:4" x14ac:dyDescent="0.3">
      <c r="C82" s="17"/>
    </row>
    <row r="83" spans="2:4" x14ac:dyDescent="0.3">
      <c r="B83" t="s">
        <v>50</v>
      </c>
      <c r="C83" s="17">
        <f>C78-C81</f>
        <v>9000</v>
      </c>
    </row>
    <row r="85" spans="2:4" x14ac:dyDescent="0.3">
      <c r="B85" s="24" t="s">
        <v>51</v>
      </c>
    </row>
    <row r="86" spans="2:4" x14ac:dyDescent="0.3">
      <c r="C86" s="26" t="s">
        <v>52</v>
      </c>
      <c r="D86" s="26" t="s">
        <v>53</v>
      </c>
    </row>
    <row r="87" spans="2:4" x14ac:dyDescent="0.3">
      <c r="C87" s="25">
        <v>0</v>
      </c>
      <c r="D87" s="27">
        <f>-C31</f>
        <v>-24300</v>
      </c>
    </row>
    <row r="88" spans="2:4" x14ac:dyDescent="0.3">
      <c r="C88" s="25">
        <v>1</v>
      </c>
      <c r="D88" s="27">
        <v>-400</v>
      </c>
    </row>
    <row r="89" spans="2:4" x14ac:dyDescent="0.3">
      <c r="C89" s="25">
        <v>2</v>
      </c>
      <c r="D89" s="27">
        <v>4800</v>
      </c>
    </row>
    <row r="90" spans="2:4" x14ac:dyDescent="0.3">
      <c r="C90" s="25">
        <v>3</v>
      </c>
      <c r="D90" s="27">
        <v>11300</v>
      </c>
    </row>
    <row r="91" spans="2:4" x14ac:dyDescent="0.3">
      <c r="C91" s="25">
        <v>4</v>
      </c>
      <c r="D91" s="27">
        <v>12900</v>
      </c>
    </row>
    <row r="92" spans="2:4" x14ac:dyDescent="0.3">
      <c r="C92" s="25">
        <v>5</v>
      </c>
      <c r="D92" s="28">
        <f>15900+C76</f>
        <v>41900</v>
      </c>
    </row>
    <row r="93" spans="2:4" x14ac:dyDescent="0.3">
      <c r="C93" s="26" t="s">
        <v>54</v>
      </c>
      <c r="D93" s="27">
        <f>NPV(15%,D88:D92)+D87</f>
        <v>14618.919019697998</v>
      </c>
    </row>
    <row r="94" spans="2:4" x14ac:dyDescent="0.3">
      <c r="C94" s="26" t="s">
        <v>55</v>
      </c>
      <c r="D94" s="29">
        <f>IRR(D87:D92)</f>
        <v>0.28902973129523568</v>
      </c>
    </row>
    <row r="95" spans="2:4" x14ac:dyDescent="0.3">
      <c r="D95" s="25"/>
    </row>
    <row r="96" spans="2:4" x14ac:dyDescent="0.3">
      <c r="C96" t="s">
        <v>56</v>
      </c>
      <c r="D96" s="30">
        <v>0.15</v>
      </c>
    </row>
  </sheetData>
  <mergeCells count="2">
    <mergeCell ref="D14:E14"/>
    <mergeCell ref="F14:G14"/>
  </mergeCells>
  <phoneticPr fontId="7" type="noConversion"/>
  <pageMargins left="0.75" right="0.75" top="1" bottom="1" header="0.5" footer="0.5"/>
  <pageSetup scale="70"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 BÁSICO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administracion cien</dc:creator>
  <cp:lastModifiedBy>Julio Ruiz Coto</cp:lastModifiedBy>
  <cp:lastPrinted>2017-04-26T13:49:31Z</cp:lastPrinted>
  <dcterms:created xsi:type="dcterms:W3CDTF">2017-04-26T13:47:08Z</dcterms:created>
  <dcterms:modified xsi:type="dcterms:W3CDTF">2024-04-24T01:05:19Z</dcterms:modified>
</cp:coreProperties>
</file>