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SEMANA 15\"/>
    </mc:Choice>
  </mc:AlternateContent>
  <xr:revisionPtr revIDLastSave="0" documentId="13_ncr:1_{2C757FAD-8E11-4902-91B9-830A16EB4894}" xr6:coauthVersionLast="47" xr6:coauthVersionMax="47" xr10:uidLastSave="{00000000-0000-0000-0000-000000000000}"/>
  <bookViews>
    <workbookView xWindow="-120" yWindow="-120" windowWidth="29040" windowHeight="16440" xr2:uid="{D95E263E-C792-4272-9562-D0840961DE66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E58" i="1"/>
  <c r="E56" i="1"/>
  <c r="H56" i="1"/>
  <c r="G56" i="1"/>
  <c r="F56" i="1"/>
  <c r="I56" i="1"/>
  <c r="D56" i="1"/>
  <c r="C54" i="1"/>
  <c r="C55" i="1" s="1"/>
  <c r="D46" i="1"/>
  <c r="E46" i="1"/>
  <c r="F46" i="1"/>
  <c r="G46" i="1"/>
  <c r="C46" i="1"/>
  <c r="D45" i="1"/>
  <c r="E45" i="1"/>
  <c r="F45" i="1"/>
  <c r="G45" i="1"/>
  <c r="C45" i="1"/>
  <c r="D44" i="1"/>
  <c r="E44" i="1"/>
  <c r="F44" i="1"/>
  <c r="G44" i="1"/>
  <c r="C44" i="1"/>
  <c r="D43" i="1"/>
  <c r="E43" i="1"/>
  <c r="F43" i="1"/>
  <c r="G43" i="1"/>
  <c r="C43" i="1"/>
  <c r="D42" i="1"/>
  <c r="E42" i="1"/>
  <c r="F42" i="1"/>
  <c r="G42" i="1"/>
  <c r="C42" i="1"/>
  <c r="D41" i="1"/>
  <c r="E41" i="1"/>
  <c r="F41" i="1"/>
  <c r="G41" i="1"/>
  <c r="C41" i="1"/>
  <c r="D40" i="1"/>
  <c r="E40" i="1"/>
  <c r="F40" i="1"/>
  <c r="G40" i="1"/>
  <c r="C40" i="1"/>
  <c r="C53" i="1"/>
  <c r="D39" i="1"/>
  <c r="C49" i="1" s="1"/>
  <c r="E39" i="1"/>
  <c r="D49" i="1" s="1"/>
  <c r="F39" i="1"/>
  <c r="E49" i="1" s="1"/>
  <c r="G39" i="1"/>
  <c r="F49" i="1" s="1"/>
  <c r="C39" i="1"/>
  <c r="D36" i="1"/>
  <c r="E36" i="1" s="1"/>
  <c r="F36" i="1" s="1"/>
  <c r="D35" i="1"/>
  <c r="F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Sian</author>
  </authors>
  <commentList>
    <comment ref="C54" authorId="0" shapeId="0" xr:uid="{CACC219F-C491-43C1-B655-357B2E0B0E48}">
      <text>
        <r>
          <rPr>
            <b/>
            <sz val="9"/>
            <color indexed="81"/>
            <rFont val="Tahoma"/>
            <family val="2"/>
          </rPr>
          <t>Rafael Sian:</t>
        </r>
        <r>
          <rPr>
            <sz val="9"/>
            <color indexed="81"/>
            <rFont val="Tahoma"/>
            <family val="2"/>
          </rPr>
          <t xml:space="preserve">
Sumo año cero, debido a que dice que tal vez se recuperra
</t>
        </r>
      </text>
    </comment>
  </commentList>
</comments>
</file>

<file path=xl/sharedStrings.xml><?xml version="1.0" encoding="utf-8"?>
<sst xmlns="http://schemas.openxmlformats.org/spreadsheetml/2006/main" count="63" uniqueCount="48">
  <si>
    <t>Estudio pruebas mercado 2014 Costo 250,000.00</t>
  </si>
  <si>
    <t>valor corriente de mercado del lugar propuesto para la fábrica (el cual ya posee la empresa) es de $150,000.</t>
  </si>
  <si>
    <t>Valor terminal</t>
  </si>
  <si>
    <t>Al terminar el proyecto aún podrá venderse en dicho valor.</t>
  </si>
  <si>
    <t>Inversiòn inicial</t>
  </si>
  <si>
    <t>costo de la maquinaria que se necesitará es de $100,000, con una vida estimada de 5 años.</t>
  </si>
  <si>
    <t>Al final de cinco años, la maquinaria tendrá un valor de mercado estimado de $30,000 (el cual no se consideró para efectos de depreciación).</t>
  </si>
  <si>
    <t>Equipo se depreciara mediante el metodo de linea recta</t>
  </si>
  <si>
    <t>FNE Operativos</t>
  </si>
  <si>
    <t>producción (en unidades) por año: 5,000, 8,000, 12,000, 10,000, 6,000 (a partir de la nueva maquinaria).</t>
  </si>
  <si>
    <t>El precio durante el primer año es $20 por unidad; posteriormente se incrementará sólo en un 2% por año</t>
  </si>
  <si>
    <t>Los costos de producción durante el primer año son $10 por unidad y aumentarán 10% por año posteriormente</t>
  </si>
  <si>
    <t>el capital de trabajo inicial requerido adicional será de $10,000 (10% sobre las ventas del año 1,</t>
  </si>
  <si>
    <t>Para los siguientes años, el capital de trabajo neto adicional requerido seguirá siendo el 10% de las ventas esperadas en el año siguiente.</t>
  </si>
  <si>
    <t>la inversión en capital de trabajo se recuperará por completo al final de la vida del proyecto (suma de todo lo que se fue invirtiendo cada año).</t>
  </si>
  <si>
    <t>tasa mínima atractiva de retorno del 15% (ajustada).</t>
  </si>
  <si>
    <t>este no se toma en cuenta por que es activo undido</t>
  </si>
  <si>
    <t>Si se toma en cuenta</t>
  </si>
  <si>
    <t>Costo de oprtunidad del terreni</t>
  </si>
  <si>
    <t>Costo de la maquinaria</t>
  </si>
  <si>
    <t>Capital de trabajo inicial</t>
  </si>
  <si>
    <t>FNE OPERATIVOS</t>
  </si>
  <si>
    <t>Año 1</t>
  </si>
  <si>
    <t>Año 2</t>
  </si>
  <si>
    <t>Año 3</t>
  </si>
  <si>
    <t>Año 4</t>
  </si>
  <si>
    <t>Año 5</t>
  </si>
  <si>
    <t>Unidadles a vender</t>
  </si>
  <si>
    <t>Precio Uni</t>
  </si>
  <si>
    <t>Costo Unit</t>
  </si>
  <si>
    <t>Ingresos</t>
  </si>
  <si>
    <t>(-)costos</t>
  </si>
  <si>
    <t>(-)depresacicion</t>
  </si>
  <si>
    <t>UAII</t>
  </si>
  <si>
    <t>(-)ISR</t>
  </si>
  <si>
    <t>UN</t>
  </si>
  <si>
    <t>(+)Depreciacion</t>
  </si>
  <si>
    <t>Capital de trabajo</t>
  </si>
  <si>
    <t>Venta del terreno</t>
  </si>
  <si>
    <t>venta de maquinaria</t>
  </si>
  <si>
    <t>Ingreso por Venta del terreno</t>
  </si>
  <si>
    <t>Recuperacion de capitla de trabajo</t>
  </si>
  <si>
    <t>Año 0</t>
  </si>
  <si>
    <t>añ1</t>
  </si>
  <si>
    <t>añ2</t>
  </si>
  <si>
    <t>año3</t>
  </si>
  <si>
    <t>TIR</t>
  </si>
  <si>
    <t>VNA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</si>
</sst>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&quot;#,##0.00;[Red]\-&quot;Q&quot;#,##0.00"/>
    <numFmt numFmtId="165" formatCode="_-&quot;Q&quot;* #,##0.00_-;\-&quot;Q&quot;* #,##0.00_-;_-&quot;Q&quot;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65" fontId="0" fillId="0" borderId="0" xfId="1" applyFont="1"/>
    <xf numFmtId="165" fontId="0" fillId="0" borderId="0" xfId="0" applyNumberFormat="1"/>
    <xf numFmtId="165" fontId="0" fillId="0" borderId="1" xfId="1" applyFont="1" applyBorder="1"/>
    <xf numFmtId="0" fontId="6" fillId="0" borderId="0" xfId="0" applyFont="1"/>
    <xf numFmtId="2" fontId="0" fillId="0" borderId="0" xfId="0" applyNumberFormat="1"/>
    <xf numFmtId="0" fontId="6" fillId="2" borderId="0" xfId="0" applyFont="1" applyFill="1"/>
    <xf numFmtId="0" fontId="0" fillId="2" borderId="0" xfId="0" applyFill="1"/>
    <xf numFmtId="0" fontId="7" fillId="0" borderId="0" xfId="0" applyFont="1"/>
    <xf numFmtId="0" fontId="8" fillId="0" borderId="0" xfId="0" applyFont="1"/>
    <xf numFmtId="0" fontId="0" fillId="0" borderId="1" xfId="0" applyBorder="1"/>
    <xf numFmtId="165" fontId="0" fillId="0" borderId="0" xfId="1" applyFont="1" applyBorder="1"/>
    <xf numFmtId="165" fontId="0" fillId="0" borderId="1" xfId="0" applyNumberFormat="1" applyBorder="1"/>
    <xf numFmtId="165" fontId="0" fillId="2" borderId="0" xfId="0" applyNumberFormat="1" applyFill="1"/>
    <xf numFmtId="9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BC8B-F90E-4E4E-864A-858825E362AC}">
  <dimension ref="A1:J59"/>
  <sheetViews>
    <sheetView tabSelected="1" zoomScale="130" zoomScaleNormal="130" workbookViewId="0">
      <selection activeCell="E60" sqref="E60"/>
    </sheetView>
  </sheetViews>
  <sheetFormatPr baseColWidth="10" defaultRowHeight="15" x14ac:dyDescent="0.25"/>
  <cols>
    <col min="2" max="2" width="19.42578125" customWidth="1"/>
    <col min="3" max="3" width="48.140625" bestFit="1" customWidth="1"/>
    <col min="4" max="4" width="15.5703125" customWidth="1"/>
    <col min="5" max="5" width="14.42578125" customWidth="1"/>
    <col min="6" max="6" width="15.85546875" customWidth="1"/>
    <col min="7" max="7" width="12.5703125" customWidth="1"/>
    <col min="8" max="8" width="12.7109375" bestFit="1" customWidth="1"/>
    <col min="9" max="9" width="16.140625" customWidth="1"/>
  </cols>
  <sheetData>
    <row r="1" spans="2:10" ht="15.75" x14ac:dyDescent="0.25">
      <c r="B1" s="2" t="s">
        <v>4</v>
      </c>
    </row>
    <row r="2" spans="2:10" x14ac:dyDescent="0.25">
      <c r="B2" t="s">
        <v>0</v>
      </c>
      <c r="J2" s="3" t="s">
        <v>16</v>
      </c>
    </row>
    <row r="3" spans="2:10" x14ac:dyDescent="0.25">
      <c r="B3" t="s">
        <v>1</v>
      </c>
      <c r="J3" s="4" t="s">
        <v>17</v>
      </c>
    </row>
    <row r="4" spans="2:10" x14ac:dyDescent="0.25">
      <c r="B4" t="s">
        <v>5</v>
      </c>
      <c r="J4" s="4" t="s">
        <v>17</v>
      </c>
    </row>
    <row r="5" spans="2:10" x14ac:dyDescent="0.25">
      <c r="B5" t="s">
        <v>7</v>
      </c>
    </row>
    <row r="6" spans="2:10" x14ac:dyDescent="0.25">
      <c r="B6" t="s">
        <v>12</v>
      </c>
    </row>
    <row r="8" spans="2:10" ht="15.75" x14ac:dyDescent="0.25">
      <c r="B8" s="2" t="s">
        <v>2</v>
      </c>
    </row>
    <row r="9" spans="2:10" ht="15.75" x14ac:dyDescent="0.25">
      <c r="B9" s="12" t="s">
        <v>38</v>
      </c>
    </row>
    <row r="10" spans="2:10" x14ac:dyDescent="0.25">
      <c r="B10" t="s">
        <v>3</v>
      </c>
    </row>
    <row r="11" spans="2:10" x14ac:dyDescent="0.25">
      <c r="B11" t="s">
        <v>6</v>
      </c>
    </row>
    <row r="12" spans="2:10" x14ac:dyDescent="0.25">
      <c r="B12" t="s">
        <v>14</v>
      </c>
    </row>
    <row r="14" spans="2:10" x14ac:dyDescent="0.25">
      <c r="B14" s="1" t="s">
        <v>8</v>
      </c>
    </row>
    <row r="15" spans="2:10" x14ac:dyDescent="0.25">
      <c r="B15" t="s">
        <v>9</v>
      </c>
    </row>
    <row r="16" spans="2:10" x14ac:dyDescent="0.25">
      <c r="B16" t="s">
        <v>10</v>
      </c>
    </row>
    <row r="17" spans="2:6" x14ac:dyDescent="0.25">
      <c r="B17" t="s">
        <v>11</v>
      </c>
    </row>
    <row r="19" spans="2:6" x14ac:dyDescent="0.25">
      <c r="B19" t="s">
        <v>13</v>
      </c>
    </row>
    <row r="21" spans="2:6" x14ac:dyDescent="0.25">
      <c r="C21" t="s">
        <v>15</v>
      </c>
    </row>
    <row r="25" spans="2:6" ht="15.75" x14ac:dyDescent="0.25">
      <c r="B25" s="2" t="s">
        <v>4</v>
      </c>
    </row>
    <row r="26" spans="2:6" x14ac:dyDescent="0.25">
      <c r="C26" t="s">
        <v>18</v>
      </c>
      <c r="F26" s="5">
        <v>150000</v>
      </c>
    </row>
    <row r="27" spans="2:6" x14ac:dyDescent="0.25">
      <c r="C27" t="s">
        <v>19</v>
      </c>
      <c r="F27" s="5">
        <v>100000</v>
      </c>
    </row>
    <row r="28" spans="2:6" x14ac:dyDescent="0.25">
      <c r="C28" t="s">
        <v>20</v>
      </c>
      <c r="F28" s="7">
        <v>10000</v>
      </c>
    </row>
    <row r="29" spans="2:6" x14ac:dyDescent="0.25">
      <c r="F29" s="6">
        <f>SUM(F26:F28)</f>
        <v>260000</v>
      </c>
    </row>
    <row r="32" spans="2:6" x14ac:dyDescent="0.25">
      <c r="B32" s="8"/>
    </row>
    <row r="33" spans="1:7" x14ac:dyDescent="0.25">
      <c r="C33" t="s">
        <v>22</v>
      </c>
      <c r="D33" t="s">
        <v>23</v>
      </c>
      <c r="E33" t="s">
        <v>24</v>
      </c>
      <c r="F33" t="s">
        <v>25</v>
      </c>
      <c r="G33" t="s">
        <v>26</v>
      </c>
    </row>
    <row r="34" spans="1:7" x14ac:dyDescent="0.25">
      <c r="A34" t="s">
        <v>27</v>
      </c>
      <c r="C34" s="9">
        <v>5000</v>
      </c>
      <c r="D34" s="9">
        <v>8000</v>
      </c>
      <c r="E34" s="9">
        <v>12000</v>
      </c>
      <c r="F34" s="9">
        <v>10000</v>
      </c>
      <c r="G34" s="9">
        <v>6000</v>
      </c>
    </row>
    <row r="35" spans="1:7" x14ac:dyDescent="0.25">
      <c r="A35" t="s">
        <v>28</v>
      </c>
      <c r="C35" s="5">
        <v>20</v>
      </c>
      <c r="D35" s="5">
        <f>C35*1.02</f>
        <v>20.399999999999999</v>
      </c>
      <c r="E35" s="5">
        <v>20.81</v>
      </c>
      <c r="F35" s="5">
        <v>21.23</v>
      </c>
      <c r="G35" s="5">
        <v>21.65</v>
      </c>
    </row>
    <row r="36" spans="1:7" x14ac:dyDescent="0.25">
      <c r="A36" t="s">
        <v>29</v>
      </c>
      <c r="C36">
        <v>10</v>
      </c>
      <c r="D36">
        <f>C36*1.1</f>
        <v>11</v>
      </c>
      <c r="E36" s="9">
        <f t="shared" ref="E36:F36" si="0">D36*1.1</f>
        <v>12.100000000000001</v>
      </c>
      <c r="F36" s="9">
        <f t="shared" si="0"/>
        <v>13.310000000000002</v>
      </c>
      <c r="G36" s="9">
        <v>14.64</v>
      </c>
    </row>
    <row r="38" spans="1:7" x14ac:dyDescent="0.25">
      <c r="A38" s="8"/>
      <c r="C38" s="14" t="s">
        <v>22</v>
      </c>
      <c r="D38" s="14" t="s">
        <v>23</v>
      </c>
      <c r="E38" s="14" t="s">
        <v>24</v>
      </c>
      <c r="F38" s="14" t="s">
        <v>25</v>
      </c>
      <c r="G38" s="14" t="s">
        <v>26</v>
      </c>
    </row>
    <row r="39" spans="1:7" x14ac:dyDescent="0.25">
      <c r="A39" t="s">
        <v>30</v>
      </c>
      <c r="C39" s="6">
        <f>C34*C35</f>
        <v>100000</v>
      </c>
      <c r="D39" s="6">
        <f t="shared" ref="D39:G39" si="1">D34*D35</f>
        <v>163200</v>
      </c>
      <c r="E39" s="6">
        <f t="shared" si="1"/>
        <v>249719.99999999997</v>
      </c>
      <c r="F39" s="6">
        <f t="shared" si="1"/>
        <v>212300</v>
      </c>
      <c r="G39" s="6">
        <f t="shared" si="1"/>
        <v>129899.99999999999</v>
      </c>
    </row>
    <row r="40" spans="1:7" x14ac:dyDescent="0.25">
      <c r="A40" t="s">
        <v>31</v>
      </c>
      <c r="C40" s="5">
        <f>C36*C34</f>
        <v>50000</v>
      </c>
      <c r="D40" s="5">
        <f t="shared" ref="D40:G40" si="2">D36*D34</f>
        <v>88000</v>
      </c>
      <c r="E40" s="5">
        <f t="shared" si="2"/>
        <v>145200.00000000003</v>
      </c>
      <c r="F40" s="5">
        <f t="shared" si="2"/>
        <v>133100.00000000003</v>
      </c>
      <c r="G40" s="5">
        <f t="shared" si="2"/>
        <v>87840</v>
      </c>
    </row>
    <row r="41" spans="1:7" x14ac:dyDescent="0.25">
      <c r="A41" t="s">
        <v>32</v>
      </c>
      <c r="C41" s="7">
        <f>20000</f>
        <v>20000</v>
      </c>
      <c r="D41" s="7">
        <f>20000</f>
        <v>20000</v>
      </c>
      <c r="E41" s="7">
        <f>20000</f>
        <v>20000</v>
      </c>
      <c r="F41" s="7">
        <f>20000</f>
        <v>20000</v>
      </c>
      <c r="G41" s="7">
        <f>20000</f>
        <v>20000</v>
      </c>
    </row>
    <row r="42" spans="1:7" x14ac:dyDescent="0.25">
      <c r="A42" t="s">
        <v>33</v>
      </c>
      <c r="C42" s="6">
        <f>C39-C40-C41</f>
        <v>30000</v>
      </c>
      <c r="D42" s="6">
        <f t="shared" ref="D42:G42" si="3">D39-D40-D41</f>
        <v>55200</v>
      </c>
      <c r="E42" s="6">
        <f t="shared" si="3"/>
        <v>84519.999999999942</v>
      </c>
      <c r="F42" s="6">
        <f t="shared" si="3"/>
        <v>59199.999999999971</v>
      </c>
      <c r="G42" s="6">
        <f t="shared" si="3"/>
        <v>22059.999999999985</v>
      </c>
    </row>
    <row r="43" spans="1:7" x14ac:dyDescent="0.25">
      <c r="A43" t="s">
        <v>34</v>
      </c>
      <c r="C43" s="16">
        <f>C42*0.25</f>
        <v>7500</v>
      </c>
      <c r="D43" s="16">
        <f t="shared" ref="D43:G43" si="4">D42*0.25</f>
        <v>13800</v>
      </c>
      <c r="E43" s="16">
        <f t="shared" si="4"/>
        <v>21129.999999999985</v>
      </c>
      <c r="F43" s="16">
        <f t="shared" si="4"/>
        <v>14799.999999999993</v>
      </c>
      <c r="G43" s="16">
        <f t="shared" si="4"/>
        <v>5514.9999999999964</v>
      </c>
    </row>
    <row r="44" spans="1:7" x14ac:dyDescent="0.25">
      <c r="A44" t="s">
        <v>35</v>
      </c>
      <c r="C44" s="6">
        <f>C42-C43</f>
        <v>22500</v>
      </c>
      <c r="D44" s="6">
        <f t="shared" ref="D44:G44" si="5">D42-D43</f>
        <v>41400</v>
      </c>
      <c r="E44" s="6">
        <f t="shared" si="5"/>
        <v>63389.999999999956</v>
      </c>
      <c r="F44" s="6">
        <f t="shared" si="5"/>
        <v>44399.999999999978</v>
      </c>
      <c r="G44" s="6">
        <f t="shared" si="5"/>
        <v>16544.999999999989</v>
      </c>
    </row>
    <row r="45" spans="1:7" x14ac:dyDescent="0.25">
      <c r="A45" t="s">
        <v>36</v>
      </c>
      <c r="C45" s="7">
        <f>20000</f>
        <v>20000</v>
      </c>
      <c r="D45" s="7">
        <f>20000</f>
        <v>20000</v>
      </c>
      <c r="E45" s="7">
        <f>20000</f>
        <v>20000</v>
      </c>
      <c r="F45" s="7">
        <f>20000</f>
        <v>20000</v>
      </c>
      <c r="G45" s="7">
        <f>20000</f>
        <v>20000</v>
      </c>
    </row>
    <row r="46" spans="1:7" x14ac:dyDescent="0.25">
      <c r="A46" s="10" t="s">
        <v>21</v>
      </c>
      <c r="B46" s="11"/>
      <c r="C46" s="17">
        <f>C44+C45</f>
        <v>42500</v>
      </c>
      <c r="D46" s="17">
        <f t="shared" ref="D46:G46" si="6">D44+D45</f>
        <v>61400</v>
      </c>
      <c r="E46" s="17">
        <f t="shared" si="6"/>
        <v>83389.999999999956</v>
      </c>
      <c r="F46" s="17">
        <f t="shared" si="6"/>
        <v>64399.999999999978</v>
      </c>
      <c r="G46" s="17">
        <f t="shared" si="6"/>
        <v>36544.999999999985</v>
      </c>
    </row>
    <row r="48" spans="1:7" x14ac:dyDescent="0.25">
      <c r="C48" s="14" t="s">
        <v>22</v>
      </c>
      <c r="D48" s="14" t="s">
        <v>23</v>
      </c>
      <c r="E48" s="14" t="s">
        <v>24</v>
      </c>
      <c r="F48" s="14" t="s">
        <v>25</v>
      </c>
      <c r="G48" s="14" t="s">
        <v>26</v>
      </c>
    </row>
    <row r="49" spans="1:9" x14ac:dyDescent="0.25">
      <c r="A49" t="s">
        <v>37</v>
      </c>
      <c r="C49" s="6">
        <f>D39*0.1</f>
        <v>16320</v>
      </c>
      <c r="D49" s="6">
        <f t="shared" ref="D49:F49" si="7">E39*0.1</f>
        <v>24972</v>
      </c>
      <c r="E49" s="6">
        <f t="shared" si="7"/>
        <v>21230</v>
      </c>
      <c r="F49" s="6">
        <f t="shared" si="7"/>
        <v>12990</v>
      </c>
    </row>
    <row r="51" spans="1:9" x14ac:dyDescent="0.25">
      <c r="A51" s="13" t="s">
        <v>2</v>
      </c>
    </row>
    <row r="52" spans="1:9" x14ac:dyDescent="0.25">
      <c r="A52" t="s">
        <v>40</v>
      </c>
      <c r="C52" s="5">
        <v>150000</v>
      </c>
    </row>
    <row r="53" spans="1:9" x14ac:dyDescent="0.25">
      <c r="A53" t="s">
        <v>39</v>
      </c>
      <c r="C53" s="15">
        <f>30000-(30000*0.1)</f>
        <v>27000</v>
      </c>
    </row>
    <row r="54" spans="1:9" x14ac:dyDescent="0.25">
      <c r="A54" t="s">
        <v>41</v>
      </c>
      <c r="C54" s="16">
        <f>SUM(C49:F49)+F28</f>
        <v>85512</v>
      </c>
    </row>
    <row r="55" spans="1:9" x14ac:dyDescent="0.25">
      <c r="C55" s="6">
        <f>SUM(C52:C54)</f>
        <v>262512</v>
      </c>
      <c r="D55" s="1" t="s">
        <v>42</v>
      </c>
      <c r="E55" s="8" t="s">
        <v>43</v>
      </c>
      <c r="F55" s="8" t="s">
        <v>44</v>
      </c>
      <c r="G55" s="8" t="s">
        <v>45</v>
      </c>
      <c r="H55" s="8" t="s">
        <v>25</v>
      </c>
      <c r="I55" s="8" t="s">
        <v>26</v>
      </c>
    </row>
    <row r="56" spans="1:9" x14ac:dyDescent="0.25">
      <c r="D56" s="6">
        <f>-F29</f>
        <v>-260000</v>
      </c>
      <c r="E56" s="6">
        <f>C46-C49</f>
        <v>26180</v>
      </c>
      <c r="F56" s="6">
        <f>D46-D49</f>
        <v>36428</v>
      </c>
      <c r="G56" s="6">
        <f>E46-E49</f>
        <v>62159.999999999956</v>
      </c>
      <c r="H56" s="6">
        <f>F46-F49</f>
        <v>51409.999999999978</v>
      </c>
      <c r="I56" s="6">
        <f>G46+C55</f>
        <v>299057</v>
      </c>
    </row>
    <row r="58" spans="1:9" x14ac:dyDescent="0.25">
      <c r="D58" t="s">
        <v>46</v>
      </c>
      <c r="E58" s="18">
        <f>IRR(D56:I56)</f>
        <v>0.1602753939211583</v>
      </c>
    </row>
    <row r="59" spans="1:9" x14ac:dyDescent="0.25">
      <c r="D59" t="s">
        <v>47</v>
      </c>
      <c r="E59" s="19">
        <f>NPV(15%,D56:I56)</f>
        <v>8051.5175613935326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ALFONSO TOJ SIAN</dc:creator>
  <cp:lastModifiedBy>Julio Ruiz Coto</cp:lastModifiedBy>
  <dcterms:created xsi:type="dcterms:W3CDTF">2024-04-26T00:17:05Z</dcterms:created>
  <dcterms:modified xsi:type="dcterms:W3CDTF">2024-05-28T18:01:21Z</dcterms:modified>
</cp:coreProperties>
</file>