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PRIMERCICLO2024\ADMINISTRACION Y ANALISIS FINANCIERO\SEMANA 16\"/>
    </mc:Choice>
  </mc:AlternateContent>
  <xr:revisionPtr revIDLastSave="0" documentId="13_ncr:1_{12980837-9972-445C-B5D9-FDF9AC49765C}" xr6:coauthVersionLast="47" xr6:coauthVersionMax="47" xr10:uidLastSave="{00000000-0000-0000-0000-000000000000}"/>
  <bookViews>
    <workbookView xWindow="-120" yWindow="-120" windowWidth="29040" windowHeight="15720" xr2:uid="{8429FF84-3052-4E9C-B05E-82EC27870084}"/>
  </bookViews>
  <sheets>
    <sheet name="ESTRUCTU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F77" i="1"/>
  <c r="D77" i="1"/>
  <c r="C77" i="1"/>
  <c r="G74" i="1"/>
  <c r="G73" i="1"/>
  <c r="F73" i="1"/>
  <c r="F74" i="1" s="1"/>
  <c r="D73" i="1"/>
  <c r="D74" i="1" s="1"/>
  <c r="C73" i="1"/>
  <c r="C74" i="1" s="1"/>
  <c r="C35" i="1"/>
  <c r="C30" i="1"/>
  <c r="D44" i="1"/>
  <c r="F44" i="1"/>
  <c r="G44" i="1"/>
  <c r="C44" i="1"/>
  <c r="G52" i="1"/>
  <c r="F52" i="1"/>
  <c r="D52" i="1"/>
  <c r="C52" i="1"/>
  <c r="G48" i="1"/>
  <c r="G49" i="1" s="1"/>
  <c r="F48" i="1"/>
  <c r="F49" i="1" s="1"/>
  <c r="D48" i="1"/>
  <c r="D49" i="1" s="1"/>
  <c r="C48" i="1"/>
  <c r="C49" i="1" s="1"/>
  <c r="C34" i="1"/>
  <c r="D34" i="1"/>
  <c r="D33" i="1"/>
  <c r="C33" i="1"/>
  <c r="D29" i="1"/>
  <c r="C29" i="1"/>
  <c r="D28" i="1"/>
  <c r="C28" i="1"/>
  <c r="G24" i="1"/>
  <c r="F24" i="1"/>
  <c r="D24" i="1"/>
  <c r="C24" i="1"/>
  <c r="G21" i="1"/>
  <c r="G17" i="1"/>
  <c r="F21" i="1"/>
  <c r="F17" i="1"/>
  <c r="G18" i="1"/>
  <c r="F18" i="1"/>
  <c r="D22" i="1"/>
  <c r="C22" i="1"/>
  <c r="D21" i="1"/>
  <c r="C21" i="1"/>
  <c r="D19" i="1"/>
  <c r="D20" i="1"/>
  <c r="C20" i="1"/>
  <c r="C19" i="1"/>
  <c r="D18" i="1"/>
  <c r="C18" i="1"/>
  <c r="D17" i="1"/>
  <c r="C17" i="1"/>
  <c r="C76" i="1" l="1"/>
  <c r="C78" i="1" s="1"/>
  <c r="C75" i="1"/>
  <c r="D75" i="1"/>
  <c r="D76" i="1" s="1"/>
  <c r="D78" i="1" s="1"/>
  <c r="F75" i="1"/>
  <c r="F76" i="1" s="1"/>
  <c r="F78" i="1" s="1"/>
  <c r="G75" i="1"/>
  <c r="G76" i="1" s="1"/>
  <c r="G78" i="1" s="1"/>
  <c r="F50" i="1"/>
  <c r="F51" i="1" s="1"/>
  <c r="F53" i="1" s="1"/>
  <c r="C50" i="1"/>
  <c r="C51" i="1" s="1"/>
  <c r="C53" i="1" s="1"/>
  <c r="D50" i="1"/>
  <c r="D51" i="1" s="1"/>
  <c r="D53" i="1" s="1"/>
  <c r="G50" i="1"/>
  <c r="G51" i="1"/>
  <c r="G53" i="1" s="1"/>
  <c r="F19" i="1"/>
  <c r="F20" i="1" s="1"/>
  <c r="F22" i="1" s="1"/>
  <c r="G19" i="1"/>
  <c r="G20" i="1" s="1"/>
  <c r="G22" i="1" s="1"/>
</calcChain>
</file>

<file path=xl/sharedStrings.xml><?xml version="1.0" encoding="utf-8"?>
<sst xmlns="http://schemas.openxmlformats.org/spreadsheetml/2006/main" count="58" uniqueCount="36">
  <si>
    <t>Fuente de Capital</t>
  </si>
  <si>
    <t>Estructura de Capital A</t>
  </si>
  <si>
    <t>Estructura de Capital B</t>
  </si>
  <si>
    <t>Deuda a L.P.</t>
  </si>
  <si>
    <t>Q75,000.00 a una tasa cupón del 16%</t>
  </si>
  <si>
    <t>Q 50,000.00 a una tasa cupón del 15%</t>
  </si>
  <si>
    <t>Acciones Preferentes</t>
  </si>
  <si>
    <t>Q10,000.00 con un dividendo anual del 18%</t>
  </si>
  <si>
    <t>Q15,000.00 con un dividendo anual del 18%</t>
  </si>
  <si>
    <t>Acciones Comunes</t>
  </si>
  <si>
    <t>8,000 acciones</t>
  </si>
  <si>
    <t>10,000 acciones</t>
  </si>
  <si>
    <t>Estructura A</t>
  </si>
  <si>
    <t>EBIT = UAII</t>
  </si>
  <si>
    <t>(-) interes</t>
  </si>
  <si>
    <t>(-) impuestos</t>
  </si>
  <si>
    <t>utilidad neta</t>
  </si>
  <si>
    <t>(-) dividendos preferentes</t>
  </si>
  <si>
    <t>UDAC</t>
  </si>
  <si>
    <t>utilidad antes de impuesto</t>
  </si>
  <si>
    <t>Estructura B</t>
  </si>
  <si>
    <t>X (UAII)</t>
  </si>
  <si>
    <t>Y (UPA)</t>
  </si>
  <si>
    <t>ESTRUCTURA A</t>
  </si>
  <si>
    <t>ESTRUCTURA B</t>
  </si>
  <si>
    <t>punto de equilibrio financiero</t>
  </si>
  <si>
    <t>TASA FISCAL DE 0.25</t>
  </si>
  <si>
    <t>c) Apalancamiento financiero</t>
  </si>
  <si>
    <t>d) preferencias de las estructuras</t>
  </si>
  <si>
    <t xml:space="preserve"> (1-0.25)*(UAII-12000)-1800/8000 = (1-0.25)*(UAII-7500)-2700/10000</t>
  </si>
  <si>
    <t xml:space="preserve">UAII = </t>
  </si>
  <si>
    <t>SI LAS UAII ESPERADAS SON MENORES A 27,600 SE PREFIERE LA ESTRUCTURA B</t>
  </si>
  <si>
    <t>SI LAS UAII ESPERADAS SON MAYORES A 27,600 SE PREFIERE LA ESTRUCTURA A</t>
  </si>
  <si>
    <t>SI LAS UAII ESPERADAS SON IGUALES A 27,600 PUEDEN USAR CUALQUIERA DE LAS DOS ESTRUCTURAS DE CAPITAL</t>
  </si>
  <si>
    <t>e) SI UAII = 35,000 se recomienda la estructura A</t>
  </si>
  <si>
    <t>EPS (UPA)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</si>
</sst>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540A]* #,##0.00_ ;_-[$$-540A]* \-#,##0.00\ ;_-[$$-540A]* &quot;-&quot;??_ ;_-@_ "/>
  </numFmts>
  <fonts count="6">
    <font>
      <sz val="11"/>
      <color theme="1"/>
      <name val="Aptos Narrow"/>
      <family val="2"/>
      <scheme val="minor"/>
    </font>
    <font>
      <b/>
      <sz val="10"/>
      <color theme="1"/>
      <name val="Calibri "/>
    </font>
    <font>
      <sz val="10"/>
      <color theme="1"/>
      <name val="Calibri "/>
    </font>
    <font>
      <b/>
      <sz val="11"/>
      <color theme="4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justify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5" xfId="0" applyNumberFormat="1" applyBorder="1"/>
    <xf numFmtId="0" fontId="2" fillId="2" borderId="4" xfId="0" applyFont="1" applyFill="1" applyBorder="1" applyAlignment="1">
      <alignment horizontal="justify" vertic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164" fontId="3" fillId="0" borderId="0" xfId="0" applyNumberFormat="1" applyFont="1"/>
    <xf numFmtId="0" fontId="3" fillId="0" borderId="0" xfId="0" applyFont="1"/>
    <xf numFmtId="164" fontId="0" fillId="3" borderId="0" xfId="0" applyNumberFormat="1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ESTRUCTURAS DE CAPITAL DE LA EMPRESA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6577099290655"/>
          <c:y val="0.145229667978552"/>
          <c:w val="0.7093556846136907"/>
          <c:h val="0.56238800201857031"/>
        </c:manualLayout>
      </c:layout>
      <c:scatterChart>
        <c:scatterStyle val="lineMarker"/>
        <c:varyColors val="0"/>
        <c:ser>
          <c:idx val="0"/>
          <c:order val="0"/>
          <c:tx>
            <c:strRef>
              <c:f>ESTRUCTURA!$B$27</c:f>
              <c:strCache>
                <c:ptCount val="1"/>
                <c:pt idx="0">
                  <c:v>ESTRUCTURA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ESTRUCTURA!$C$28:$C$30</c:f>
              <c:numCache>
                <c:formatCode>"$"#,##0.00</c:formatCode>
                <c:ptCount val="3"/>
                <c:pt idx="0">
                  <c:v>30000</c:v>
                </c:pt>
                <c:pt idx="1">
                  <c:v>50000</c:v>
                </c:pt>
                <c:pt idx="2">
                  <c:v>14400</c:v>
                </c:pt>
              </c:numCache>
            </c:numRef>
          </c:xVal>
          <c:yVal>
            <c:numRef>
              <c:f>ESTRUCTURA!$D$28:$D$30</c:f>
              <c:numCache>
                <c:formatCode>"$"#,##0.00</c:formatCode>
                <c:ptCount val="3"/>
                <c:pt idx="0">
                  <c:v>1.4624999999999999</c:v>
                </c:pt>
                <c:pt idx="1">
                  <c:v>3.3374999999999999</c:v>
                </c:pt>
                <c:pt idx="2" formatCode="_-[$$-540A]* #,##0.00_ ;_-[$$-540A]* \-#,##0.00\ ;_-[$$-540A]* &quot;-&quot;??_ ;_-@_ 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1-493B-A480-718FD789D58C}"/>
            </c:ext>
          </c:extLst>
        </c:ser>
        <c:ser>
          <c:idx val="1"/>
          <c:order val="1"/>
          <c:tx>
            <c:strRef>
              <c:f>ESTRUCTURA!$B$32</c:f>
              <c:strCache>
                <c:ptCount val="1"/>
                <c:pt idx="0">
                  <c:v>ESTRUCTURA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ESTRUCTURA!$C$33:$C$35</c:f>
              <c:numCache>
                <c:formatCode>"$"#,##0.00</c:formatCode>
                <c:ptCount val="3"/>
                <c:pt idx="0">
                  <c:v>30000</c:v>
                </c:pt>
                <c:pt idx="1">
                  <c:v>50000</c:v>
                </c:pt>
                <c:pt idx="2">
                  <c:v>11100</c:v>
                </c:pt>
              </c:numCache>
            </c:numRef>
          </c:xVal>
          <c:yVal>
            <c:numRef>
              <c:f>ESTRUCTURA!$D$33:$D$35</c:f>
              <c:numCache>
                <c:formatCode>"$"#,##0.00</c:formatCode>
                <c:ptCount val="3"/>
                <c:pt idx="0">
                  <c:v>1.4175</c:v>
                </c:pt>
                <c:pt idx="1">
                  <c:v>2.9175</c:v>
                </c:pt>
                <c:pt idx="2" formatCode="_-[$$-540A]* #,##0.00_ ;_-[$$-540A]* \-#,##0.00\ ;_-[$$-540A]* &quot;-&quot;??_ ;_-@_ 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1-493B-A480-718FD789D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168944"/>
        <c:axId val="1419637888"/>
      </c:scatterChart>
      <c:valAx>
        <c:axId val="11831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UTILIDADES OPERATIVAS (UAII)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9637888"/>
        <c:crosses val="autoZero"/>
        <c:crossBetween val="midCat"/>
      </c:valAx>
      <c:valAx>
        <c:axId val="14196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UTILIDADES POR ACCIÓN (UPA</a:t>
                </a:r>
                <a:endParaRPr lang="es-GT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316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99060</xdr:rowOff>
    </xdr:from>
    <xdr:to>
      <xdr:col>3</xdr:col>
      <xdr:colOff>500743</xdr:colOff>
      <xdr:row>2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E370A1-B36D-49E9-B0FA-80C1B9FFFA36}"/>
            </a:ext>
          </a:extLst>
        </xdr:cNvPr>
        <xdr:cNvSpPr txBox="1"/>
      </xdr:nvSpPr>
      <xdr:spPr>
        <a:xfrm>
          <a:off x="175260" y="99060"/>
          <a:ext cx="5648597" cy="385353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tienen dos opciones a elegir de estructura de capital: A y B, presentadas en la siguiente tabla.  </a:t>
          </a:r>
          <a:endParaRPr lang="es-GT" sz="1100"/>
        </a:p>
      </xdr:txBody>
    </xdr:sp>
    <xdr:clientData/>
  </xdr:twoCellAnchor>
  <xdr:twoCellAnchor>
    <xdr:from>
      <xdr:col>0</xdr:col>
      <xdr:colOff>100150</xdr:colOff>
      <xdr:row>7</xdr:row>
      <xdr:rowOff>108857</xdr:rowOff>
    </xdr:from>
    <xdr:to>
      <xdr:col>4</xdr:col>
      <xdr:colOff>10886</xdr:colOff>
      <xdr:row>13</xdr:row>
      <xdr:rowOff>10886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F3DFCF1-C43C-4EF9-8020-063E0F45C522}"/>
            </a:ext>
          </a:extLst>
        </xdr:cNvPr>
        <xdr:cNvSpPr txBox="1"/>
      </xdr:nvSpPr>
      <xdr:spPr>
        <a:xfrm>
          <a:off x="100150" y="1431471"/>
          <a:ext cx="7840979" cy="101237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Calcule dos coordenadas EBIT-EPS para cada una de las estructuras seleccionando dos niveles de EBIT: 1.  Q30,00.00 y 2.  Q50,000.00.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Grafique las dos estructuras de capital en la misma serie de ejes EBIT-EPS.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Analice el apalancamiento y el riesgo relacionaDos con cada una de las estructuras.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¿Sobre qué limite de EBIT se prefiere cada estructura?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¿Qué estructura recomienda si la empresa espera que sus EBIT sean de Q35,000.00?</a:t>
          </a:r>
        </a:p>
        <a:p>
          <a:endParaRPr lang="es-GT" sz="1100"/>
        </a:p>
      </xdr:txBody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3</xdr:col>
      <xdr:colOff>1606077</xdr:colOff>
      <xdr:row>40</xdr:row>
      <xdr:rowOff>131246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1A09CC-B050-A015-70C0-4694FA60B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1308" y="8176846"/>
          <a:ext cx="5363323" cy="676369"/>
        </a:xfrm>
        <a:prstGeom prst="rect">
          <a:avLst/>
        </a:prstGeom>
      </xdr:spPr>
    </xdr:pic>
    <xdr:clientData/>
  </xdr:twoCellAnchor>
  <xdr:twoCellAnchor editAs="oneCell">
    <xdr:from>
      <xdr:col>0</xdr:col>
      <xdr:colOff>767863</xdr:colOff>
      <xdr:row>54</xdr:row>
      <xdr:rowOff>76200</xdr:rowOff>
    </xdr:from>
    <xdr:to>
      <xdr:col>3</xdr:col>
      <xdr:colOff>762174</xdr:colOff>
      <xdr:row>58</xdr:row>
      <xdr:rowOff>116300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9069C47-4021-4FFF-9F07-383B7E1F2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863" y="11342077"/>
          <a:ext cx="4542865" cy="766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1119554</xdr:colOff>
      <xdr:row>53</xdr:row>
      <xdr:rowOff>175847</xdr:rowOff>
    </xdr:from>
    <xdr:to>
      <xdr:col>8</xdr:col>
      <xdr:colOff>486508</xdr:colOff>
      <xdr:row>65</xdr:row>
      <xdr:rowOff>134816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B3A4680-2D90-32A1-126F-7E2FFC789DCE}"/>
            </a:ext>
          </a:extLst>
        </xdr:cNvPr>
        <xdr:cNvSpPr txBox="1"/>
      </xdr:nvSpPr>
      <xdr:spPr>
        <a:xfrm>
          <a:off x="5668108" y="11260016"/>
          <a:ext cx="4560277" cy="2139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</a:t>
          </a:r>
          <a:r>
            <a:rPr lang="es-GT" sz="1100" baseline="0"/>
            <a:t> estructura de capital A tiene un mayor nivel de riesgo debido a que presenta un nivel de apalancamiento financiero mas alto que la estructura de capital B, tanto para la UAII de 30,000 como para la de 50,000.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 baseline="0"/>
            <a:t>Estructura A = por cada punto porcentual que cambien las utilidades operativas a partir de 30,000 las UPAS van a cambiar en 1.92 puntos porcentuales y a partir de 50,000 de UAII, las UPAS van a cambiar en 1.40 puntos porcentuales.</a:t>
          </a:r>
          <a:br>
            <a:rPr lang="es-GT" sz="1100" baseline="0"/>
          </a:br>
          <a:r>
            <a:rPr lang="es-G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Estructura B = por cada punto porcentual que cambien las utilidades operativas a partir de 30,000 las UPAS van a cambiar en 1.59 puntos porcentuales y a partir de 50,000 de UAII, las UPAS van a cambiar en 1.29 puntos porcentuales.</a:t>
          </a:r>
          <a:endParaRPr lang="es-GT">
            <a:effectLst/>
          </a:endParaRPr>
        </a:p>
        <a:p>
          <a:endParaRPr lang="es-GT" sz="1100" baseline="0"/>
        </a:p>
      </xdr:txBody>
    </xdr:sp>
    <xdr:clientData/>
  </xdr:twoCellAnchor>
  <xdr:twoCellAnchor>
    <xdr:from>
      <xdr:col>6</xdr:col>
      <xdr:colOff>197827</xdr:colOff>
      <xdr:row>24</xdr:row>
      <xdr:rowOff>46158</xdr:rowOff>
    </xdr:from>
    <xdr:to>
      <xdr:col>14</xdr:col>
      <xdr:colOff>659423</xdr:colOff>
      <xdr:row>39</xdr:row>
      <xdr:rowOff>65942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33C48AA-F609-9D2B-7705-916425729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872E-CB4C-4357-AE71-CBAF33720BD2}">
  <dimension ref="B3:G89"/>
  <sheetViews>
    <sheetView tabSelected="1" topLeftCell="B18" zoomScale="130" zoomScaleNormal="130" workbookViewId="0">
      <selection activeCell="L18" sqref="L18"/>
    </sheetView>
  </sheetViews>
  <sheetFormatPr baseColWidth="10" defaultRowHeight="15"/>
  <cols>
    <col min="2" max="2" width="25.85546875" bestFit="1" customWidth="1"/>
    <col min="3" max="3" width="28.85546875" customWidth="1"/>
    <col min="4" max="4" width="29.5703125" customWidth="1"/>
  </cols>
  <sheetData>
    <row r="3" spans="2:7" ht="15.75" thickBot="1"/>
    <row r="4" spans="2:7" ht="15.75" thickBot="1">
      <c r="B4" s="1" t="s">
        <v>0</v>
      </c>
      <c r="C4" s="2" t="s">
        <v>1</v>
      </c>
      <c r="D4" s="2" t="s">
        <v>2</v>
      </c>
    </row>
    <row r="5" spans="2:7" ht="78" customHeight="1" thickBot="1">
      <c r="B5" s="3" t="s">
        <v>3</v>
      </c>
      <c r="C5" s="8" t="s">
        <v>4</v>
      </c>
      <c r="D5" s="8" t="s">
        <v>5</v>
      </c>
    </row>
    <row r="6" spans="2:7" ht="62.45" customHeight="1" thickBot="1">
      <c r="B6" s="3" t="s">
        <v>6</v>
      </c>
      <c r="C6" s="8" t="s">
        <v>7</v>
      </c>
      <c r="D6" s="8" t="s">
        <v>8</v>
      </c>
    </row>
    <row r="7" spans="2:7" ht="15.75" thickBot="1">
      <c r="B7" s="3" t="s">
        <v>9</v>
      </c>
      <c r="C7" s="8" t="s">
        <v>10</v>
      </c>
      <c r="D7" s="8" t="s">
        <v>11</v>
      </c>
    </row>
    <row r="15" spans="2:7">
      <c r="C15" s="18" t="s">
        <v>12</v>
      </c>
      <c r="D15" s="18"/>
      <c r="F15" s="18" t="s">
        <v>20</v>
      </c>
      <c r="G15" s="18"/>
    </row>
    <row r="16" spans="2:7">
      <c r="B16" t="s">
        <v>13</v>
      </c>
      <c r="C16" s="11">
        <v>30000</v>
      </c>
      <c r="D16" s="11">
        <v>50000</v>
      </c>
      <c r="E16" s="12"/>
      <c r="F16" s="11">
        <v>30000</v>
      </c>
      <c r="G16" s="11">
        <v>50000</v>
      </c>
    </row>
    <row r="17" spans="2:7">
      <c r="B17" t="s">
        <v>14</v>
      </c>
      <c r="C17" s="4">
        <f>75000*16%</f>
        <v>12000</v>
      </c>
      <c r="D17" s="4">
        <f>75000*16%</f>
        <v>12000</v>
      </c>
      <c r="F17" s="4">
        <f>50000*15%</f>
        <v>7500</v>
      </c>
      <c r="G17" s="4">
        <f>50000*15%</f>
        <v>7500</v>
      </c>
    </row>
    <row r="18" spans="2:7">
      <c r="B18" t="s">
        <v>19</v>
      </c>
      <c r="C18" s="4">
        <f>C16-C17</f>
        <v>18000</v>
      </c>
      <c r="D18" s="4">
        <f>D16-D17</f>
        <v>38000</v>
      </c>
      <c r="F18" s="4">
        <f>F16-F17</f>
        <v>22500</v>
      </c>
      <c r="G18" s="4">
        <f>G16-G17</f>
        <v>42500</v>
      </c>
    </row>
    <row r="19" spans="2:7">
      <c r="B19" t="s">
        <v>15</v>
      </c>
      <c r="C19" s="7">
        <f>C18*25%</f>
        <v>4500</v>
      </c>
      <c r="D19" s="7">
        <f>D18*25%</f>
        <v>9500</v>
      </c>
      <c r="F19" s="7">
        <f>F18*25%</f>
        <v>5625</v>
      </c>
      <c r="G19" s="7">
        <f>G18*25%</f>
        <v>10625</v>
      </c>
    </row>
    <row r="20" spans="2:7">
      <c r="B20" t="s">
        <v>16</v>
      </c>
      <c r="C20" s="4">
        <f>C18-C19</f>
        <v>13500</v>
      </c>
      <c r="D20" s="4">
        <f>D18-D19</f>
        <v>28500</v>
      </c>
      <c r="F20" s="4">
        <f>F18-F19</f>
        <v>16875</v>
      </c>
      <c r="G20" s="4">
        <f>G18-G19</f>
        <v>31875</v>
      </c>
    </row>
    <row r="21" spans="2:7">
      <c r="B21" t="s">
        <v>17</v>
      </c>
      <c r="C21" s="7">
        <f>10000*18%</f>
        <v>1800</v>
      </c>
      <c r="D21" s="7">
        <f>10000*18%</f>
        <v>1800</v>
      </c>
      <c r="F21" s="7">
        <f>15000*18%</f>
        <v>2700</v>
      </c>
      <c r="G21" s="7">
        <f>15000*18%</f>
        <v>2700</v>
      </c>
    </row>
    <row r="22" spans="2:7">
      <c r="B22" t="s">
        <v>18</v>
      </c>
      <c r="C22" s="4">
        <f>C20-C21</f>
        <v>11700</v>
      </c>
      <c r="D22" s="4">
        <f>D20-D21</f>
        <v>26700</v>
      </c>
      <c r="F22" s="4">
        <f>F20-F21</f>
        <v>14175</v>
      </c>
      <c r="G22" s="4">
        <f>G20-G21</f>
        <v>29175</v>
      </c>
    </row>
    <row r="24" spans="2:7">
      <c r="B24" s="5" t="s">
        <v>35</v>
      </c>
      <c r="C24" s="9">
        <f>C22/8000</f>
        <v>1.4624999999999999</v>
      </c>
      <c r="D24" s="9">
        <f t="shared" ref="D24" si="0">D22/8000</f>
        <v>3.3374999999999999</v>
      </c>
      <c r="E24" s="9"/>
      <c r="F24" s="9">
        <f>F22/10000</f>
        <v>1.4175</v>
      </c>
      <c r="G24" s="9">
        <f>G22/10000</f>
        <v>2.9175</v>
      </c>
    </row>
    <row r="27" spans="2:7">
      <c r="B27" s="10" t="s">
        <v>23</v>
      </c>
      <c r="C27" s="6" t="s">
        <v>21</v>
      </c>
      <c r="D27" s="6" t="s">
        <v>22</v>
      </c>
    </row>
    <row r="28" spans="2:7">
      <c r="C28" s="4">
        <f>C16</f>
        <v>30000</v>
      </c>
      <c r="D28" s="4">
        <f>C24</f>
        <v>1.4624999999999999</v>
      </c>
    </row>
    <row r="29" spans="2:7">
      <c r="C29" s="4">
        <f>D16</f>
        <v>50000</v>
      </c>
      <c r="D29" s="4">
        <f>D24</f>
        <v>3.3374999999999999</v>
      </c>
    </row>
    <row r="30" spans="2:7">
      <c r="C30" s="13">
        <f>C17+C21/(1-0.25)</f>
        <v>14400</v>
      </c>
      <c r="D30" s="19">
        <v>0</v>
      </c>
    </row>
    <row r="32" spans="2:7">
      <c r="B32" s="10" t="s">
        <v>24</v>
      </c>
      <c r="C32" s="6" t="s">
        <v>21</v>
      </c>
      <c r="D32" s="6" t="s">
        <v>22</v>
      </c>
    </row>
    <row r="33" spans="2:7">
      <c r="C33" s="4">
        <f>F16</f>
        <v>30000</v>
      </c>
      <c r="D33" s="4">
        <f>F24</f>
        <v>1.4175</v>
      </c>
    </row>
    <row r="34" spans="2:7">
      <c r="C34" s="4">
        <f>G16</f>
        <v>50000</v>
      </c>
      <c r="D34" s="4">
        <f>G24</f>
        <v>2.9175</v>
      </c>
    </row>
    <row r="35" spans="2:7">
      <c r="C35" s="13">
        <f>F17+F21/(1-0.25)</f>
        <v>11100</v>
      </c>
      <c r="D35" s="19">
        <v>0</v>
      </c>
    </row>
    <row r="36" spans="2:7">
      <c r="B36" t="s">
        <v>25</v>
      </c>
    </row>
    <row r="39" spans="2:7">
      <c r="E39" t="s">
        <v>26</v>
      </c>
    </row>
    <row r="43" spans="2:7">
      <c r="C43" s="18" t="s">
        <v>12</v>
      </c>
      <c r="D43" s="18"/>
      <c r="F43" s="18" t="s">
        <v>20</v>
      </c>
      <c r="G43" s="18"/>
    </row>
    <row r="44" spans="2:7">
      <c r="B44" s="12" t="s">
        <v>27</v>
      </c>
      <c r="C44" s="9">
        <f>C47/(C47-C48-(C52/0.75))</f>
        <v>1.9230769230769231</v>
      </c>
      <c r="D44" s="9">
        <f t="shared" ref="D44:G44" si="1">D47/(D47-D48-(D52/0.75))</f>
        <v>1.404494382022472</v>
      </c>
      <c r="E44" s="9"/>
      <c r="F44" s="9">
        <f t="shared" si="1"/>
        <v>1.5873015873015872</v>
      </c>
      <c r="G44" s="9">
        <f t="shared" si="1"/>
        <v>1.2853470437017995</v>
      </c>
    </row>
    <row r="45" spans="2:7">
      <c r="C45">
        <v>1.92</v>
      </c>
      <c r="D45">
        <v>1.4</v>
      </c>
      <c r="F45">
        <v>1.59</v>
      </c>
      <c r="G45">
        <v>1.29</v>
      </c>
    </row>
    <row r="46" spans="2:7">
      <c r="C46" s="18" t="s">
        <v>12</v>
      </c>
      <c r="D46" s="18"/>
      <c r="F46" s="18" t="s">
        <v>20</v>
      </c>
      <c r="G46" s="18"/>
    </row>
    <row r="47" spans="2:7">
      <c r="B47" t="s">
        <v>13</v>
      </c>
      <c r="C47" s="11">
        <v>30000</v>
      </c>
      <c r="D47" s="11">
        <v>50000</v>
      </c>
      <c r="E47" s="12"/>
      <c r="F47" s="11">
        <v>30000</v>
      </c>
      <c r="G47" s="11">
        <v>50000</v>
      </c>
    </row>
    <row r="48" spans="2:7">
      <c r="B48" t="s">
        <v>14</v>
      </c>
      <c r="C48" s="4">
        <f>75000*16%</f>
        <v>12000</v>
      </c>
      <c r="D48" s="4">
        <f>75000*16%</f>
        <v>12000</v>
      </c>
      <c r="F48" s="4">
        <f>50000*15%</f>
        <v>7500</v>
      </c>
      <c r="G48" s="4">
        <f>50000*15%</f>
        <v>7500</v>
      </c>
    </row>
    <row r="49" spans="2:7">
      <c r="B49" t="s">
        <v>19</v>
      </c>
      <c r="C49" s="4">
        <f>C47-C48</f>
        <v>18000</v>
      </c>
      <c r="D49" s="4">
        <f>D47-D48</f>
        <v>38000</v>
      </c>
      <c r="F49" s="4">
        <f>F47-F48</f>
        <v>22500</v>
      </c>
      <c r="G49" s="4">
        <f>G47-G48</f>
        <v>42500</v>
      </c>
    </row>
    <row r="50" spans="2:7">
      <c r="B50" t="s">
        <v>15</v>
      </c>
      <c r="C50" s="7">
        <f>C49*25%</f>
        <v>4500</v>
      </c>
      <c r="D50" s="7">
        <f>D49*25%</f>
        <v>9500</v>
      </c>
      <c r="F50" s="7">
        <f>F49*25%</f>
        <v>5625</v>
      </c>
      <c r="G50" s="7">
        <f>G49*25%</f>
        <v>10625</v>
      </c>
    </row>
    <row r="51" spans="2:7">
      <c r="B51" t="s">
        <v>16</v>
      </c>
      <c r="C51" s="4">
        <f>C49-C50</f>
        <v>13500</v>
      </c>
      <c r="D51" s="4">
        <f>D49-D50</f>
        <v>28500</v>
      </c>
      <c r="F51" s="4">
        <f>F49-F50</f>
        <v>16875</v>
      </c>
      <c r="G51" s="4">
        <f>G49-G50</f>
        <v>31875</v>
      </c>
    </row>
    <row r="52" spans="2:7">
      <c r="B52" t="s">
        <v>17</v>
      </c>
      <c r="C52" s="7">
        <f>10000*18%</f>
        <v>1800</v>
      </c>
      <c r="D52" s="7">
        <f>10000*18%</f>
        <v>1800</v>
      </c>
      <c r="F52" s="7">
        <f>15000*18%</f>
        <v>2700</v>
      </c>
      <c r="G52" s="7">
        <f>15000*18%</f>
        <v>2700</v>
      </c>
    </row>
    <row r="53" spans="2:7">
      <c r="B53" t="s">
        <v>18</v>
      </c>
      <c r="C53" s="4">
        <f>C51-C52</f>
        <v>11700</v>
      </c>
      <c r="D53" s="4">
        <f>D51-D52</f>
        <v>26700</v>
      </c>
      <c r="F53" s="4">
        <f>F51-F52</f>
        <v>14175</v>
      </c>
      <c r="G53" s="4">
        <f>G51-G52</f>
        <v>29175</v>
      </c>
    </row>
    <row r="69" spans="2:7">
      <c r="B69" s="12" t="s">
        <v>28</v>
      </c>
    </row>
    <row r="71" spans="2:7">
      <c r="C71" s="18" t="s">
        <v>12</v>
      </c>
      <c r="D71" s="18"/>
      <c r="F71" s="18" t="s">
        <v>20</v>
      </c>
      <c r="G71" s="18"/>
    </row>
    <row r="72" spans="2:7">
      <c r="B72" t="s">
        <v>13</v>
      </c>
      <c r="C72" s="11">
        <v>30000</v>
      </c>
      <c r="D72" s="11">
        <v>50000</v>
      </c>
      <c r="E72" s="12"/>
      <c r="F72" s="11">
        <v>30000</v>
      </c>
      <c r="G72" s="11">
        <v>50000</v>
      </c>
    </row>
    <row r="73" spans="2:7">
      <c r="B73" t="s">
        <v>14</v>
      </c>
      <c r="C73" s="4">
        <f>75000*16%</f>
        <v>12000</v>
      </c>
      <c r="D73" s="4">
        <f>75000*16%</f>
        <v>12000</v>
      </c>
      <c r="F73" s="4">
        <f>50000*15%</f>
        <v>7500</v>
      </c>
      <c r="G73" s="4">
        <f>50000*15%</f>
        <v>7500</v>
      </c>
    </row>
    <row r="74" spans="2:7">
      <c r="B74" t="s">
        <v>19</v>
      </c>
      <c r="C74" s="4">
        <f>C72-C73</f>
        <v>18000</v>
      </c>
      <c r="D74" s="4">
        <f>D72-D73</f>
        <v>38000</v>
      </c>
      <c r="F74" s="4">
        <f>F72-F73</f>
        <v>22500</v>
      </c>
      <c r="G74" s="4">
        <f>G72-G73</f>
        <v>42500</v>
      </c>
    </row>
    <row r="75" spans="2:7">
      <c r="B75" t="s">
        <v>15</v>
      </c>
      <c r="C75" s="7">
        <f>C74*25%</f>
        <v>4500</v>
      </c>
      <c r="D75" s="7">
        <f>D74*25%</f>
        <v>9500</v>
      </c>
      <c r="F75" s="7">
        <f>F74*25%</f>
        <v>5625</v>
      </c>
      <c r="G75" s="7">
        <f>G74*25%</f>
        <v>10625</v>
      </c>
    </row>
    <row r="76" spans="2:7">
      <c r="B76" t="s">
        <v>16</v>
      </c>
      <c r="C76" s="4">
        <f>C74-C75</f>
        <v>13500</v>
      </c>
      <c r="D76" s="4">
        <f>D74-D75</f>
        <v>28500</v>
      </c>
      <c r="F76" s="4">
        <f>F74-F75</f>
        <v>16875</v>
      </c>
      <c r="G76" s="4">
        <f>G74-G75</f>
        <v>31875</v>
      </c>
    </row>
    <row r="77" spans="2:7">
      <c r="B77" t="s">
        <v>17</v>
      </c>
      <c r="C77" s="7">
        <f>10000*18%</f>
        <v>1800</v>
      </c>
      <c r="D77" s="7">
        <f>10000*18%</f>
        <v>1800</v>
      </c>
      <c r="F77" s="7">
        <f>15000*18%</f>
        <v>2700</v>
      </c>
      <c r="G77" s="7">
        <f>15000*18%</f>
        <v>2700</v>
      </c>
    </row>
    <row r="78" spans="2:7">
      <c r="B78" t="s">
        <v>18</v>
      </c>
      <c r="C78" s="4">
        <f>C76-C77</f>
        <v>11700</v>
      </c>
      <c r="D78" s="4">
        <f>D76-D77</f>
        <v>26700</v>
      </c>
      <c r="F78" s="4">
        <f>F76-F77</f>
        <v>14175</v>
      </c>
      <c r="G78" s="4">
        <f>G76-G77</f>
        <v>29175</v>
      </c>
    </row>
    <row r="80" spans="2:7">
      <c r="B80" t="s">
        <v>29</v>
      </c>
    </row>
    <row r="82" spans="2:3">
      <c r="B82" s="14" t="s">
        <v>30</v>
      </c>
      <c r="C82" s="15">
        <v>27600</v>
      </c>
    </row>
    <row r="84" spans="2:3" ht="15.75">
      <c r="B84" s="16" t="s">
        <v>31</v>
      </c>
    </row>
    <row r="85" spans="2:3" ht="15.75">
      <c r="B85" s="16" t="s">
        <v>32</v>
      </c>
    </row>
    <row r="86" spans="2:3" ht="15.75">
      <c r="B86" s="16" t="s">
        <v>33</v>
      </c>
    </row>
    <row r="89" spans="2:3" ht="18.75">
      <c r="B89" s="17" t="s">
        <v>34</v>
      </c>
    </row>
  </sheetData>
  <mergeCells count="8">
    <mergeCell ref="C71:D71"/>
    <mergeCell ref="F71:G71"/>
    <mergeCell ref="C15:D15"/>
    <mergeCell ref="F15:G15"/>
    <mergeCell ref="C46:D46"/>
    <mergeCell ref="F46:G46"/>
    <mergeCell ref="C43:D43"/>
    <mergeCell ref="F43:G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 Paz</dc:creator>
  <cp:lastModifiedBy>Julio Ruiz Coto</cp:lastModifiedBy>
  <dcterms:created xsi:type="dcterms:W3CDTF">2024-05-02T22:24:19Z</dcterms:created>
  <dcterms:modified xsi:type="dcterms:W3CDTF">2024-05-09T18:44:16Z</dcterms:modified>
</cp:coreProperties>
</file>