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09C32E3D-A3AD-4302-A0BF-68DB33447595}" xr6:coauthVersionLast="47" xr6:coauthVersionMax="47" xr10:uidLastSave="{00000000-0000-0000-0000-000000000000}"/>
  <bookViews>
    <workbookView xWindow="-108" yWindow="-108" windowWidth="23256" windowHeight="13176" xr2:uid="{C83D49C6-C2B8-4642-AC9B-B5F4540BC10E}"/>
  </bookViews>
  <sheets>
    <sheet name="PROYECCI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1" l="1"/>
  <c r="N43" i="1" s="1"/>
  <c r="N46" i="1"/>
  <c r="N42" i="1"/>
  <c r="N40" i="1"/>
  <c r="N39" i="1"/>
  <c r="N35" i="1"/>
  <c r="N36" i="1"/>
  <c r="N37" i="1"/>
  <c r="N34" i="1"/>
  <c r="N29" i="1"/>
  <c r="N30" i="1"/>
  <c r="N25" i="1"/>
  <c r="N26" i="1"/>
  <c r="N27" i="1"/>
  <c r="N24" i="1"/>
  <c r="M40" i="1"/>
  <c r="M37" i="1"/>
  <c r="M35" i="1"/>
  <c r="M30" i="1"/>
  <c r="O25" i="1"/>
  <c r="M25" i="1" s="1"/>
  <c r="M24" i="1"/>
  <c r="M7" i="1"/>
  <c r="M34" i="1" s="1"/>
  <c r="M44" i="1" l="1"/>
  <c r="N44" i="1" s="1"/>
  <c r="M45" i="1"/>
  <c r="M26" i="1"/>
  <c r="M27" i="1" s="1"/>
  <c r="M31" i="1" s="1"/>
  <c r="M8" i="1"/>
  <c r="N45" i="1" l="1"/>
  <c r="M47" i="1"/>
  <c r="N47" i="1" s="1"/>
  <c r="O8" i="1"/>
  <c r="M10" i="1"/>
  <c r="M12" i="1" l="1"/>
  <c r="M13" i="1"/>
  <c r="M14" i="1" s="1"/>
</calcChain>
</file>

<file path=xl/sharedStrings.xml><?xml version="1.0" encoding="utf-8"?>
<sst xmlns="http://schemas.openxmlformats.org/spreadsheetml/2006/main" count="45" uniqueCount="41">
  <si>
    <t>ventas</t>
  </si>
  <si>
    <t>(-) costo de ventas</t>
  </si>
  <si>
    <t>utilidad bruta</t>
  </si>
  <si>
    <t>(-) gastos de operacion</t>
  </si>
  <si>
    <t>utilidad antes de intereses y impuestos</t>
  </si>
  <si>
    <t>(-) intereses</t>
  </si>
  <si>
    <t>utilidad antes de impuesto</t>
  </si>
  <si>
    <t>Empresa XX</t>
  </si>
  <si>
    <t>Estado de resultados</t>
  </si>
  <si>
    <t>del 01 de enero al 31 de diciembre del 2024</t>
  </si>
  <si>
    <t>expresado en miles que quetzales</t>
  </si>
  <si>
    <t>Balance general proyectado</t>
  </si>
  <si>
    <t>utilidad neta</t>
  </si>
  <si>
    <t>% vertical</t>
  </si>
  <si>
    <t>(-) impuestos (ISR del 25%)</t>
  </si>
  <si>
    <t>activo corriente</t>
  </si>
  <si>
    <t>clientes</t>
  </si>
  <si>
    <t>inventarios</t>
  </si>
  <si>
    <t>proveedores</t>
  </si>
  <si>
    <t>efectivo</t>
  </si>
  <si>
    <t>suma del activo corriente</t>
  </si>
  <si>
    <t>activo NO CORRIENTE</t>
  </si>
  <si>
    <t>activos fijos netos</t>
  </si>
  <si>
    <t>suma del activo no corriente</t>
  </si>
  <si>
    <t>TOTAL DEL ACTIVO</t>
  </si>
  <si>
    <t>PASIVO</t>
  </si>
  <si>
    <t>pasivo corriente</t>
  </si>
  <si>
    <t>ACTIVO</t>
  </si>
  <si>
    <t>PASIVO NO CORRIENTE</t>
  </si>
  <si>
    <t>pasivos acumulados</t>
  </si>
  <si>
    <t>prestamo de corto plazo</t>
  </si>
  <si>
    <t>suma del pasivo corriente</t>
  </si>
  <si>
    <t>deudas a largo plazo</t>
  </si>
  <si>
    <t>suma del pasivo no corriente</t>
  </si>
  <si>
    <t>capital comun</t>
  </si>
  <si>
    <t>uitlidades retenidas</t>
  </si>
  <si>
    <t>PATRIMONIO</t>
  </si>
  <si>
    <t>suma del patrimonio</t>
  </si>
  <si>
    <t>PASIVO + PATRIMONIO</t>
  </si>
  <si>
    <t>fondos adicionales necesarioas FAN</t>
  </si>
  <si>
    <t>suma igual al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</si>
</sst>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1" xfId="0" applyNumberFormat="1" applyBorder="1"/>
    <xf numFmtId="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164" fontId="4" fillId="0" borderId="1" xfId="0" applyNumberFormat="1" applyFont="1" applyBorder="1"/>
    <xf numFmtId="164" fontId="4" fillId="0" borderId="0" xfId="0" applyNumberFormat="1" applyFont="1"/>
    <xf numFmtId="0" fontId="0" fillId="0" borderId="0" xfId="0" applyFont="1" applyAlignment="1">
      <alignment horizontal="right"/>
    </xf>
    <xf numFmtId="164" fontId="3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/>
    <xf numFmtId="164" fontId="5" fillId="0" borderId="1" xfId="0" applyNumberFormat="1" applyFont="1" applyBorder="1"/>
    <xf numFmtId="164" fontId="0" fillId="0" borderId="2" xfId="0" applyNumberFormat="1" applyBorder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0</xdr:row>
      <xdr:rowOff>121920</xdr:rowOff>
    </xdr:from>
    <xdr:to>
      <xdr:col>10</xdr:col>
      <xdr:colOff>388620</xdr:colOff>
      <xdr:row>29</xdr:row>
      <xdr:rowOff>137160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41FBD46-EFB7-4A93-982C-FD20566D1974}"/>
            </a:ext>
          </a:extLst>
        </xdr:cNvPr>
        <xdr:cNvSpPr txBox="1"/>
      </xdr:nvSpPr>
      <xdr:spPr>
        <a:xfrm>
          <a:off x="373380" y="121920"/>
          <a:ext cx="7940040" cy="5135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empresa dedicada a la venta de productos de consumo masivo espera ventas de Q 2.4 millones en el año 2024 y la misma cantidad el siguiente.  Las ventas están dispersas por igual todo el año.  Elabore</a:t>
          </a:r>
          <a:r>
            <a:rPr lang="es-GT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 Estado de Resultados y un Balance General proyectado usando la siguiente información.</a:t>
          </a:r>
        </a:p>
        <a:p>
          <a:endParaRPr lang="es-GT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Efectivo: Se desea mantener un mínimo del 4% de las ventas anuales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Clientes: Se espera que el período de cobro sea de 60 días en promedio según ventas anuales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Inventarios: Se espera que la rotación se mantenga en ocho veces en un año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Activos fijos netos: Q 500,000 luego</a:t>
          </a:r>
          <a:r>
            <a:rPr lang="es-GT" sz="14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 de descontar la depreciación acumulada</a:t>
          </a:r>
          <a:endParaRPr lang="es-GT" sz="1400">
            <a:solidFill>
              <a:srgbClr val="FFC000"/>
            </a:solidFill>
            <a:effectLst/>
            <a:latin typeface="+mn-lt"/>
            <a:ea typeface="+mn-ea"/>
            <a:cs typeface="+mn-cs"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Proveedores: compras de un mes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Pasivos acumulados: 3% sobre las ventas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Préstamos bancarios de</a:t>
          </a:r>
          <a:r>
            <a:rPr lang="es-GT" sz="14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 CP</a:t>
          </a:r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: Con valor esperado de Q 50,000 sobre</a:t>
          </a:r>
          <a:r>
            <a:rPr lang="es-GT" sz="14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 lo ya contraido (pero p</a:t>
          </a:r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uede aumentar en caso se necesite hasta un valor de Q 250,000) 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Deuda a LP: Q 300,000 ahora, por pagar Q 150,000 al final del año, por lo que el saldo será la diferencia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Acciones comunes: Q 100,000.  Sin adiciones planeadas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Utilidades retenidas: Q 500,000 al año 2023</a:t>
          </a:r>
          <a:r>
            <a:rPr lang="es-GT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GT" sz="1400">
            <a:effectLst/>
          </a:endParaRPr>
        </a:p>
        <a:p>
          <a:r>
            <a:rPr lang="es-GT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Margen neto de ganancias: se proyecta un 7.5% de las ventas esperadas del 2024</a:t>
          </a:r>
          <a:endParaRPr lang="es-GT" sz="1400">
            <a:solidFill>
              <a:srgbClr val="FF0000"/>
            </a:solidFill>
            <a:effectLst/>
          </a:endParaRPr>
        </a:p>
        <a:p>
          <a:r>
            <a:rPr lang="es-GT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Dividendo: ninguno.  No se pagarán</a:t>
          </a:r>
          <a:r>
            <a:rPr lang="es-GT" sz="14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en el 2024.</a:t>
          </a:r>
          <a:endParaRPr lang="es-GT" sz="1400">
            <a:solidFill>
              <a:srgbClr val="FF0000"/>
            </a:solidFill>
            <a:effectLst/>
          </a:endParaRPr>
        </a:p>
        <a:p>
          <a:r>
            <a:rPr lang="es-GT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Costo de los bienes vendidos: 60% de las ventas proyectadas</a:t>
          </a:r>
          <a:endParaRPr lang="es-GT" sz="1400">
            <a:solidFill>
              <a:srgbClr val="FF0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Compras: 50% del costo de los bienes vendidos proyectados</a:t>
          </a:r>
          <a:endParaRPr lang="es-GT" sz="1400">
            <a:solidFill>
              <a:srgbClr val="FFC000"/>
            </a:solidFill>
            <a:effectLst/>
          </a:endParaRPr>
        </a:p>
        <a:p>
          <a:r>
            <a:rPr lang="es-GT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ISR: 25% de las utilidades antes de impuestos  (debido a que está inscrito en el regimen general)</a:t>
          </a:r>
          <a:endParaRPr lang="es-GT" sz="1400">
            <a:solidFill>
              <a:srgbClr val="FF0000"/>
            </a:solidFill>
            <a:effectLst/>
          </a:endParaRPr>
        </a:p>
        <a:p>
          <a:r>
            <a:rPr lang="es-GT" sz="14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Año de 360 días (política de la empresa)</a:t>
          </a:r>
          <a:endParaRPr lang="es-GT" sz="1400">
            <a:solidFill>
              <a:srgbClr val="FFC000"/>
            </a:solidFill>
            <a:effectLst/>
          </a:endParaRPr>
        </a:p>
        <a:p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7E09-E6F7-4E35-8617-A2DFC4FE8321}">
  <dimension ref="L1:P47"/>
  <sheetViews>
    <sheetView tabSelected="1" topLeftCell="A21" workbookViewId="0">
      <selection activeCell="M43" sqref="M43"/>
    </sheetView>
  </sheetViews>
  <sheetFormatPr baseColWidth="10" defaultRowHeight="14.4" x14ac:dyDescent="0.3"/>
  <cols>
    <col min="11" max="11" width="6" customWidth="1"/>
    <col min="12" max="12" width="35.5546875" bestFit="1" customWidth="1"/>
    <col min="13" max="13" width="14.5546875" customWidth="1"/>
  </cols>
  <sheetData>
    <row r="1" spans="12:16" x14ac:dyDescent="0.3">
      <c r="L1" t="s">
        <v>7</v>
      </c>
    </row>
    <row r="2" spans="12:16" x14ac:dyDescent="0.3">
      <c r="L2" s="1" t="s">
        <v>8</v>
      </c>
    </row>
    <row r="3" spans="12:16" x14ac:dyDescent="0.3">
      <c r="L3" t="s">
        <v>9</v>
      </c>
    </row>
    <row r="4" spans="12:16" x14ac:dyDescent="0.3">
      <c r="L4" t="s">
        <v>10</v>
      </c>
    </row>
    <row r="5" spans="12:16" x14ac:dyDescent="0.3">
      <c r="O5" s="7" t="s">
        <v>13</v>
      </c>
    </row>
    <row r="6" spans="12:16" x14ac:dyDescent="0.3">
      <c r="L6" t="s">
        <v>0</v>
      </c>
      <c r="M6" s="2">
        <v>2400000</v>
      </c>
      <c r="O6" s="6">
        <v>1</v>
      </c>
    </row>
    <row r="7" spans="12:16" x14ac:dyDescent="0.3">
      <c r="L7" t="s">
        <v>1</v>
      </c>
      <c r="M7" s="5">
        <f>0.6*M6</f>
        <v>1440000</v>
      </c>
      <c r="O7" s="4">
        <v>0.6</v>
      </c>
    </row>
    <row r="8" spans="12:16" x14ac:dyDescent="0.3">
      <c r="L8" t="s">
        <v>2</v>
      </c>
      <c r="M8" s="2">
        <f>M6-M7</f>
        <v>960000</v>
      </c>
      <c r="O8" s="4">
        <f>M8/M6</f>
        <v>0.4</v>
      </c>
    </row>
    <row r="9" spans="12:16" x14ac:dyDescent="0.3">
      <c r="L9" t="s">
        <v>3</v>
      </c>
      <c r="M9" s="5">
        <v>719999.99999999977</v>
      </c>
      <c r="O9" s="4"/>
    </row>
    <row r="10" spans="12:16" x14ac:dyDescent="0.3">
      <c r="L10" t="s">
        <v>4</v>
      </c>
      <c r="M10" s="2">
        <f>M8-M9</f>
        <v>240000.00000000023</v>
      </c>
      <c r="O10" s="4"/>
    </row>
    <row r="11" spans="12:16" x14ac:dyDescent="0.3">
      <c r="L11" t="s">
        <v>5</v>
      </c>
      <c r="M11" s="2">
        <v>0</v>
      </c>
      <c r="O11" s="4"/>
    </row>
    <row r="12" spans="12:16" x14ac:dyDescent="0.3">
      <c r="L12" t="s">
        <v>6</v>
      </c>
      <c r="M12" s="2">
        <f>M10-M11</f>
        <v>240000.00000000023</v>
      </c>
      <c r="O12" s="4"/>
    </row>
    <row r="13" spans="12:16" x14ac:dyDescent="0.3">
      <c r="L13" t="s">
        <v>14</v>
      </c>
      <c r="M13" s="5">
        <f>0.25*M10</f>
        <v>60000.000000000058</v>
      </c>
      <c r="O13" s="4"/>
    </row>
    <row r="14" spans="12:16" x14ac:dyDescent="0.3">
      <c r="L14" t="s">
        <v>12</v>
      </c>
      <c r="M14" s="2">
        <f>M12-M13</f>
        <v>180000.00000000017</v>
      </c>
      <c r="O14" s="4">
        <v>7.4999999999999997E-2</v>
      </c>
      <c r="P14" s="2">
        <v>180000</v>
      </c>
    </row>
    <row r="15" spans="12:16" x14ac:dyDescent="0.3">
      <c r="M15" s="2"/>
      <c r="O15" s="3"/>
    </row>
    <row r="16" spans="12:16" x14ac:dyDescent="0.3">
      <c r="M16" s="2"/>
    </row>
    <row r="17" spans="12:15" x14ac:dyDescent="0.3">
      <c r="L17" t="s">
        <v>7</v>
      </c>
      <c r="M17" s="2"/>
    </row>
    <row r="18" spans="12:15" x14ac:dyDescent="0.3">
      <c r="L18" s="1" t="s">
        <v>11</v>
      </c>
      <c r="M18" s="2"/>
    </row>
    <row r="19" spans="12:15" x14ac:dyDescent="0.3">
      <c r="L19" t="s">
        <v>9</v>
      </c>
      <c r="M19" s="2"/>
    </row>
    <row r="20" spans="12:15" x14ac:dyDescent="0.3">
      <c r="L20" t="s">
        <v>10</v>
      </c>
      <c r="M20" s="2"/>
    </row>
    <row r="22" spans="12:15" x14ac:dyDescent="0.3">
      <c r="L22" s="9" t="s">
        <v>27</v>
      </c>
      <c r="N22" s="7" t="s">
        <v>13</v>
      </c>
    </row>
    <row r="23" spans="12:15" x14ac:dyDescent="0.3">
      <c r="L23" s="9" t="s">
        <v>15</v>
      </c>
      <c r="N23" s="14"/>
    </row>
    <row r="24" spans="12:15" x14ac:dyDescent="0.3">
      <c r="L24" t="s">
        <v>19</v>
      </c>
      <c r="M24" s="2">
        <f>4%*M6</f>
        <v>96000</v>
      </c>
      <c r="N24" s="4">
        <f>M24/M$31</f>
        <v>8.1632653061224483E-2</v>
      </c>
    </row>
    <row r="25" spans="12:15" x14ac:dyDescent="0.3">
      <c r="L25" t="s">
        <v>16</v>
      </c>
      <c r="M25" s="2">
        <f>O25*60</f>
        <v>400000</v>
      </c>
      <c r="N25" s="4">
        <f t="shared" ref="N25:N30" si="0">M25/M$31</f>
        <v>0.3401360544217687</v>
      </c>
      <c r="O25" s="2">
        <f>M6/360</f>
        <v>6666.666666666667</v>
      </c>
    </row>
    <row r="26" spans="12:15" x14ac:dyDescent="0.3">
      <c r="L26" t="s">
        <v>17</v>
      </c>
      <c r="M26" s="5">
        <f>M7/8</f>
        <v>180000</v>
      </c>
      <c r="N26" s="4">
        <f t="shared" si="0"/>
        <v>0.15306122448979592</v>
      </c>
    </row>
    <row r="27" spans="12:15" x14ac:dyDescent="0.3">
      <c r="L27" s="8" t="s">
        <v>20</v>
      </c>
      <c r="M27" s="11">
        <f>SUM(M24:M26)</f>
        <v>676000</v>
      </c>
      <c r="N27" s="4">
        <f t="shared" si="0"/>
        <v>0.57482993197278909</v>
      </c>
    </row>
    <row r="28" spans="12:15" x14ac:dyDescent="0.3">
      <c r="L28" s="9" t="s">
        <v>21</v>
      </c>
      <c r="M28" s="2"/>
      <c r="N28" s="14"/>
    </row>
    <row r="29" spans="12:15" x14ac:dyDescent="0.3">
      <c r="L29" t="s">
        <v>22</v>
      </c>
      <c r="M29" s="2">
        <v>500000</v>
      </c>
      <c r="N29" s="4">
        <f>M29/M$31</f>
        <v>0.42517006802721086</v>
      </c>
    </row>
    <row r="30" spans="12:15" x14ac:dyDescent="0.3">
      <c r="L30" s="8" t="s">
        <v>23</v>
      </c>
      <c r="M30" s="10">
        <f>M29</f>
        <v>500000</v>
      </c>
      <c r="N30" s="4">
        <f t="shared" si="0"/>
        <v>0.42517006802721086</v>
      </c>
    </row>
    <row r="31" spans="12:15" x14ac:dyDescent="0.3">
      <c r="L31" s="9" t="s">
        <v>24</v>
      </c>
      <c r="M31" s="2">
        <f>M27+M30</f>
        <v>1176000</v>
      </c>
      <c r="N31" s="6">
        <v>1</v>
      </c>
    </row>
    <row r="32" spans="12:15" x14ac:dyDescent="0.3">
      <c r="L32" s="9" t="s">
        <v>25</v>
      </c>
      <c r="M32" s="2"/>
      <c r="N32" s="14"/>
    </row>
    <row r="33" spans="12:14" x14ac:dyDescent="0.3">
      <c r="L33" s="9" t="s">
        <v>26</v>
      </c>
      <c r="M33" s="2"/>
      <c r="N33" s="14"/>
    </row>
    <row r="34" spans="12:14" x14ac:dyDescent="0.3">
      <c r="L34" t="s">
        <v>18</v>
      </c>
      <c r="M34" s="2">
        <f>(M7*50%)/12</f>
        <v>60000</v>
      </c>
      <c r="N34" s="4">
        <f t="shared" ref="N34:N47" si="1">M34/M$31</f>
        <v>5.1020408163265307E-2</v>
      </c>
    </row>
    <row r="35" spans="12:14" x14ac:dyDescent="0.3">
      <c r="L35" t="s">
        <v>29</v>
      </c>
      <c r="M35" s="2">
        <f>3%*M6</f>
        <v>72000</v>
      </c>
      <c r="N35" s="4">
        <f t="shared" si="1"/>
        <v>6.1224489795918366E-2</v>
      </c>
    </row>
    <row r="36" spans="12:14" x14ac:dyDescent="0.3">
      <c r="L36" t="s">
        <v>30</v>
      </c>
      <c r="M36" s="5">
        <v>50000</v>
      </c>
      <c r="N36" s="4">
        <f t="shared" si="1"/>
        <v>4.2517006802721087E-2</v>
      </c>
    </row>
    <row r="37" spans="12:14" x14ac:dyDescent="0.3">
      <c r="L37" s="8" t="s">
        <v>31</v>
      </c>
      <c r="M37" s="11">
        <f>SUM(M34:M36)</f>
        <v>182000</v>
      </c>
      <c r="N37" s="4">
        <f t="shared" si="1"/>
        <v>0.15476190476190477</v>
      </c>
    </row>
    <row r="38" spans="12:14" x14ac:dyDescent="0.3">
      <c r="L38" s="9" t="s">
        <v>28</v>
      </c>
      <c r="N38" s="14"/>
    </row>
    <row r="39" spans="12:14" x14ac:dyDescent="0.3">
      <c r="L39" t="s">
        <v>32</v>
      </c>
      <c r="M39" s="2">
        <v>150000</v>
      </c>
      <c r="N39" s="4">
        <f t="shared" si="1"/>
        <v>0.12755102040816327</v>
      </c>
    </row>
    <row r="40" spans="12:14" x14ac:dyDescent="0.3">
      <c r="L40" s="12" t="s">
        <v>33</v>
      </c>
      <c r="M40" s="11">
        <f>M39</f>
        <v>150000</v>
      </c>
      <c r="N40" s="4">
        <f t="shared" si="1"/>
        <v>0.12755102040816327</v>
      </c>
    </row>
    <row r="41" spans="12:14" x14ac:dyDescent="0.3">
      <c r="L41" s="9" t="s">
        <v>36</v>
      </c>
      <c r="M41" s="2"/>
      <c r="N41" s="14"/>
    </row>
    <row r="42" spans="12:14" x14ac:dyDescent="0.3">
      <c r="L42" t="s">
        <v>34</v>
      </c>
      <c r="M42" s="2">
        <v>100000</v>
      </c>
      <c r="N42" s="4">
        <f t="shared" si="1"/>
        <v>8.5034013605442174E-2</v>
      </c>
    </row>
    <row r="43" spans="12:14" x14ac:dyDescent="0.3">
      <c r="L43" t="s">
        <v>35</v>
      </c>
      <c r="M43" s="5">
        <f>500000+M14</f>
        <v>680000.00000000023</v>
      </c>
      <c r="N43" s="4">
        <f t="shared" si="1"/>
        <v>0.578231292517007</v>
      </c>
    </row>
    <row r="44" spans="12:14" x14ac:dyDescent="0.3">
      <c r="L44" t="s">
        <v>37</v>
      </c>
      <c r="M44" s="17">
        <f>SUM(M42:M43)</f>
        <v>780000.00000000023</v>
      </c>
      <c r="N44" s="4">
        <f t="shared" si="1"/>
        <v>0.66326530612244916</v>
      </c>
    </row>
    <row r="45" spans="12:14" x14ac:dyDescent="0.3">
      <c r="L45" t="s">
        <v>38</v>
      </c>
      <c r="M45" s="2">
        <f>M37+M40+M44</f>
        <v>1112000.0000000002</v>
      </c>
      <c r="N45" s="4">
        <f t="shared" si="1"/>
        <v>0.94557823129251717</v>
      </c>
    </row>
    <row r="46" spans="12:14" x14ac:dyDescent="0.3">
      <c r="L46" s="15" t="s">
        <v>39</v>
      </c>
      <c r="M46" s="16">
        <v>64000</v>
      </c>
      <c r="N46" s="4">
        <f t="shared" si="1"/>
        <v>5.4421768707482991E-2</v>
      </c>
    </row>
    <row r="47" spans="12:14" x14ac:dyDescent="0.3">
      <c r="L47" s="18" t="s">
        <v>40</v>
      </c>
      <c r="M47" s="13">
        <f>M45+M46</f>
        <v>1176000.0000000002</v>
      </c>
      <c r="N47" s="4">
        <f t="shared" si="1"/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  Paz</dc:creator>
  <cp:lastModifiedBy>Julio Ruiz Coto</cp:lastModifiedBy>
  <dcterms:created xsi:type="dcterms:W3CDTF">2024-05-22T00:08:02Z</dcterms:created>
  <dcterms:modified xsi:type="dcterms:W3CDTF">2024-05-22T01:09:08Z</dcterms:modified>
</cp:coreProperties>
</file>