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12CE0ED3-5D2C-4628-8898-4EF91D2688F7}" xr6:coauthVersionLast="47" xr6:coauthVersionMax="47" xr10:uidLastSave="{00000000-0000-0000-0000-000000000000}"/>
  <bookViews>
    <workbookView xWindow="-108" yWindow="-108" windowWidth="23256" windowHeight="13176" activeTab="2" xr2:uid="{1109519D-56D3-43E2-827C-1DBCD391F762}"/>
  </bookViews>
  <sheets>
    <sheet name="PREGUNTA 2" sheetId="2" r:id="rId1"/>
    <sheet name="PREGUNTA 5" sheetId="3" r:id="rId2"/>
    <sheet name="PREGUNTA 7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41" i="3"/>
  <c r="L52" i="3"/>
  <c r="N47" i="3"/>
  <c r="I47" i="3"/>
  <c r="L43" i="3"/>
  <c r="I43" i="3"/>
  <c r="N30" i="3"/>
  <c r="I19" i="3"/>
  <c r="I11" i="3"/>
  <c r="I17" i="3"/>
  <c r="I15" i="3"/>
  <c r="I14" i="3"/>
  <c r="I13" i="3"/>
  <c r="I5" i="2"/>
  <c r="I22" i="2"/>
  <c r="H22" i="2"/>
  <c r="I21" i="2"/>
  <c r="H21" i="2"/>
  <c r="I20" i="2"/>
  <c r="H20" i="2"/>
  <c r="I19" i="2"/>
  <c r="H19" i="2"/>
  <c r="I17" i="2"/>
  <c r="H17" i="2"/>
  <c r="I16" i="2"/>
  <c r="H16" i="2"/>
  <c r="I14" i="2"/>
  <c r="H14" i="2"/>
  <c r="I13" i="2"/>
  <c r="H13" i="2"/>
  <c r="I12" i="2"/>
  <c r="H12" i="2"/>
  <c r="I11" i="2"/>
  <c r="H11" i="2"/>
  <c r="I9" i="2"/>
  <c r="H9" i="2"/>
  <c r="I6" i="2"/>
  <c r="H5" i="2"/>
  <c r="I4" i="2"/>
  <c r="H10" i="1"/>
</calcChain>
</file>

<file path=xl/sharedStrings.xml><?xml version="1.0" encoding="utf-8"?>
<sst xmlns="http://schemas.openxmlformats.org/spreadsheetml/2006/main" count="61" uniqueCount="59">
  <si>
    <t>UN</t>
  </si>
  <si>
    <t>rotacion de activos totales</t>
  </si>
  <si>
    <t>multiplicador de apalancamiento</t>
  </si>
  <si>
    <t>ROE = margen de utilidad neta * rotacion de inventarios * multiplicador de apalancamiento</t>
  </si>
  <si>
    <t xml:space="preserve">ROE = </t>
  </si>
  <si>
    <t>ventas</t>
  </si>
  <si>
    <t>costo de ventas</t>
  </si>
  <si>
    <t>utilidad bruta</t>
  </si>
  <si>
    <t>gastos admin fijos</t>
  </si>
  <si>
    <t>depreciacion annual</t>
  </si>
  <si>
    <t>UAII</t>
  </si>
  <si>
    <t>otros ingresos</t>
  </si>
  <si>
    <t xml:space="preserve">intereses </t>
  </si>
  <si>
    <t xml:space="preserve">UAI </t>
  </si>
  <si>
    <t>ISR (sobre utilidades)</t>
  </si>
  <si>
    <t>utilidad neta</t>
  </si>
  <si>
    <t>dividendo preferente</t>
  </si>
  <si>
    <t>Accion comun</t>
  </si>
  <si>
    <t>utilidad retenida</t>
  </si>
  <si>
    <t>margen de utilidad bruta</t>
  </si>
  <si>
    <t>margen de utilida neta</t>
  </si>
  <si>
    <t>cobertura de intereses</t>
  </si>
  <si>
    <t>ROE</t>
  </si>
  <si>
    <t>Índice de Endeudamiento</t>
  </si>
  <si>
    <t>Tasa de interés a pagar sobre deuda</t>
  </si>
  <si>
    <t>Rendimiento requerido por el accionista</t>
  </si>
  <si>
    <t>Cantidad de acciones</t>
  </si>
  <si>
    <t>Opción 1</t>
  </si>
  <si>
    <t>Opción 2</t>
  </si>
  <si>
    <t>Opción 3</t>
  </si>
  <si>
    <t>EBIT = UAII</t>
  </si>
  <si>
    <t>(-) interes</t>
  </si>
  <si>
    <t>utilidad antes de impuesto</t>
  </si>
  <si>
    <t>(-) impuestos</t>
  </si>
  <si>
    <t>(-) dividendos preferentes</t>
  </si>
  <si>
    <t>UDAC</t>
  </si>
  <si>
    <t>EPS (UPA)</t>
  </si>
  <si>
    <t>D=Q1,000,000</t>
  </si>
  <si>
    <t>E=Q4,000,000</t>
  </si>
  <si>
    <t>V=Q5,000,000</t>
  </si>
  <si>
    <t>Re=15%</t>
  </si>
  <si>
    <t>Rd=8%</t>
  </si>
  <si>
    <t xml:space="preserve">WACC = (0,8 * 0,15) + (0,2 * 0,08 * 0,75) </t>
  </si>
  <si>
    <t>WACC = 0,12 + 0,012</t>
  </si>
  <si>
    <t>WACC =</t>
  </si>
  <si>
    <t>GAO = Ventas - Costos Variables / EBIT</t>
  </si>
  <si>
    <t>Ventas proyectadas: Q1,000,000</t>
  </si>
  <si>
    <t>EBITDA: Q480,000</t>
  </si>
  <si>
    <t>Intereses: Q80,000</t>
  </si>
  <si>
    <t>EBIT: Q400,000</t>
  </si>
  <si>
    <t>GAO =</t>
  </si>
  <si>
    <t>Costos variables: 20% de las ventas</t>
  </si>
  <si>
    <t>0.20×1,000,000</t>
  </si>
  <si>
    <t>GAF = EBIT / EBIT - Intereses</t>
  </si>
  <si>
    <t>GAF = 400000/320000</t>
  </si>
  <si>
    <t xml:space="preserve">GAF= </t>
  </si>
  <si>
    <t>GAT=GAO×GAF</t>
  </si>
  <si>
    <t>GAT = 2,0 * 1,25</t>
  </si>
  <si>
    <t xml:space="preserve">GAT =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</si>
</sst>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4">
    <font>
      <sz val="16"/>
      <color theme="1"/>
      <name val="Abadi"/>
      <family val="2"/>
    </font>
    <font>
      <sz val="16"/>
      <color rgb="FF00B0F0"/>
      <name val="Abadi"/>
      <family val="2"/>
    </font>
    <font>
      <sz val="7"/>
      <color rgb="FF052025"/>
      <name val="Segoe UI"/>
      <family val="2"/>
    </font>
    <font>
      <b/>
      <sz val="7"/>
      <color rgb="FF052025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0" fillId="0" borderId="1" xfId="0" applyFill="1" applyBorder="1" applyAlignment="1">
      <alignment horizontal="right"/>
    </xf>
    <xf numFmtId="10" fontId="0" fillId="0" borderId="2" xfId="0" applyNumberFormat="1" applyFill="1" applyBorder="1" applyAlignment="1">
      <alignment horizontal="right"/>
    </xf>
    <xf numFmtId="166" fontId="0" fillId="0" borderId="0" xfId="0" applyNumberFormat="1"/>
    <xf numFmtId="2" fontId="0" fillId="0" borderId="0" xfId="0" applyNumberFormat="1"/>
    <xf numFmtId="166" fontId="1" fillId="0" borderId="0" xfId="0" applyNumberFormat="1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1167199</xdr:colOff>
      <xdr:row>21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09B7B0-3CC6-F7EA-522B-97E182E12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872798" cy="5852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30235</xdr:colOff>
      <xdr:row>21</xdr:row>
      <xdr:rowOff>167641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28E5E5-42D6-E9ED-9E82-28480FF00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076955" cy="5768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243840</xdr:rowOff>
    </xdr:from>
    <xdr:to>
      <xdr:col>5</xdr:col>
      <xdr:colOff>1323944</xdr:colOff>
      <xdr:row>43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2689FC-C174-CEBC-B3CC-D295B04AE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44540"/>
          <a:ext cx="8029544" cy="5730240"/>
        </a:xfrm>
        <a:prstGeom prst="rect">
          <a:avLst/>
        </a:prstGeom>
      </xdr:spPr>
    </xdr:pic>
    <xdr:clientData/>
  </xdr:twoCellAnchor>
  <xdr:oneCellAnchor>
    <xdr:from>
      <xdr:col>7</xdr:col>
      <xdr:colOff>118110</xdr:colOff>
      <xdr:row>27</xdr:row>
      <xdr:rowOff>168592</xdr:rowOff>
    </xdr:from>
    <xdr:ext cx="7738110" cy="433388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4223640-E4C6-4E8E-B247-CA9403327729}"/>
            </a:ext>
          </a:extLst>
        </xdr:cNvPr>
        <xdr:cNvSpPr txBox="1"/>
      </xdr:nvSpPr>
      <xdr:spPr>
        <a:xfrm>
          <a:off x="9505950" y="7369492"/>
          <a:ext cx="7738110" cy="4333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es-ES" sz="1600">
              <a:latin typeface="Abadi" panose="020B0604020104020204" pitchFamily="34" charset="0"/>
            </a:rPr>
            <a:t>WACC</a:t>
          </a:r>
          <a:r>
            <a:rPr lang="es-ES" sz="1600" baseline="0">
              <a:latin typeface="Abadi" panose="020B0604020104020204" pitchFamily="34" charset="0"/>
            </a:rPr>
            <a:t> = (4000000/5000000 * 0,15) + (1000000/5000000 * 0,08 * (1 - 0,25))</a:t>
          </a:r>
          <a:endParaRPr lang="es-ES" sz="1600">
            <a:latin typeface="Abadi" panose="020B0604020104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253364</xdr:colOff>
      <xdr:row>15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A29BA1-076B-1856-EB45-80D63DB24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58964" cy="4282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D6F6-BDF6-4FD4-BD7E-12B154ED6E4A}">
  <dimension ref="G3:J22"/>
  <sheetViews>
    <sheetView zoomScale="70" zoomScaleNormal="70" workbookViewId="0">
      <selection activeCell="K12" sqref="K12"/>
    </sheetView>
  </sheetViews>
  <sheetFormatPr baseColWidth="10" defaultRowHeight="21"/>
  <cols>
    <col min="7" max="7" width="18.4375" bestFit="1" customWidth="1"/>
  </cols>
  <sheetData>
    <row r="3" spans="7:10">
      <c r="H3">
        <v>2023</v>
      </c>
      <c r="I3">
        <v>2024</v>
      </c>
    </row>
    <row r="4" spans="7:10">
      <c r="G4" t="s">
        <v>5</v>
      </c>
      <c r="H4" s="4">
        <v>1975</v>
      </c>
      <c r="I4" s="4">
        <f>H4*(1+4%)</f>
        <v>2054</v>
      </c>
      <c r="J4" s="5"/>
    </row>
    <row r="5" spans="7:10">
      <c r="G5" t="s">
        <v>6</v>
      </c>
      <c r="H5" s="4">
        <f>H4-H6</f>
        <v>592.5</v>
      </c>
      <c r="I5" s="4">
        <f>H5*1.04</f>
        <v>616.20000000000005</v>
      </c>
    </row>
    <row r="6" spans="7:10">
      <c r="G6" t="s">
        <v>7</v>
      </c>
      <c r="H6" s="4">
        <v>1382.5</v>
      </c>
      <c r="I6" s="4">
        <f>I4-I5</f>
        <v>1437.8</v>
      </c>
    </row>
    <row r="7" spans="7:10">
      <c r="G7" t="s">
        <v>8</v>
      </c>
      <c r="H7" s="6">
        <v>750</v>
      </c>
      <c r="I7" s="6">
        <v>750</v>
      </c>
    </row>
    <row r="8" spans="7:10">
      <c r="G8" t="s">
        <v>9</v>
      </c>
      <c r="H8" s="6">
        <v>150</v>
      </c>
      <c r="I8" s="6">
        <v>150</v>
      </c>
    </row>
    <row r="9" spans="7:10">
      <c r="G9" t="s">
        <v>10</v>
      </c>
      <c r="H9" s="4">
        <f>H6-H7-H8</f>
        <v>482.5</v>
      </c>
      <c r="I9" s="4">
        <f>I6-I7-I8</f>
        <v>537.79999999999995</v>
      </c>
    </row>
    <row r="10" spans="7:10">
      <c r="G10" t="s">
        <v>11</v>
      </c>
      <c r="H10" s="4">
        <v>30</v>
      </c>
      <c r="I10">
        <v>0</v>
      </c>
    </row>
    <row r="11" spans="7:10">
      <c r="G11" t="s">
        <v>12</v>
      </c>
      <c r="H11" s="4">
        <f>(9.5% * 825) + (12% * 920)</f>
        <v>188.77499999999998</v>
      </c>
      <c r="I11" s="5">
        <f>(9.5% * 412.5) + (12% * 820)</f>
        <v>137.58749999999998</v>
      </c>
    </row>
    <row r="12" spans="7:10">
      <c r="G12" t="s">
        <v>13</v>
      </c>
      <c r="H12" s="4">
        <f>H9+H10-H11</f>
        <v>323.72500000000002</v>
      </c>
      <c r="I12" s="4">
        <f>I9+I10-I11</f>
        <v>400.21249999999998</v>
      </c>
    </row>
    <row r="13" spans="7:10">
      <c r="G13" t="s">
        <v>14</v>
      </c>
      <c r="H13" s="4">
        <f>H12*25%</f>
        <v>80.931250000000006</v>
      </c>
      <c r="I13" s="4">
        <f>I12*25%</f>
        <v>100.05312499999999</v>
      </c>
    </row>
    <row r="14" spans="7:10">
      <c r="G14" t="s">
        <v>15</v>
      </c>
      <c r="H14" s="4">
        <f>H12-H13</f>
        <v>242.79375000000002</v>
      </c>
      <c r="I14" s="4">
        <f>I12-I13</f>
        <v>300.15937499999995</v>
      </c>
    </row>
    <row r="15" spans="7:10">
      <c r="G15" t="s">
        <v>16</v>
      </c>
      <c r="H15" s="6">
        <v>72.8</v>
      </c>
      <c r="I15" s="6">
        <v>72.8</v>
      </c>
    </row>
    <row r="16" spans="7:10">
      <c r="G16" t="s">
        <v>17</v>
      </c>
      <c r="H16" s="4">
        <f>H14-H15</f>
        <v>169.99375000000003</v>
      </c>
      <c r="I16" s="4">
        <f>I14-I15</f>
        <v>227.35937499999994</v>
      </c>
    </row>
    <row r="17" spans="7:9">
      <c r="G17" t="s">
        <v>18</v>
      </c>
      <c r="H17" s="4">
        <f>118.99</f>
        <v>118.99</v>
      </c>
      <c r="I17">
        <f>159.15</f>
        <v>159.15</v>
      </c>
    </row>
    <row r="18" spans="7:9">
      <c r="G18" t="s">
        <v>19</v>
      </c>
      <c r="H18" s="4">
        <v>51</v>
      </c>
      <c r="I18">
        <v>68.209999999999994</v>
      </c>
    </row>
    <row r="19" spans="7:9">
      <c r="G19" t="s">
        <v>20</v>
      </c>
      <c r="H19" s="1">
        <f>H6/H4</f>
        <v>0.7</v>
      </c>
      <c r="I19" s="1">
        <f>I6/I4</f>
        <v>0.7</v>
      </c>
    </row>
    <row r="20" spans="7:9">
      <c r="G20" t="s">
        <v>21</v>
      </c>
      <c r="H20" s="1">
        <f>H14/H4</f>
        <v>0.12293354430379748</v>
      </c>
      <c r="I20" s="1">
        <f>I14/I4</f>
        <v>0.14613406767283346</v>
      </c>
    </row>
    <row r="21" spans="7:9">
      <c r="G21" t="s">
        <v>22</v>
      </c>
      <c r="H21" s="4">
        <f>H9/H11</f>
        <v>2.5559528539266325</v>
      </c>
      <c r="I21" s="4">
        <f>I9/I11</f>
        <v>3.9087853184337242</v>
      </c>
    </row>
    <row r="22" spans="7:9">
      <c r="H22" s="1">
        <f>242.79/1345</f>
        <v>0.18051301115241636</v>
      </c>
      <c r="I22" s="1">
        <f>300.16/1396</f>
        <v>0.21501432664756448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2BDC-0055-453C-BE27-210851379540}">
  <dimension ref="H3:N52"/>
  <sheetViews>
    <sheetView topLeftCell="A31" zoomScale="70" zoomScaleNormal="70" workbookViewId="0">
      <selection activeCell="I12" sqref="I12"/>
    </sheetView>
  </sheetViews>
  <sheetFormatPr baseColWidth="10" defaultRowHeight="21"/>
  <cols>
    <col min="8" max="8" width="23.4375" customWidth="1"/>
  </cols>
  <sheetData>
    <row r="3" spans="8:12">
      <c r="H3" s="7"/>
      <c r="I3" s="13" t="s">
        <v>24</v>
      </c>
      <c r="J3" s="13" t="s">
        <v>25</v>
      </c>
      <c r="K3" s="13" t="s">
        <v>26</v>
      </c>
    </row>
    <row r="4" spans="8:12">
      <c r="H4" s="8" t="s">
        <v>23</v>
      </c>
      <c r="I4" s="13"/>
      <c r="J4" s="13"/>
      <c r="K4" s="13"/>
    </row>
    <row r="5" spans="8:12">
      <c r="H5" s="9" t="s">
        <v>27</v>
      </c>
      <c r="I5" s="10">
        <v>0.2</v>
      </c>
      <c r="J5" s="10">
        <v>0.08</v>
      </c>
      <c r="K5" s="10">
        <v>0.15</v>
      </c>
      <c r="L5" s="11">
        <v>200000</v>
      </c>
    </row>
    <row r="6" spans="8:12">
      <c r="H6" s="9" t="s">
        <v>28</v>
      </c>
      <c r="I6" s="10">
        <v>0.4</v>
      </c>
      <c r="J6" s="10">
        <v>0.09</v>
      </c>
      <c r="K6" s="12">
        <v>0.16250000000000001</v>
      </c>
      <c r="L6" s="11">
        <v>150000</v>
      </c>
    </row>
    <row r="7" spans="8:12">
      <c r="H7" s="9" t="s">
        <v>29</v>
      </c>
      <c r="I7" s="10">
        <v>0.6</v>
      </c>
      <c r="J7" s="10">
        <v>0.11</v>
      </c>
      <c r="K7" s="12">
        <v>0.20499999999999999</v>
      </c>
      <c r="L7" s="11">
        <v>100000</v>
      </c>
    </row>
    <row r="11" spans="8:12">
      <c r="H11" t="s">
        <v>30</v>
      </c>
      <c r="I11" s="4">
        <f>1000000*80%*60%</f>
        <v>480000</v>
      </c>
    </row>
    <row r="12" spans="8:12">
      <c r="H12" s="14" t="s">
        <v>31</v>
      </c>
      <c r="I12" s="4">
        <f>5000000*20%*8%</f>
        <v>80000</v>
      </c>
    </row>
    <row r="13" spans="8:12">
      <c r="H13" t="s">
        <v>32</v>
      </c>
      <c r="I13" s="4">
        <f>I11-I12</f>
        <v>400000</v>
      </c>
    </row>
    <row r="14" spans="8:12">
      <c r="H14" s="14" t="s">
        <v>33</v>
      </c>
      <c r="I14" s="4">
        <f>I13*25%</f>
        <v>100000</v>
      </c>
    </row>
    <row r="15" spans="8:12">
      <c r="H15" t="s">
        <v>15</v>
      </c>
      <c r="I15" s="4">
        <f>I13-I14</f>
        <v>300000</v>
      </c>
    </row>
    <row r="16" spans="8:12">
      <c r="H16" s="14" t="s">
        <v>34</v>
      </c>
      <c r="I16" s="4">
        <v>0</v>
      </c>
    </row>
    <row r="17" spans="8:14">
      <c r="H17" t="s">
        <v>35</v>
      </c>
      <c r="I17" s="4">
        <f>I15-I16</f>
        <v>300000</v>
      </c>
    </row>
    <row r="19" spans="8:14">
      <c r="H19" s="15" t="s">
        <v>36</v>
      </c>
      <c r="I19" s="4">
        <f>I17/200000</f>
        <v>1.5</v>
      </c>
    </row>
    <row r="22" spans="8:14">
      <c r="H22" t="s">
        <v>37</v>
      </c>
    </row>
    <row r="23" spans="8:14">
      <c r="H23" t="s">
        <v>38</v>
      </c>
    </row>
    <row r="24" spans="8:14">
      <c r="H24" t="s">
        <v>39</v>
      </c>
    </row>
    <row r="25" spans="8:14">
      <c r="H25" t="s">
        <v>40</v>
      </c>
    </row>
    <row r="26" spans="8:14">
      <c r="H26" t="s">
        <v>41</v>
      </c>
    </row>
    <row r="30" spans="8:14">
      <c r="H30" t="s">
        <v>42</v>
      </c>
      <c r="K30" t="s">
        <v>43</v>
      </c>
      <c r="M30" s="16" t="s">
        <v>44</v>
      </c>
      <c r="N30" s="17">
        <f>0.12 + 0.012</f>
        <v>0.13200000000000001</v>
      </c>
    </row>
    <row r="32" spans="8:14">
      <c r="J32" s="17"/>
    </row>
    <row r="34" spans="8:14">
      <c r="H34" t="s">
        <v>45</v>
      </c>
    </row>
    <row r="36" spans="8:14">
      <c r="H36" t="s">
        <v>46</v>
      </c>
    </row>
    <row r="37" spans="8:14">
      <c r="H37" t="s">
        <v>47</v>
      </c>
    </row>
    <row r="38" spans="8:14">
      <c r="H38" t="s">
        <v>48</v>
      </c>
    </row>
    <row r="39" spans="8:14">
      <c r="H39" t="s">
        <v>49</v>
      </c>
    </row>
    <row r="40" spans="8:14">
      <c r="H40" t="s">
        <v>51</v>
      </c>
    </row>
    <row r="41" spans="8:14">
      <c r="H41" t="s">
        <v>52</v>
      </c>
      <c r="I41">
        <f xml:space="preserve"> 0.2*1000000</f>
        <v>200000</v>
      </c>
    </row>
    <row r="43" spans="8:14">
      <c r="H43" t="s">
        <v>50</v>
      </c>
      <c r="I43">
        <f>1000000-200000</f>
        <v>800000</v>
      </c>
      <c r="K43" s="16" t="s">
        <v>50</v>
      </c>
      <c r="L43" s="16">
        <f>I43/400000</f>
        <v>2</v>
      </c>
    </row>
    <row r="47" spans="8:14">
      <c r="H47" t="s">
        <v>53</v>
      </c>
      <c r="I47">
        <f>400000-80000</f>
        <v>320000</v>
      </c>
      <c r="K47" t="s">
        <v>54</v>
      </c>
      <c r="M47" s="16" t="s">
        <v>55</v>
      </c>
      <c r="N47" s="16">
        <f>400000/320000</f>
        <v>1.25</v>
      </c>
    </row>
    <row r="52" spans="8:12">
      <c r="H52" t="s">
        <v>56</v>
      </c>
      <c r="I52" t="s">
        <v>57</v>
      </c>
      <c r="K52" s="16" t="s">
        <v>58</v>
      </c>
      <c r="L52" s="16">
        <f xml:space="preserve"> 2*1.25</f>
        <v>2.5</v>
      </c>
    </row>
  </sheetData>
  <mergeCells count="3">
    <mergeCell ref="I3:I4"/>
    <mergeCell ref="J3:J4"/>
    <mergeCell ref="K3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D7CB-B4E8-48FA-880B-3C64067CE246}">
  <dimension ref="G3:H11"/>
  <sheetViews>
    <sheetView tabSelected="1" zoomScale="85" zoomScaleNormal="85" workbookViewId="0">
      <selection activeCell="G12" sqref="G12"/>
    </sheetView>
  </sheetViews>
  <sheetFormatPr baseColWidth="10" defaultRowHeight="21"/>
  <cols>
    <col min="7" max="7" width="23.9375" bestFit="1" customWidth="1"/>
  </cols>
  <sheetData>
    <row r="3" spans="7:8">
      <c r="G3" t="s">
        <v>0</v>
      </c>
      <c r="H3" s="1">
        <v>4.4999999999999998E-2</v>
      </c>
    </row>
    <row r="4" spans="7:8">
      <c r="G4" t="s">
        <v>1</v>
      </c>
      <c r="H4">
        <v>0.72</v>
      </c>
    </row>
    <row r="5" spans="7:8">
      <c r="G5" t="s">
        <v>2</v>
      </c>
      <c r="H5">
        <v>1.43</v>
      </c>
    </row>
    <row r="8" spans="7:8">
      <c r="G8" t="s">
        <v>3</v>
      </c>
    </row>
    <row r="9" spans="7:8" ht="21.6" thickBot="1"/>
    <row r="10" spans="7:8" ht="22.2" thickTop="1" thickBot="1">
      <c r="G10" s="2" t="s">
        <v>4</v>
      </c>
      <c r="H10" s="3">
        <f>H3*H4*H5</f>
        <v>4.6331999999999998E-2</v>
      </c>
    </row>
    <row r="11" spans="7:8" ht="21.6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 2</vt:lpstr>
      <vt:lpstr>PREGUNTA 5</vt:lpstr>
      <vt:lpstr>PREGUNTA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2024-05-28T22:57:45Z</dcterms:created>
  <dcterms:modified xsi:type="dcterms:W3CDTF">2024-05-29T01:29:16Z</dcterms:modified>
</cp:coreProperties>
</file>