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E3FAB6A7-61E7-4977-AEAB-26E21C32D526}" xr6:coauthVersionLast="47" xr6:coauthVersionMax="47" xr10:uidLastSave="{00000000-0000-0000-0000-000000000000}"/>
  <bookViews>
    <workbookView xWindow="-120" yWindow="-120" windowWidth="29040" windowHeight="16440" activeTab="1" xr2:uid="{03114877-927D-4A5E-950B-A23E8DCBC07B}"/>
  </bookViews>
  <sheets>
    <sheet name="1" sheetId="1" r:id="rId1"/>
    <sheet name="2" sheetId="2" r:id="rId2"/>
    <sheet name="3" sheetId="3" r:id="rId3"/>
    <sheet name="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4" l="1"/>
  <c r="B35" i="4"/>
  <c r="B34" i="4"/>
  <c r="C22" i="4"/>
  <c r="B16" i="4"/>
  <c r="B18" i="4" s="1"/>
  <c r="B20" i="4" s="1"/>
  <c r="C18" i="3"/>
  <c r="D16" i="3"/>
  <c r="D13" i="3"/>
  <c r="C34" i="2"/>
  <c r="C25" i="2"/>
  <c r="D31" i="2"/>
  <c r="D30" i="2"/>
  <c r="D29" i="2"/>
  <c r="E26" i="1"/>
  <c r="E14" i="2"/>
  <c r="E13" i="2"/>
  <c r="E10" i="2"/>
  <c r="C16" i="2"/>
  <c r="C21" i="2" s="1"/>
  <c r="D18" i="1"/>
  <c r="D17" i="1"/>
  <c r="C25" i="1"/>
  <c r="E21" i="1"/>
  <c r="E18" i="1"/>
  <c r="E19" i="1"/>
  <c r="E17" i="1"/>
  <c r="C20" i="1"/>
  <c r="E17" i="2" l="1"/>
</calcChain>
</file>

<file path=xl/sharedStrings.xml><?xml version="1.0" encoding="utf-8"?>
<sst xmlns="http://schemas.openxmlformats.org/spreadsheetml/2006/main" count="58" uniqueCount="43">
  <si>
    <t>UODI = UTILIDAD OPERATIVA DESPUES DE IMPUESTOS</t>
  </si>
  <si>
    <t>Fuentes de financiamiento</t>
  </si>
  <si>
    <t>Bonos hipotecarios</t>
  </si>
  <si>
    <t>monto</t>
  </si>
  <si>
    <t>bonos sin colateral</t>
  </si>
  <si>
    <t>Acciones comunes</t>
  </si>
  <si>
    <t>wi</t>
  </si>
  <si>
    <t>costo (ki)</t>
  </si>
  <si>
    <t>TOTAL</t>
  </si>
  <si>
    <t xml:space="preserve">CCPP = </t>
  </si>
  <si>
    <t>WACC =</t>
  </si>
  <si>
    <t xml:space="preserve">capital invertido </t>
  </si>
  <si>
    <t>despues de impuestos</t>
  </si>
  <si>
    <t xml:space="preserve">EVA= </t>
  </si>
  <si>
    <t>SI EL EVA (+) CREACION DE VALOR EN EL PERIDO REFERIDO RENTABILIDAD &gt; COSTO DE CAPITAL</t>
  </si>
  <si>
    <t>UO = utilidad operativa</t>
  </si>
  <si>
    <t>UODI = UTILIDAD OPERATIVA DESPUES DE IMPUESTOS = UO*(1-T)</t>
  </si>
  <si>
    <t>Tasa fiscasl = 40%</t>
  </si>
  <si>
    <t>Deuda de largo plazo</t>
  </si>
  <si>
    <t>Capital Comun</t>
  </si>
  <si>
    <t xml:space="preserve">SI EL EVA (-) destruccion del valor </t>
  </si>
  <si>
    <t>utilidad operativa</t>
  </si>
  <si>
    <t>(-) intereses</t>
  </si>
  <si>
    <t>utilidad antes de impuesto</t>
  </si>
  <si>
    <t xml:space="preserve">(-) impuestos </t>
  </si>
  <si>
    <t>Utilidad neta</t>
  </si>
  <si>
    <t>ROE  = 9000/50000</t>
  </si>
  <si>
    <t>EVA = 50000*(18%-14%)</t>
  </si>
  <si>
    <t>Tasa fiscasl = 40.8%</t>
  </si>
  <si>
    <t>CCPP = 10.10%</t>
  </si>
  <si>
    <t xml:space="preserve">Capital invertido = </t>
  </si>
  <si>
    <t>ventas</t>
  </si>
  <si>
    <t>(-) costo de ventas</t>
  </si>
  <si>
    <t>utilidad bruta</t>
  </si>
  <si>
    <t>utilidad opeartiva</t>
  </si>
  <si>
    <t>(-) gastos de operacion</t>
  </si>
  <si>
    <t>son los gastos financieros</t>
  </si>
  <si>
    <t>utilidad antes de impuestos</t>
  </si>
  <si>
    <t>(-) otros ingresos y gastos</t>
  </si>
  <si>
    <t xml:space="preserve">utilidad neta </t>
  </si>
  <si>
    <t>no son afectos al ISR</t>
  </si>
  <si>
    <t>(-) impuesto ISR</t>
  </si>
  <si>
    <t>CCPP =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</si>
</sst>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Q-100A]* #,##0.00_-;\-[$Q-100A]* #,##0.00_-;_-[$Q-100A]* &quot;-&quot;??_-;_-@_-"/>
    <numFmt numFmtId="165" formatCode="&quot;$&quot;#,##0.00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9" fontId="0" fillId="0" borderId="0" xfId="0" applyNumberFormat="1"/>
    <xf numFmtId="2" fontId="0" fillId="0" borderId="0" xfId="0" applyNumberFormat="1"/>
    <xf numFmtId="166" fontId="2" fillId="0" borderId="0" xfId="0" applyNumberFormat="1" applyFont="1"/>
    <xf numFmtId="0" fontId="2" fillId="0" borderId="0" xfId="0" applyFont="1" applyAlignment="1">
      <alignment horizontal="right"/>
    </xf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left"/>
    </xf>
    <xf numFmtId="0" fontId="3" fillId="0" borderId="0" xfId="0" applyFont="1"/>
    <xf numFmtId="10" fontId="3" fillId="0" borderId="0" xfId="0" applyNumberFormat="1" applyFont="1"/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101518</xdr:colOff>
      <xdr:row>0</xdr:row>
      <xdr:rowOff>30724</xdr:rowOff>
    </xdr:from>
    <xdr:to>
      <xdr:col>9</xdr:col>
      <xdr:colOff>43772</xdr:colOff>
      <xdr:row>6</xdr:row>
      <xdr:rowOff>134848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CC0893-0BB1-4C35-A21E-BD32DA73B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</a:blip>
        <a:srcRect t="7385"/>
        <a:stretch/>
      </xdr:blipFill>
      <xdr:spPr>
        <a:xfrm>
          <a:off x="101518" y="30724"/>
          <a:ext cx="8126853" cy="1210253"/>
        </a:xfrm>
        <a:prstGeom prst="rect">
          <a:avLst/>
        </a:prstGeom>
      </xdr:spPr>
    </xdr:pic>
    <xdr:clientData/>
  </xdr:twoCellAnchor>
  <xdr:twoCellAnchor>
    <xdr:from>
      <xdr:col>3</xdr:col>
      <xdr:colOff>245807</xdr:colOff>
      <xdr:row>7</xdr:row>
      <xdr:rowOff>61451</xdr:rowOff>
    </xdr:from>
    <xdr:to>
      <xdr:col>9</xdr:col>
      <xdr:colOff>137161</xdr:colOff>
      <xdr:row>10</xdr:row>
      <xdr:rowOff>55307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EC2882A-D6B2-401F-A621-7A44C6F73C86}"/>
            </a:ext>
          </a:extLst>
        </xdr:cNvPr>
        <xdr:cNvSpPr txBox="1"/>
      </xdr:nvSpPr>
      <xdr:spPr>
        <a:xfrm>
          <a:off x="3803855" y="1351935"/>
          <a:ext cx="4438774" cy="5469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VEA = UODI – (CCPP * Capital Invertido)  --&gt; español</a:t>
          </a:r>
        </a:p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EVA= NOPAT-(WACC*Capital Invertido) ---&gt; siglas en inglés</a:t>
          </a:r>
        </a:p>
        <a:p>
          <a:endParaRPr lang="es-GT" sz="1100"/>
        </a:p>
      </xdr:txBody>
    </xdr:sp>
    <xdr:clientData/>
  </xdr:twoCellAnchor>
  <xdr:twoCellAnchor>
    <xdr:from>
      <xdr:col>6</xdr:col>
      <xdr:colOff>105507</xdr:colOff>
      <xdr:row>23</xdr:row>
      <xdr:rowOff>158261</xdr:rowOff>
    </xdr:from>
    <xdr:to>
      <xdr:col>11</xdr:col>
      <xdr:colOff>64477</xdr:colOff>
      <xdr:row>28</xdr:row>
      <xdr:rowOff>169985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70310AB-A59C-0714-DAFB-B4686DC3027E}"/>
            </a:ext>
          </a:extLst>
        </xdr:cNvPr>
        <xdr:cNvSpPr txBox="1"/>
      </xdr:nvSpPr>
      <xdr:spPr>
        <a:xfrm>
          <a:off x="5632938" y="4337538"/>
          <a:ext cx="3815862" cy="920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empresa el año pasado, si logro crear valor para los dueños del negocio ya que obtuvo un EVA</a:t>
          </a:r>
          <a:r>
            <a:rPr lang="es-GT" sz="1100" baseline="0"/>
            <a:t> positivo de 38,000 indicando que su rentabilidad de negocio fue mayor a su costo de capital.</a:t>
          </a:r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93945</xdr:colOff>
      <xdr:row>0</xdr:row>
      <xdr:rowOff>92693</xdr:rowOff>
    </xdr:from>
    <xdr:to>
      <xdr:col>5</xdr:col>
      <xdr:colOff>391979</xdr:colOff>
      <xdr:row>6</xdr:row>
      <xdr:rowOff>151858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692B6C-5093-49AC-B838-727F3AEAC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93945" y="92693"/>
          <a:ext cx="6179507" cy="1155192"/>
        </a:xfrm>
        <a:prstGeom prst="rect">
          <a:avLst/>
        </a:prstGeom>
      </xdr:spPr>
    </xdr:pic>
    <xdr:clientData/>
  </xdr:twoCellAnchor>
  <xdr:twoCellAnchor>
    <xdr:from>
      <xdr:col>6</xdr:col>
      <xdr:colOff>67850</xdr:colOff>
      <xdr:row>8</xdr:row>
      <xdr:rowOff>0</xdr:rowOff>
    </xdr:from>
    <xdr:to>
      <xdr:col>12</xdr:col>
      <xdr:colOff>164268</xdr:colOff>
      <xdr:row>11</xdr:row>
      <xdr:rowOff>46973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EC59D76-1CB2-4912-A921-C35DBD71B560}"/>
            </a:ext>
          </a:extLst>
        </xdr:cNvPr>
        <xdr:cNvSpPr txBox="1"/>
      </xdr:nvSpPr>
      <xdr:spPr>
        <a:xfrm>
          <a:off x="5563645" y="1278699"/>
          <a:ext cx="4438774" cy="59498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VEA = UODI – (CCPP * Capital Invertido)  --&gt; español</a:t>
          </a:r>
        </a:p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EVA= NOPAT-(WACC*Capital Invertido) ---&gt; siglas en inglés</a:t>
          </a:r>
        </a:p>
        <a:p>
          <a:endParaRPr lang="es-GT" sz="1100"/>
        </a:p>
      </xdr:txBody>
    </xdr:sp>
    <xdr:clientData/>
  </xdr:twoCellAnchor>
  <xdr:twoCellAnchor>
    <xdr:from>
      <xdr:col>4</xdr:col>
      <xdr:colOff>855543</xdr:colOff>
      <xdr:row>29</xdr:row>
      <xdr:rowOff>125341</xdr:rowOff>
    </xdr:from>
    <xdr:to>
      <xdr:col>8</xdr:col>
      <xdr:colOff>591775</xdr:colOff>
      <xdr:row>34</xdr:row>
      <xdr:rowOff>73149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6ED5C95-8F0D-4526-B6D4-CF5EC1572B9B}"/>
            </a:ext>
          </a:extLst>
        </xdr:cNvPr>
        <xdr:cNvSpPr txBox="1"/>
      </xdr:nvSpPr>
      <xdr:spPr>
        <a:xfrm>
          <a:off x="5755789" y="5394864"/>
          <a:ext cx="3130063" cy="85634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200"/>
            <a:t>Relación</a:t>
          </a:r>
          <a:r>
            <a:rPr lang="es-GT" sz="1200" baseline="0"/>
            <a:t> entre ROE y EVA: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EVA = (Capital fijo)(ROE – costo de capital fijo)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GT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ROE = UDAC/Capital Común</a:t>
          </a:r>
        </a:p>
        <a:p>
          <a:endParaRPr lang="es-GT" sz="1200"/>
        </a:p>
      </xdr:txBody>
    </xdr:sp>
    <xdr:clientData/>
  </xdr:twoCellAnchor>
  <xdr:twoCellAnchor>
    <xdr:from>
      <xdr:col>5</xdr:col>
      <xdr:colOff>797169</xdr:colOff>
      <xdr:row>19</xdr:row>
      <xdr:rowOff>70339</xdr:rowOff>
    </xdr:from>
    <xdr:to>
      <xdr:col>10</xdr:col>
      <xdr:colOff>398585</xdr:colOff>
      <xdr:row>24</xdr:row>
      <xdr:rowOff>5861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8EE5755-70DA-481A-561E-04BF15E32528}"/>
            </a:ext>
          </a:extLst>
        </xdr:cNvPr>
        <xdr:cNvSpPr txBox="1"/>
      </xdr:nvSpPr>
      <xdr:spPr>
        <a:xfrm>
          <a:off x="6160477" y="3522785"/>
          <a:ext cx="3217985" cy="8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empresa en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periodo analisado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 logro crear valor para los dueños del negocio ya que obtuvo un EVA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positivo de 2000 indicando que su rentabilidad de negocio fue mayor a su costo de capital.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53116</xdr:colOff>
      <xdr:row>0</xdr:row>
      <xdr:rowOff>5603</xdr:rowOff>
    </xdr:from>
    <xdr:to>
      <xdr:col>6</xdr:col>
      <xdr:colOff>464967</xdr:colOff>
      <xdr:row>8</xdr:row>
      <xdr:rowOff>23027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DA00CE-7980-4EC3-8147-8C478F763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53116" y="5603"/>
          <a:ext cx="7012193" cy="1496600"/>
        </a:xfrm>
        <a:prstGeom prst="rect">
          <a:avLst/>
        </a:prstGeom>
      </xdr:spPr>
    </xdr:pic>
    <xdr:clientData/>
  </xdr:twoCellAnchor>
  <xdr:twoCellAnchor>
    <xdr:from>
      <xdr:col>5</xdr:col>
      <xdr:colOff>885265</xdr:colOff>
      <xdr:row>10</xdr:row>
      <xdr:rowOff>39219</xdr:rowOff>
    </xdr:from>
    <xdr:to>
      <xdr:col>11</xdr:col>
      <xdr:colOff>583951</xdr:colOff>
      <xdr:row>13</xdr:row>
      <xdr:rowOff>31448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A11842F-DE8E-4CD0-8167-9783BBD6C7DB}"/>
            </a:ext>
          </a:extLst>
        </xdr:cNvPr>
        <xdr:cNvSpPr txBox="1"/>
      </xdr:nvSpPr>
      <xdr:spPr>
        <a:xfrm>
          <a:off x="4835339" y="1888190"/>
          <a:ext cx="4573244" cy="5469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VEA = UODI – (CCPP * Capital Invertido)  --&gt; español</a:t>
          </a:r>
        </a:p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EVA= NOPAT-(WACC*Capital Invertido) ---&gt; siglas en inglés</a:t>
          </a:r>
        </a:p>
        <a:p>
          <a:endParaRPr lang="es-GT" sz="1100"/>
        </a:p>
      </xdr:txBody>
    </xdr:sp>
    <xdr:clientData/>
  </xdr:twoCellAnchor>
  <xdr:twoCellAnchor>
    <xdr:from>
      <xdr:col>5</xdr:col>
      <xdr:colOff>868455</xdr:colOff>
      <xdr:row>14</xdr:row>
      <xdr:rowOff>2</xdr:rowOff>
    </xdr:from>
    <xdr:to>
      <xdr:col>12</xdr:col>
      <xdr:colOff>0</xdr:colOff>
      <xdr:row>16</xdr:row>
      <xdr:rowOff>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62BE52C-BCC9-4B60-8E61-E4FFD60FD5D4}"/>
            </a:ext>
          </a:extLst>
        </xdr:cNvPr>
        <xdr:cNvSpPr txBox="1"/>
      </xdr:nvSpPr>
      <xdr:spPr>
        <a:xfrm>
          <a:off x="4818529" y="2588561"/>
          <a:ext cx="4796118" cy="36979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200"/>
            <a:t>Capital Invertido = Pasivo</a:t>
          </a:r>
          <a:r>
            <a:rPr lang="es-GT" sz="1200" baseline="0"/>
            <a:t> con costo + Capital Contable - Activo disponible</a:t>
          </a:r>
          <a:endParaRPr lang="es-GT" sz="1200"/>
        </a:p>
      </xdr:txBody>
    </xdr:sp>
    <xdr:clientData/>
  </xdr:twoCellAnchor>
  <xdr:twoCellAnchor>
    <xdr:from>
      <xdr:col>3</xdr:col>
      <xdr:colOff>793530</xdr:colOff>
      <xdr:row>17</xdr:row>
      <xdr:rowOff>57806</xdr:rowOff>
    </xdr:from>
    <xdr:to>
      <xdr:col>8</xdr:col>
      <xdr:colOff>110358</xdr:colOff>
      <xdr:row>22</xdr:row>
      <xdr:rowOff>84083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28C4677-80E7-F714-6686-62E0632165DC}"/>
            </a:ext>
          </a:extLst>
        </xdr:cNvPr>
        <xdr:cNvSpPr txBox="1"/>
      </xdr:nvSpPr>
      <xdr:spPr>
        <a:xfrm>
          <a:off x="4897820" y="3184634"/>
          <a:ext cx="3410607" cy="9459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empresa en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periodo analisado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 logro crear valor para los dueños del negocio ya que obtuvo un EVA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positivo de 1297.15 indicando que su rentabilidad de negocio fue mayor a su costo de capital.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152276</xdr:colOff>
      <xdr:row>0</xdr:row>
      <xdr:rowOff>36601</xdr:rowOff>
    </xdr:from>
    <xdr:to>
      <xdr:col>2</xdr:col>
      <xdr:colOff>430967</xdr:colOff>
      <xdr:row>12</xdr:row>
      <xdr:rowOff>29111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653F3A-EDDB-4A15-9E6C-6FFE2F0E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152276" y="36601"/>
          <a:ext cx="5044314" cy="2184821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472627</xdr:colOff>
      <xdr:row>5</xdr:row>
      <xdr:rowOff>3526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BB755E2-E925-4B7E-A57A-86D7C4BCF553}"/>
            </a:ext>
          </a:extLst>
        </xdr:cNvPr>
        <xdr:cNvSpPr txBox="1"/>
      </xdr:nvSpPr>
      <xdr:spPr>
        <a:xfrm>
          <a:off x="5552607" y="362262"/>
          <a:ext cx="4438774" cy="5469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VEA = UODI – (CCPP * Capital Invertido)  --&gt; español</a:t>
          </a:r>
        </a:p>
        <a:p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EVA= NOPAT-(WACC*Capital Invertido) ---&gt; siglas en inglés</a:t>
          </a:r>
        </a:p>
        <a:p>
          <a:endParaRPr lang="es-GT" sz="1100"/>
        </a:p>
      </xdr:txBody>
    </xdr:sp>
    <xdr:clientData/>
  </xdr:twoCellAnchor>
  <xdr:twoCellAnchor>
    <xdr:from>
      <xdr:col>7</xdr:col>
      <xdr:colOff>612099</xdr:colOff>
      <xdr:row>6</xdr:row>
      <xdr:rowOff>112425</xdr:rowOff>
    </xdr:from>
    <xdr:to>
      <xdr:col>12</xdr:col>
      <xdr:colOff>243592</xdr:colOff>
      <xdr:row>8</xdr:row>
      <xdr:rowOff>168640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FB1EBFF-E957-49A9-B476-1788A6F2845A}"/>
            </a:ext>
          </a:extLst>
        </xdr:cNvPr>
        <xdr:cNvSpPr txBox="1"/>
      </xdr:nvSpPr>
      <xdr:spPr>
        <a:xfrm>
          <a:off x="6164706" y="1199212"/>
          <a:ext cx="4465820" cy="4184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400"/>
            <a:t>Capital Invertido = Activo</a:t>
          </a:r>
          <a:r>
            <a:rPr lang="es-GT" sz="1400" baseline="0"/>
            <a:t> Total - Pasivo sin costo explícito</a:t>
          </a:r>
          <a:endParaRPr lang="es-GT" sz="1400"/>
        </a:p>
      </xdr:txBody>
    </xdr:sp>
    <xdr:clientData/>
  </xdr:twoCellAnchor>
  <xdr:twoCellAnchor>
    <xdr:from>
      <xdr:col>3</xdr:col>
      <xdr:colOff>74951</xdr:colOff>
      <xdr:row>30</xdr:row>
      <xdr:rowOff>99935</xdr:rowOff>
    </xdr:from>
    <xdr:to>
      <xdr:col>7</xdr:col>
      <xdr:colOff>1374098</xdr:colOff>
      <xdr:row>37</xdr:row>
      <xdr:rowOff>149902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318AF36-FB02-37F7-3B52-49C977E4422E}"/>
            </a:ext>
          </a:extLst>
        </xdr:cNvPr>
        <xdr:cNvSpPr txBox="1"/>
      </xdr:nvSpPr>
      <xdr:spPr>
        <a:xfrm>
          <a:off x="5546361" y="5552607"/>
          <a:ext cx="4472065" cy="13178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empresa en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periodo analisado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si logro crear valor para los dueños del negocio ya que obtuvo un EVA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positivo de 12227.27 indicando que su rentabilidad de negocio fue mayor a su costo de capital.</a:t>
          </a:r>
          <a:endParaRPr lang="es-GT">
            <a:effectLst/>
          </a:endParaRPr>
        </a:p>
        <a:p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93A-8839-4D32-9FE6-054DA19EF6B1}">
  <dimension ref="B14:G33"/>
  <sheetViews>
    <sheetView zoomScale="130" zoomScaleNormal="130" workbookViewId="0">
      <selection activeCell="I15" sqref="I15"/>
    </sheetView>
  </sheetViews>
  <sheetFormatPr baseColWidth="10" defaultRowHeight="15" x14ac:dyDescent="0.25"/>
  <cols>
    <col min="2" max="2" width="24.5703125" customWidth="1"/>
    <col min="3" max="3" width="14.7109375" bestFit="1" customWidth="1"/>
    <col min="5" max="5" width="13.7109375" bestFit="1" customWidth="1"/>
    <col min="6" max="6" width="6" customWidth="1"/>
    <col min="8" max="8" width="14.140625" customWidth="1"/>
    <col min="10" max="10" width="7.5703125" customWidth="1"/>
  </cols>
  <sheetData>
    <row r="14" spans="2:5" x14ac:dyDescent="0.25">
      <c r="B14" s="3" t="s">
        <v>0</v>
      </c>
      <c r="E14" s="5">
        <v>1583000</v>
      </c>
    </row>
    <row r="16" spans="2:5" x14ac:dyDescent="0.25">
      <c r="B16" s="11" t="s">
        <v>1</v>
      </c>
      <c r="C16" s="11" t="s">
        <v>3</v>
      </c>
      <c r="D16" s="11" t="s">
        <v>7</v>
      </c>
      <c r="E16" s="11" t="s">
        <v>6</v>
      </c>
    </row>
    <row r="17" spans="2:7" x14ac:dyDescent="0.25">
      <c r="B17" t="s">
        <v>2</v>
      </c>
      <c r="C17" s="4">
        <v>2000000</v>
      </c>
      <c r="D17" s="6">
        <f>8%*(1-0.25)</f>
        <v>0.06</v>
      </c>
      <c r="E17" s="7">
        <f>C17/C$20</f>
        <v>0.13333333333333333</v>
      </c>
    </row>
    <row r="18" spans="2:7" x14ac:dyDescent="0.25">
      <c r="B18" t="s">
        <v>4</v>
      </c>
      <c r="C18" s="4">
        <v>3000000</v>
      </c>
      <c r="D18" s="6">
        <f>10%*(1-0.25)</f>
        <v>7.5000000000000011E-2</v>
      </c>
      <c r="E18" s="7">
        <f t="shared" ref="E18:E19" si="0">C18/C$20</f>
        <v>0.2</v>
      </c>
    </row>
    <row r="19" spans="2:7" x14ac:dyDescent="0.25">
      <c r="B19" t="s">
        <v>5</v>
      </c>
      <c r="C19" s="10">
        <v>10000000</v>
      </c>
      <c r="D19" s="6">
        <v>0.12</v>
      </c>
      <c r="E19" s="7">
        <f t="shared" si="0"/>
        <v>0.66666666666666663</v>
      </c>
    </row>
    <row r="20" spans="2:7" x14ac:dyDescent="0.25">
      <c r="B20" s="9" t="s">
        <v>8</v>
      </c>
      <c r="C20" s="5">
        <f>SUM(C17:C19)</f>
        <v>15000000</v>
      </c>
    </row>
    <row r="21" spans="2:7" x14ac:dyDescent="0.25">
      <c r="D21" s="3" t="s">
        <v>10</v>
      </c>
      <c r="E21" s="8">
        <f>SUMPRODUCT(D17:D19,E17:E19)</f>
        <v>0.10299999999999999</v>
      </c>
      <c r="G21" t="s">
        <v>12</v>
      </c>
    </row>
    <row r="22" spans="2:7" x14ac:dyDescent="0.25">
      <c r="D22" s="3" t="s">
        <v>9</v>
      </c>
      <c r="E22" s="3"/>
    </row>
    <row r="25" spans="2:7" x14ac:dyDescent="0.25">
      <c r="B25" t="s">
        <v>11</v>
      </c>
      <c r="C25" s="4">
        <f>C20</f>
        <v>15000000</v>
      </c>
    </row>
    <row r="26" spans="2:7" x14ac:dyDescent="0.25">
      <c r="D26" s="3" t="s">
        <v>13</v>
      </c>
      <c r="E26" s="5">
        <f>1583000-(10.3%*15000000)</f>
        <v>37999.999999999767</v>
      </c>
    </row>
    <row r="31" spans="2:7" x14ac:dyDescent="0.25">
      <c r="B31" t="s">
        <v>14</v>
      </c>
    </row>
    <row r="33" spans="2:2" x14ac:dyDescent="0.25">
      <c r="B33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1978-CD33-4F2E-B0B7-1C35D9941DA7}">
  <dimension ref="B8:E34"/>
  <sheetViews>
    <sheetView tabSelected="1" zoomScale="130" zoomScaleNormal="130" workbookViewId="0">
      <selection activeCell="D22" sqref="D22:E22"/>
    </sheetView>
  </sheetViews>
  <sheetFormatPr baseColWidth="10" defaultRowHeight="15" x14ac:dyDescent="0.25"/>
  <cols>
    <col min="1" max="1" width="5.7109375" customWidth="1"/>
    <col min="2" max="2" width="31.85546875" customWidth="1"/>
    <col min="3" max="3" width="23.5703125" bestFit="1" customWidth="1"/>
    <col min="4" max="4" width="10.85546875" bestFit="1" customWidth="1"/>
    <col min="5" max="5" width="13.7109375" bestFit="1" customWidth="1"/>
    <col min="6" max="6" width="12.7109375" customWidth="1"/>
    <col min="10" max="10" width="5.42578125" customWidth="1"/>
  </cols>
  <sheetData>
    <row r="8" spans="2:5" x14ac:dyDescent="0.25">
      <c r="B8" s="3" t="s">
        <v>17</v>
      </c>
    </row>
    <row r="9" spans="2:5" x14ac:dyDescent="0.25">
      <c r="B9" s="3" t="s">
        <v>15</v>
      </c>
      <c r="C9" s="4">
        <v>20000</v>
      </c>
    </row>
    <row r="10" spans="2:5" x14ac:dyDescent="0.25">
      <c r="B10" s="3" t="s">
        <v>16</v>
      </c>
      <c r="E10" s="5">
        <f>C9*(1-40%)</f>
        <v>12000</v>
      </c>
    </row>
    <row r="12" spans="2:5" x14ac:dyDescent="0.25">
      <c r="B12" s="11" t="s">
        <v>1</v>
      </c>
      <c r="C12" s="11" t="s">
        <v>3</v>
      </c>
      <c r="D12" s="11" t="s">
        <v>7</v>
      </c>
      <c r="E12" s="11" t="s">
        <v>6</v>
      </c>
    </row>
    <row r="13" spans="2:5" x14ac:dyDescent="0.25">
      <c r="B13" s="3" t="s">
        <v>18</v>
      </c>
      <c r="C13" s="4">
        <v>50000</v>
      </c>
      <c r="D13" s="6">
        <v>0.06</v>
      </c>
      <c r="E13" s="7">
        <f>C13/C$16</f>
        <v>0.5</v>
      </c>
    </row>
    <row r="14" spans="2:5" x14ac:dyDescent="0.25">
      <c r="B14" s="3" t="s">
        <v>19</v>
      </c>
      <c r="C14" s="4">
        <v>50000</v>
      </c>
      <c r="D14" s="6">
        <v>0.14000000000000001</v>
      </c>
      <c r="E14" s="7">
        <f t="shared" ref="E14" si="0">C14/C$16</f>
        <v>0.5</v>
      </c>
    </row>
    <row r="15" spans="2:5" x14ac:dyDescent="0.25">
      <c r="C15" s="10"/>
      <c r="D15" s="6"/>
      <c r="E15" s="7"/>
    </row>
    <row r="16" spans="2:5" x14ac:dyDescent="0.25">
      <c r="B16" s="9" t="s">
        <v>8</v>
      </c>
      <c r="C16" s="5">
        <f>SUM(C13:C15)</f>
        <v>100000</v>
      </c>
    </row>
    <row r="17" spans="2:5" x14ac:dyDescent="0.25">
      <c r="D17" s="3" t="s">
        <v>10</v>
      </c>
      <c r="E17" s="8">
        <f>SUMPRODUCT(D13:D15,E13:E15)</f>
        <v>0.1</v>
      </c>
    </row>
    <row r="18" spans="2:5" x14ac:dyDescent="0.25">
      <c r="D18" s="3" t="s">
        <v>9</v>
      </c>
      <c r="E18" s="3"/>
    </row>
    <row r="21" spans="2:5" x14ac:dyDescent="0.25">
      <c r="B21" s="3" t="s">
        <v>11</v>
      </c>
      <c r="C21" s="4">
        <f>C16</f>
        <v>100000</v>
      </c>
    </row>
    <row r="25" spans="2:5" x14ac:dyDescent="0.25">
      <c r="B25" s="9" t="s">
        <v>26</v>
      </c>
      <c r="C25" s="14">
        <f>9000/50000</f>
        <v>0.18</v>
      </c>
    </row>
    <row r="27" spans="2:5" x14ac:dyDescent="0.25">
      <c r="C27" t="s">
        <v>21</v>
      </c>
      <c r="D27" s="4">
        <v>20000</v>
      </c>
    </row>
    <row r="28" spans="2:5" x14ac:dyDescent="0.25">
      <c r="C28" s="12" t="s">
        <v>22</v>
      </c>
      <c r="D28" s="10">
        <v>5000</v>
      </c>
    </row>
    <row r="29" spans="2:5" x14ac:dyDescent="0.25">
      <c r="C29" t="s">
        <v>23</v>
      </c>
      <c r="D29" s="4">
        <f>D27-D28</f>
        <v>15000</v>
      </c>
    </row>
    <row r="30" spans="2:5" x14ac:dyDescent="0.25">
      <c r="C30" s="12" t="s">
        <v>24</v>
      </c>
      <c r="D30" s="10">
        <f>D29*0.4</f>
        <v>6000</v>
      </c>
    </row>
    <row r="31" spans="2:5" x14ac:dyDescent="0.25">
      <c r="C31" t="s">
        <v>25</v>
      </c>
      <c r="D31" s="4">
        <f>D29-D30</f>
        <v>9000</v>
      </c>
    </row>
    <row r="32" spans="2:5" x14ac:dyDescent="0.25">
      <c r="D32" s="4"/>
    </row>
    <row r="34" spans="2:3" x14ac:dyDescent="0.25">
      <c r="B34" s="3" t="s">
        <v>27</v>
      </c>
      <c r="C34" s="5">
        <f xml:space="preserve"> 50000*(18%-14%)</f>
        <v>1999.9999999999991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4E4F-24FE-484D-95D0-0187DA5844AC}">
  <dimension ref="A11:D18"/>
  <sheetViews>
    <sheetView topLeftCell="A6" zoomScale="145" zoomScaleNormal="145" workbookViewId="0">
      <selection activeCell="B18" sqref="B18:C18"/>
    </sheetView>
  </sheetViews>
  <sheetFormatPr baseColWidth="10" defaultRowHeight="15" x14ac:dyDescent="0.25"/>
  <cols>
    <col min="1" max="1" width="14" customWidth="1"/>
    <col min="3" max="3" width="34.28515625" customWidth="1"/>
    <col min="6" max="6" width="13.42578125" customWidth="1"/>
  </cols>
  <sheetData>
    <row r="11" spans="1:4" x14ac:dyDescent="0.25">
      <c r="A11" s="3" t="s">
        <v>28</v>
      </c>
    </row>
    <row r="12" spans="1:4" x14ac:dyDescent="0.25">
      <c r="A12" s="3" t="s">
        <v>15</v>
      </c>
      <c r="B12" s="4">
        <v>7185</v>
      </c>
    </row>
    <row r="13" spans="1:4" x14ac:dyDescent="0.25">
      <c r="A13" s="3" t="s">
        <v>16</v>
      </c>
      <c r="D13" s="5">
        <f>B12*(1-40.8%)</f>
        <v>4253.5200000000004</v>
      </c>
    </row>
    <row r="16" spans="1:4" x14ac:dyDescent="0.25">
      <c r="A16" s="3" t="s">
        <v>29</v>
      </c>
      <c r="C16" t="s">
        <v>30</v>
      </c>
      <c r="D16" s="5">
        <f>8626+24032-3387</f>
        <v>29271</v>
      </c>
    </row>
    <row r="18" spans="2:3" x14ac:dyDescent="0.25">
      <c r="B18" s="3" t="s">
        <v>13</v>
      </c>
      <c r="C18" s="5">
        <f>4253.52-(10.1%*29271)</f>
        <v>1297.1490000000008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7FE-064C-4731-86DB-99DEEA2D3A20}">
  <dimension ref="A10:I35"/>
  <sheetViews>
    <sheetView zoomScale="122" zoomScaleNormal="122" workbookViewId="0">
      <selection activeCell="H24" sqref="H24"/>
    </sheetView>
  </sheetViews>
  <sheetFormatPr baseColWidth="10" defaultRowHeight="15" x14ac:dyDescent="0.25"/>
  <cols>
    <col min="1" max="1" width="57.42578125" bestFit="1" customWidth="1"/>
    <col min="2" max="2" width="12" bestFit="1" customWidth="1"/>
    <col min="3" max="3" width="10.28515625" customWidth="1"/>
    <col min="8" max="8" width="24.28515625" customWidth="1"/>
  </cols>
  <sheetData>
    <row r="10" spans="1:9" ht="15.75" x14ac:dyDescent="0.25">
      <c r="H10" s="1"/>
      <c r="I10" s="2"/>
    </row>
    <row r="14" spans="1:9" x14ac:dyDescent="0.25">
      <c r="A14" t="s">
        <v>31</v>
      </c>
      <c r="B14" s="4">
        <v>12000</v>
      </c>
    </row>
    <row r="15" spans="1:9" x14ac:dyDescent="0.25">
      <c r="A15" s="12" t="s">
        <v>32</v>
      </c>
      <c r="B15" s="10">
        <v>6000</v>
      </c>
    </row>
    <row r="16" spans="1:9" x14ac:dyDescent="0.25">
      <c r="A16" t="s">
        <v>33</v>
      </c>
      <c r="B16" s="4">
        <f>B14-B15</f>
        <v>6000</v>
      </c>
    </row>
    <row r="17" spans="1:4" x14ac:dyDescent="0.25">
      <c r="A17" s="12" t="s">
        <v>35</v>
      </c>
      <c r="B17" s="10">
        <v>1000</v>
      </c>
    </row>
    <row r="18" spans="1:4" x14ac:dyDescent="0.25">
      <c r="A18" t="s">
        <v>34</v>
      </c>
      <c r="B18" s="4">
        <f>B16-B17</f>
        <v>5000</v>
      </c>
    </row>
    <row r="19" spans="1:4" x14ac:dyDescent="0.25">
      <c r="A19" s="12" t="s">
        <v>22</v>
      </c>
      <c r="B19" s="10">
        <v>600</v>
      </c>
      <c r="C19" s="15" t="s">
        <v>36</v>
      </c>
    </row>
    <row r="20" spans="1:4" x14ac:dyDescent="0.25">
      <c r="A20" t="s">
        <v>37</v>
      </c>
      <c r="B20" s="4">
        <f>B18-B19</f>
        <v>4400</v>
      </c>
      <c r="C20" s="15"/>
    </row>
    <row r="21" spans="1:4" x14ac:dyDescent="0.25">
      <c r="A21" s="12" t="s">
        <v>38</v>
      </c>
      <c r="B21" s="10">
        <v>200</v>
      </c>
      <c r="C21" s="15" t="s">
        <v>40</v>
      </c>
    </row>
    <row r="22" spans="1:4" x14ac:dyDescent="0.25">
      <c r="A22" t="s">
        <v>41</v>
      </c>
      <c r="B22" s="4">
        <v>2000</v>
      </c>
      <c r="C22" s="16">
        <f>B22/B20</f>
        <v>0.45454545454545453</v>
      </c>
    </row>
    <row r="23" spans="1:4" x14ac:dyDescent="0.25">
      <c r="A23" t="s">
        <v>39</v>
      </c>
      <c r="B23" s="4">
        <v>2200</v>
      </c>
    </row>
    <row r="24" spans="1:4" x14ac:dyDescent="0.25">
      <c r="B24" s="4"/>
    </row>
    <row r="25" spans="1:4" x14ac:dyDescent="0.25">
      <c r="B25" s="4"/>
    </row>
    <row r="26" spans="1:4" x14ac:dyDescent="0.25">
      <c r="B26" s="4"/>
    </row>
    <row r="27" spans="1:4" x14ac:dyDescent="0.25">
      <c r="A27" s="3"/>
    </row>
    <row r="28" spans="1:4" x14ac:dyDescent="0.25">
      <c r="A28" s="3"/>
      <c r="B28" s="4"/>
    </row>
    <row r="29" spans="1:4" x14ac:dyDescent="0.25">
      <c r="A29" s="3" t="s">
        <v>16</v>
      </c>
      <c r="D29" s="5">
        <f>B18*(1-45.45%)</f>
        <v>2727.5</v>
      </c>
    </row>
    <row r="31" spans="1:4" x14ac:dyDescent="0.25">
      <c r="A31" t="s">
        <v>42</v>
      </c>
    </row>
    <row r="34" spans="1:2" x14ac:dyDescent="0.25">
      <c r="A34" s="13" t="s">
        <v>11</v>
      </c>
      <c r="B34" s="17">
        <f>13000-3000</f>
        <v>10000</v>
      </c>
    </row>
    <row r="35" spans="1:2" x14ac:dyDescent="0.25">
      <c r="A35" s="9" t="s">
        <v>13</v>
      </c>
      <c r="B35" s="18">
        <f>2727.27-(15%*10000)</f>
        <v>1227.27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Ruiz Coto</cp:lastModifiedBy>
  <dcterms:created xsi:type="dcterms:W3CDTF">2020-11-03T20:20:09Z</dcterms:created>
  <dcterms:modified xsi:type="dcterms:W3CDTF">2024-05-28T16:15:04Z</dcterms:modified>
</cp:coreProperties>
</file>