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908FCC4B-3E9E-4D21-AF79-9CC2D231B498}" xr6:coauthVersionLast="47" xr6:coauthVersionMax="47" xr10:uidLastSave="{00000000-0000-0000-0000-000000000000}"/>
  <bookViews>
    <workbookView xWindow="1500" yWindow="1500" windowWidth="17280" windowHeight="9420" xr2:uid="{5B9D8D22-2013-4204-9DA3-29E965C8F163}"/>
  </bookViews>
  <sheets>
    <sheet name="ENUNCIAD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2" l="1"/>
  <c r="G34" i="2"/>
  <c r="F34" i="2"/>
  <c r="F35" i="2"/>
  <c r="F36" i="2"/>
  <c r="F37" i="2"/>
  <c r="F38" i="2"/>
  <c r="F39" i="2"/>
  <c r="F40" i="2"/>
  <c r="F41" i="2"/>
  <c r="F42" i="2"/>
  <c r="F33" i="2"/>
  <c r="E34" i="2"/>
  <c r="E35" i="2"/>
  <c r="E36" i="2"/>
  <c r="E37" i="2"/>
  <c r="E38" i="2"/>
  <c r="E39" i="2"/>
  <c r="E40" i="2"/>
  <c r="E41" i="2"/>
  <c r="E42" i="2"/>
  <c r="E33" i="2"/>
  <c r="C34" i="2"/>
  <c r="C35" i="2"/>
  <c r="C36" i="2"/>
  <c r="C37" i="2"/>
  <c r="C38" i="2"/>
  <c r="C39" i="2"/>
  <c r="C40" i="2"/>
  <c r="C41" i="2"/>
  <c r="C33" i="2"/>
  <c r="F24" i="2"/>
  <c r="F25" i="2"/>
  <c r="F26" i="2"/>
  <c r="F27" i="2"/>
  <c r="F28" i="2"/>
  <c r="F29" i="2"/>
  <c r="F30" i="2"/>
  <c r="E24" i="2"/>
  <c r="E25" i="2"/>
  <c r="E26" i="2"/>
  <c r="E27" i="2"/>
  <c r="E28" i="2"/>
  <c r="E29" i="2"/>
  <c r="E30" i="2"/>
  <c r="E23" i="2"/>
  <c r="C24" i="2"/>
  <c r="C25" i="2"/>
  <c r="C26" i="2"/>
  <c r="C27" i="2"/>
  <c r="C28" i="2"/>
  <c r="C29" i="2"/>
  <c r="C23" i="2"/>
  <c r="F23" i="2"/>
  <c r="C7" i="2"/>
  <c r="C8" i="2"/>
  <c r="C10" i="2"/>
  <c r="C14" i="2"/>
  <c r="C16" i="2"/>
  <c r="C5" i="2"/>
  <c r="E7" i="2"/>
  <c r="E8" i="2"/>
  <c r="E10" i="2"/>
  <c r="E14" i="2"/>
  <c r="E16" i="2"/>
  <c r="E5" i="2"/>
  <c r="F5" i="2"/>
  <c r="F7" i="2"/>
  <c r="F8" i="2"/>
  <c r="F10" i="2"/>
  <c r="F14" i="2"/>
  <c r="F16" i="2"/>
  <c r="F4" i="2"/>
  <c r="B81" i="2"/>
  <c r="B79" i="2"/>
  <c r="B77" i="2"/>
  <c r="B76" i="2"/>
  <c r="B78" i="2" s="1"/>
  <c r="B80" i="2" s="1"/>
  <c r="B82" i="2" s="1"/>
  <c r="C65" i="2"/>
  <c r="B63" i="2"/>
  <c r="B62" i="2"/>
  <c r="B52" i="2"/>
  <c r="G23" i="2"/>
  <c r="G25" i="2"/>
  <c r="B54" i="2" s="1"/>
  <c r="G27" i="2"/>
  <c r="B59" i="2" s="1"/>
  <c r="C58" i="2" s="1"/>
  <c r="G28" i="2"/>
  <c r="G31" i="2"/>
  <c r="G32" i="2"/>
  <c r="B55" i="2"/>
  <c r="B56" i="2"/>
  <c r="G35" i="2"/>
  <c r="B57" i="2" s="1"/>
  <c r="G37" i="2"/>
  <c r="B61" i="2" s="1"/>
  <c r="G39" i="2"/>
  <c r="G40" i="2"/>
  <c r="G24" i="2"/>
  <c r="B53" i="2" s="1"/>
  <c r="D41" i="2"/>
  <c r="B41" i="2"/>
  <c r="D36" i="2"/>
  <c r="D38" i="2" s="1"/>
  <c r="D42" i="2" s="1"/>
  <c r="B36" i="2"/>
  <c r="B38" i="2" s="1"/>
  <c r="B42" i="2" s="1"/>
  <c r="D29" i="2"/>
  <c r="B29" i="2"/>
  <c r="B30" i="2" s="1"/>
  <c r="D26" i="2"/>
  <c r="B26" i="2"/>
  <c r="G26" i="2" s="1"/>
  <c r="D6" i="2"/>
  <c r="D9" i="2" s="1"/>
  <c r="D11" i="2" s="1"/>
  <c r="E11" i="2" s="1"/>
  <c r="B6" i="2"/>
  <c r="B9" i="2" s="1"/>
  <c r="B11" i="2" s="1"/>
  <c r="C11" i="2" s="1"/>
  <c r="C60" i="2" l="1"/>
  <c r="E9" i="2"/>
  <c r="F9" i="2"/>
  <c r="E6" i="2"/>
  <c r="F11" i="2"/>
  <c r="F6" i="2"/>
  <c r="C6" i="2"/>
  <c r="C9" i="2"/>
  <c r="C50" i="2"/>
  <c r="D30" i="2"/>
  <c r="G30" i="2" s="1"/>
  <c r="G29" i="2"/>
  <c r="B12" i="2"/>
  <c r="D12" i="2"/>
  <c r="C64" i="2" l="1"/>
  <c r="C66" i="2" s="1"/>
  <c r="B13" i="2"/>
  <c r="F12" i="2"/>
  <c r="C12" i="2"/>
  <c r="D13" i="2"/>
  <c r="E13" i="2" s="1"/>
  <c r="E12" i="2"/>
  <c r="D15" i="2" l="1"/>
  <c r="F13" i="2"/>
  <c r="C13" i="2"/>
  <c r="D17" i="2"/>
  <c r="E17" i="2" s="1"/>
  <c r="E15" i="2"/>
  <c r="B15" i="2"/>
  <c r="B17" i="2" l="1"/>
  <c r="F15" i="2"/>
  <c r="C15" i="2"/>
  <c r="C17" i="2" l="1"/>
  <c r="F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 Ruiz Coto</author>
    <author>tc={D37F8AA4-7F54-412F-94B1-4F6CF12B4FE3}</author>
    <author>tc={6A8B0686-DD98-4918-80FD-03FD790A444A}</author>
  </authors>
  <commentList>
    <comment ref="F3" authorId="0" shapeId="0" xr:uid="{13443B3B-B73F-4533-A559-3018E5B3601E}">
      <text>
        <r>
          <rPr>
            <b/>
            <sz val="9"/>
            <color indexed="81"/>
            <rFont val="Tahoma"/>
            <family val="2"/>
          </rPr>
          <t>Julio Ruiz Coto:</t>
        </r>
        <r>
          <rPr>
            <sz val="9"/>
            <color indexed="81"/>
            <rFont val="Tahoma"/>
            <family val="2"/>
          </rPr>
          <t xml:space="preserve">
comparando un periodo con el otro
</t>
        </r>
      </text>
    </comment>
    <comment ref="A13" authorId="1" shapeId="0" xr:uid="{D37F8AA4-7F54-412F-94B1-4F6CF12B4FE3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En este ER todo es actividad de operacion…
</t>
      </text>
    </comment>
    <comment ref="F22" authorId="0" shapeId="0" xr:uid="{9845D475-37D0-4CE7-8941-57CB6981BCC9}">
      <text>
        <r>
          <rPr>
            <b/>
            <sz val="9"/>
            <color indexed="81"/>
            <rFont val="Tahoma"/>
            <family val="2"/>
          </rPr>
          <t>Julio Ruiz Coto:</t>
        </r>
        <r>
          <rPr>
            <sz val="9"/>
            <color indexed="81"/>
            <rFont val="Tahoma"/>
            <family val="2"/>
          </rPr>
          <t xml:space="preserve">
comparando un periodo con el otro
</t>
        </r>
      </text>
    </comment>
    <comment ref="G24" authorId="0" shapeId="0" xr:uid="{D2B257C9-AC2F-4D31-9441-8F3B4C173EEB}">
      <text>
        <r>
          <rPr>
            <b/>
            <sz val="9"/>
            <color indexed="81"/>
            <rFont val="Tahoma"/>
            <family val="2"/>
          </rPr>
          <t>Julio Ruiz Coto:</t>
        </r>
        <r>
          <rPr>
            <sz val="9"/>
            <color indexed="81"/>
            <rFont val="Tahoma"/>
            <family val="2"/>
          </rPr>
          <t xml:space="preserve">
salida de efectivo</t>
        </r>
      </text>
    </comment>
    <comment ref="G27" authorId="0" shapeId="0" xr:uid="{1E7CEBE8-330F-4CB3-95D3-EC350557960C}">
      <text>
        <r>
          <rPr>
            <b/>
            <sz val="9"/>
            <color indexed="81"/>
            <rFont val="Tahoma"/>
            <family val="2"/>
          </rPr>
          <t>Julio Ruiz Coto:</t>
        </r>
        <r>
          <rPr>
            <sz val="9"/>
            <color indexed="81"/>
            <rFont val="Tahoma"/>
            <family val="2"/>
          </rPr>
          <t xml:space="preserve">
es una salida
</t>
        </r>
      </text>
    </comment>
    <comment ref="G33" authorId="0" shapeId="0" xr:uid="{36077A75-1A5A-43FC-B027-37B18A3395E2}">
      <text>
        <r>
          <rPr>
            <b/>
            <sz val="9"/>
            <color indexed="81"/>
            <rFont val="Tahoma"/>
            <family val="2"/>
          </rPr>
          <t>Julio Ruiz Coto:</t>
        </r>
        <r>
          <rPr>
            <sz val="9"/>
            <color indexed="81"/>
            <rFont val="Tahoma"/>
            <family val="2"/>
          </rPr>
          <t xml:space="preserve">
es una entrada
</t>
        </r>
      </text>
    </comment>
    <comment ref="G37" authorId="0" shapeId="0" xr:uid="{950633DE-DBC0-4E29-BB09-6A7ADFD85C3E}">
      <text>
        <r>
          <rPr>
            <b/>
            <sz val="9"/>
            <color indexed="81"/>
            <rFont val="Tahoma"/>
            <family val="2"/>
          </rPr>
          <t>Julio Ruiz Coto:</t>
        </r>
        <r>
          <rPr>
            <sz val="9"/>
            <color indexed="81"/>
            <rFont val="Tahoma"/>
            <family val="2"/>
          </rPr>
          <t xml:space="preserve">
se vuelve una entrada
</t>
        </r>
      </text>
    </comment>
    <comment ref="G40" authorId="2" shapeId="0" xr:uid="{6A8B0686-DD98-4918-80FD-03FD790A444A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para ver el pago de los dividendos
</t>
      </text>
    </comment>
  </commentList>
</comments>
</file>

<file path=xl/sharedStrings.xml><?xml version="1.0" encoding="utf-8"?>
<sst xmlns="http://schemas.openxmlformats.org/spreadsheetml/2006/main" count="86" uniqueCount="74">
  <si>
    <t>Ventas</t>
  </si>
  <si>
    <t>Costo de Ventas</t>
  </si>
  <si>
    <t>Utilidad bruta</t>
  </si>
  <si>
    <t>Gastos fijos operativos (sin depreciación)</t>
  </si>
  <si>
    <t>Depreciación</t>
  </si>
  <si>
    <t>UAII</t>
  </si>
  <si>
    <t>Intereses</t>
  </si>
  <si>
    <t>UAI</t>
  </si>
  <si>
    <t xml:space="preserve">Impuestos  </t>
  </si>
  <si>
    <t>Utilidad Neta</t>
  </si>
  <si>
    <t>Dividendos preferentes</t>
  </si>
  <si>
    <t>UDAC</t>
  </si>
  <si>
    <t>Dividendos comunes</t>
  </si>
  <si>
    <t>Utilidades retenidas</t>
  </si>
  <si>
    <t>Activos</t>
  </si>
  <si>
    <t>Caja y Bancos</t>
  </si>
  <si>
    <t>Clientes</t>
  </si>
  <si>
    <t>Inventarios</t>
  </si>
  <si>
    <t>Total activos corrientes</t>
  </si>
  <si>
    <t>Planta y equipo, bruto</t>
  </si>
  <si>
    <t>Depreciación acumulada</t>
  </si>
  <si>
    <t>Planta y equipo, neto</t>
  </si>
  <si>
    <t>Activos totales</t>
  </si>
  <si>
    <t>Pasivos y Capital Contable</t>
  </si>
  <si>
    <t>Proveedores por pagar</t>
  </si>
  <si>
    <t>Gastos Diversos</t>
  </si>
  <si>
    <t>Cuentas por pagar</t>
  </si>
  <si>
    <t>Total pasivos corrientes</t>
  </si>
  <si>
    <t>Financiamiento a largo plazo</t>
  </si>
  <si>
    <t xml:space="preserve">Total pasivos </t>
  </si>
  <si>
    <t>Capital Común</t>
  </si>
  <si>
    <t xml:space="preserve">Capital contable </t>
  </si>
  <si>
    <t>Total pasivos y capital contable</t>
  </si>
  <si>
    <t>INDUSTRIA DE PIELES, S.A: ESTADO DE RESULTADOS, AÑO 2022-2023</t>
  </si>
  <si>
    <t>INDUSTRIA DE PIELES, S.A: BALANCE GENERAL, AÑO 2022-2023</t>
  </si>
  <si>
    <t>sacar variaciones del balance general</t>
  </si>
  <si>
    <t>VARIACIONES</t>
  </si>
  <si>
    <t>CLASIFICACION</t>
  </si>
  <si>
    <t>operacion</t>
  </si>
  <si>
    <t>en este ER todo es actividad de operacion…..</t>
  </si>
  <si>
    <t xml:space="preserve">                           </t>
  </si>
  <si>
    <t>inversion</t>
  </si>
  <si>
    <t>financiero</t>
  </si>
  <si>
    <t>INDUSTRIA DE PIELES S.A</t>
  </si>
  <si>
    <t>ESTADO DE FLUJOS DE EFECTIVO</t>
  </si>
  <si>
    <t>DEL 01 DE ENERO AL 31 DE DICIEMBRE DEL 2023</t>
  </si>
  <si>
    <t>EXPRESADO EN MILES DE QUETZALES</t>
  </si>
  <si>
    <t>FNE por actividades de operacion</t>
  </si>
  <si>
    <t>utilidad del periodo o neta</t>
  </si>
  <si>
    <t>(+) depresciacion</t>
  </si>
  <si>
    <t>Aumento en clientes</t>
  </si>
  <si>
    <t>Aumento en inventarios</t>
  </si>
  <si>
    <t>Aumento en proveedores por pagar</t>
  </si>
  <si>
    <t>Aumento en gasto diviersos</t>
  </si>
  <si>
    <t>Aumento cuentas por pagar</t>
  </si>
  <si>
    <t>FNE por actividade de inversion</t>
  </si>
  <si>
    <t>Auemnto de planta y equipo bruto</t>
  </si>
  <si>
    <t>FNE por actividade de financiamiento</t>
  </si>
  <si>
    <t>Auemnto de financiamiento en largo plazo</t>
  </si>
  <si>
    <t xml:space="preserve">Pago de dividendos preferentes </t>
  </si>
  <si>
    <t>pago de dividendos comunes</t>
  </si>
  <si>
    <t>SUMA DEL FLUJO NETO DE EFECTIVO DEL PERIODO</t>
  </si>
  <si>
    <t>(+) SALDO DEL EFECTIVO AL INICIO DEL PERIODO</t>
  </si>
  <si>
    <t>SALDO DE EFECTIVO AL FINAL DEL PERIODO</t>
  </si>
  <si>
    <t>ESTADO DE UTILIDADES RETENIDAS</t>
  </si>
  <si>
    <t>saldo de utilidades retenidas al incio del periodo</t>
  </si>
  <si>
    <t>(+) utilidad neta del periodo</t>
  </si>
  <si>
    <t>Saldo disponible para los accionistas comunes y preferentes</t>
  </si>
  <si>
    <t xml:space="preserve">(-) dividendos preferentes pagados </t>
  </si>
  <si>
    <t xml:space="preserve">Saldo disponible para los accionistas comunes </t>
  </si>
  <si>
    <t>Pago de dividendos comunes pagados</t>
  </si>
  <si>
    <t>saldo de utilidades retenidas al final del periodo</t>
  </si>
  <si>
    <t>% horizontal</t>
  </si>
  <si>
    <t>%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</si>
</sst>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Q&quot;* #,##0.00_);_(&quot;Q&quot;* \(#,##0.00\);_(&quot;Q&quot;* &quot;-&quot;??_);_(@_)"/>
    <numFmt numFmtId="167" formatCode="&quot;$&quot;#,##0.00"/>
    <numFmt numFmtId="168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 val="singleAccounting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3" borderId="0" xfId="0" applyFont="1" applyFill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3" fillId="6" borderId="0" xfId="0" applyFont="1" applyFill="1" applyAlignment="1">
      <alignment wrapText="1"/>
    </xf>
    <xf numFmtId="164" fontId="3" fillId="4" borderId="0" xfId="0" applyNumberFormat="1" applyFont="1" applyFill="1" applyAlignment="1">
      <alignment horizontal="center" vertical="center" wrapText="1"/>
    </xf>
    <xf numFmtId="164" fontId="3" fillId="5" borderId="0" xfId="0" applyNumberFormat="1" applyFont="1" applyFill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4" fillId="3" borderId="0" xfId="0" applyFont="1" applyFill="1"/>
    <xf numFmtId="0" fontId="3" fillId="3" borderId="0" xfId="0" applyFont="1" applyFill="1"/>
    <xf numFmtId="164" fontId="3" fillId="4" borderId="0" xfId="1" applyFont="1" applyFill="1" applyAlignment="1">
      <alignment horizontal="center"/>
    </xf>
    <xf numFmtId="164" fontId="3" fillId="4" borderId="1" xfId="1" applyFont="1" applyFill="1" applyBorder="1" applyAlignment="1">
      <alignment horizontal="center"/>
    </xf>
    <xf numFmtId="0" fontId="5" fillId="6" borderId="0" xfId="0" applyFont="1" applyFill="1" applyAlignment="1">
      <alignment horizontal="right"/>
    </xf>
    <xf numFmtId="164" fontId="3" fillId="3" borderId="0" xfId="1" applyFont="1" applyFill="1" applyAlignment="1">
      <alignment horizontal="center"/>
    </xf>
    <xf numFmtId="164" fontId="3" fillId="3" borderId="1" xfId="1" applyFont="1" applyFill="1" applyBorder="1" applyAlignment="1">
      <alignment horizontal="center"/>
    </xf>
    <xf numFmtId="0" fontId="3" fillId="3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164" fontId="2" fillId="4" borderId="3" xfId="1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 vertical="center" wrapText="1"/>
    </xf>
    <xf numFmtId="164" fontId="3" fillId="4" borderId="0" xfId="0" applyNumberFormat="1" applyFont="1" applyFill="1"/>
    <xf numFmtId="164" fontId="2" fillId="4" borderId="2" xfId="1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3" fontId="0" fillId="0" borderId="0" xfId="0" applyNumberFormat="1"/>
    <xf numFmtId="0" fontId="6" fillId="3" borderId="0" xfId="0" applyFont="1" applyFill="1"/>
    <xf numFmtId="164" fontId="6" fillId="4" borderId="0" xfId="1" applyFont="1" applyFill="1" applyAlignment="1">
      <alignment horizontal="center"/>
    </xf>
    <xf numFmtId="164" fontId="6" fillId="5" borderId="0" xfId="0" applyNumberFormat="1" applyFont="1" applyFill="1" applyAlignment="1">
      <alignment horizontal="center" vertical="center" wrapText="1"/>
    </xf>
    <xf numFmtId="43" fontId="7" fillId="0" borderId="0" xfId="0" applyNumberFormat="1" applyFont="1"/>
    <xf numFmtId="0" fontId="7" fillId="0" borderId="0" xfId="0" applyFont="1"/>
    <xf numFmtId="0" fontId="9" fillId="0" borderId="0" xfId="0" applyFont="1"/>
    <xf numFmtId="164" fontId="0" fillId="0" borderId="0" xfId="0" applyNumberFormat="1"/>
    <xf numFmtId="167" fontId="7" fillId="0" borderId="0" xfId="0" applyNumberFormat="1" applyFont="1"/>
    <xf numFmtId="167" fontId="0" fillId="0" borderId="0" xfId="0" applyNumberFormat="1"/>
    <xf numFmtId="167" fontId="0" fillId="0" borderId="1" xfId="0" applyNumberFormat="1" applyBorder="1"/>
    <xf numFmtId="167" fontId="9" fillId="0" borderId="0" xfId="0" applyNumberFormat="1" applyFont="1"/>
    <xf numFmtId="164" fontId="0" fillId="0" borderId="1" xfId="0" applyNumberFormat="1" applyBorder="1"/>
    <xf numFmtId="0" fontId="0" fillId="0" borderId="0" xfId="0" applyFont="1"/>
    <xf numFmtId="0" fontId="0" fillId="0" borderId="1" xfId="0" applyBorder="1"/>
    <xf numFmtId="0" fontId="0" fillId="0" borderId="0" xfId="0" applyFont="1" applyAlignment="1">
      <alignment horizontal="right"/>
    </xf>
    <xf numFmtId="167" fontId="9" fillId="0" borderId="1" xfId="0" applyNumberFormat="1" applyFont="1" applyBorder="1"/>
    <xf numFmtId="164" fontId="12" fillId="0" borderId="0" xfId="0" applyNumberFormat="1" applyFont="1"/>
    <xf numFmtId="167" fontId="7" fillId="0" borderId="1" xfId="0" applyNumberFormat="1" applyFont="1" applyBorder="1"/>
    <xf numFmtId="164" fontId="7" fillId="0" borderId="1" xfId="0" applyNumberFormat="1" applyFont="1" applyBorder="1"/>
    <xf numFmtId="0" fontId="0" fillId="0" borderId="4" xfId="0" applyBorder="1"/>
    <xf numFmtId="167" fontId="9" fillId="0" borderId="4" xfId="0" applyNumberFormat="1" applyFont="1" applyBorder="1"/>
    <xf numFmtId="168" fontId="0" fillId="0" borderId="0" xfId="2" applyNumberFormat="1" applyFont="1" applyAlignment="1">
      <alignment horizontal="center"/>
    </xf>
    <xf numFmtId="9" fontId="3" fillId="4" borderId="0" xfId="0" applyNumberFormat="1" applyFont="1" applyFill="1" applyAlignment="1">
      <alignment horizontal="center" vertical="center" wrapText="1"/>
    </xf>
    <xf numFmtId="168" fontId="3" fillId="4" borderId="1" xfId="0" applyNumberFormat="1" applyFont="1" applyFill="1" applyBorder="1" applyAlignment="1">
      <alignment horizontal="center" vertical="center" wrapText="1"/>
    </xf>
    <xf numFmtId="10" fontId="3" fillId="5" borderId="0" xfId="0" applyNumberFormat="1" applyFont="1" applyFill="1" applyBorder="1" applyAlignment="1">
      <alignment horizontal="center" vertical="center" wrapText="1"/>
    </xf>
    <xf numFmtId="10" fontId="2" fillId="4" borderId="3" xfId="1" applyNumberFormat="1" applyFont="1" applyFill="1" applyBorder="1" applyAlignment="1">
      <alignment horizontal="center"/>
    </xf>
    <xf numFmtId="10" fontId="6" fillId="4" borderId="0" xfId="1" applyNumberFormat="1" applyFont="1" applyFill="1" applyAlignment="1">
      <alignment horizontal="center"/>
    </xf>
    <xf numFmtId="10" fontId="2" fillId="4" borderId="2" xfId="1" applyNumberFormat="1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351182</xdr:colOff>
      <xdr:row>6</xdr:row>
      <xdr:rowOff>106018</xdr:rowOff>
    </xdr:from>
    <xdr:to>
      <xdr:col>11</xdr:col>
      <xdr:colOff>589722</xdr:colOff>
      <xdr:row>18</xdr:row>
      <xdr:rowOff>99391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CCAF0D6-1456-122D-AC56-B3D705136A45}"/>
            </a:ext>
          </a:extLst>
        </xdr:cNvPr>
        <xdr:cNvSpPr txBox="1"/>
      </xdr:nvSpPr>
      <xdr:spPr>
        <a:xfrm>
          <a:off x="9382539" y="1219201"/>
          <a:ext cx="4214192" cy="22329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LA EMPRESA PIELES S.A. CRECIO UN 4.5</a:t>
          </a:r>
          <a:r>
            <a:rPr lang="en-US" sz="1100" baseline="0"/>
            <a:t> % EN LAS VENTAS DEL AÑO 2022 AL 2023 reporto una utilidad positiva en el 2023de Q 105.38 miles de quetzales, lo cual representa sobre sus ventas un 6.1 % sin embargo en el año 2022 las utilidades de la empresa fueron Q 315.32 miles de quetzales y representan un 19.1 % sobre las ventas (estos significa una reduccion en utilidades del 66.6% </a:t>
          </a:r>
          <a:br>
            <a:rPr lang="en-US" sz="1100" baseline="0"/>
          </a:br>
          <a:r>
            <a:rPr lang="en-US" sz="1100" baseline="0"/>
            <a:t>se visualiza que la principal causa de la caida en las utilidades de la empresa, proviene de un aumento en el costo de ventas. en el 2022 representa el 65.2% de las ventas y en el 2023 representa el 82%.</a:t>
          </a:r>
          <a:br>
            <a:rPr lang="en-US" sz="1100" baseline="0"/>
          </a:br>
          <a:r>
            <a:rPr lang="en-US" sz="1100" baseline="0"/>
            <a:t> Tambien se visualiza un  pequeño aumento en los gastos operativos fijos  (antes eran el 4.8 % sobre ventas y ahora el 5.2%)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8</xdr:col>
      <xdr:colOff>66260</xdr:colOff>
      <xdr:row>29</xdr:row>
      <xdr:rowOff>178903</xdr:rowOff>
    </xdr:from>
    <xdr:to>
      <xdr:col>12</xdr:col>
      <xdr:colOff>443947</xdr:colOff>
      <xdr:row>41</xdr:row>
      <xdr:rowOff>13252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4843FF3-52CA-DA05-B328-49600AC8EA05}"/>
            </a:ext>
          </a:extLst>
        </xdr:cNvPr>
        <xdr:cNvSpPr txBox="1"/>
      </xdr:nvSpPr>
      <xdr:spPr>
        <a:xfrm>
          <a:off x="10687877" y="5572538"/>
          <a:ext cx="3558209" cy="20739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El efectivo de la empresa disminuyo un 19.8% del 2022 al 2023. esto a pesar</a:t>
          </a:r>
          <a:r>
            <a:rPr lang="en-US" sz="1100" baseline="0"/>
            <a:t> de haber tenido un FNE operativo positivo de 85.38 miles de quetzales. Pero como puede visualizarse, la empresa aumento sus inversiones planta y equipo Q 99 miles de quetzales (esto es, 16.5% mas respecto al 2022). el efectivo 2023 tambien se vio afectado por que se pagaron dividendos comunes y preferentes.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ULIO ANTHONY ENGELS RUIZ COTO" id="{1FA7551A-6597-4709-9594-CD868ADE9B0C}" userId="S::jaruizc@correo.url.edu.gt::abd0c6da-71aa-44ad-babf-88a34b2f709f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4-01-26T00:07:44.91" personId="{1FA7551A-6597-4709-9594-CD868ADE9B0C}" id="{D37F8AA4-7F54-412F-94B1-4F6CF12B4FE3}">
    <text xml:space="preserve">En este ER todo es actividad de operacion…
</text>
  </threadedComment>
  <threadedComment ref="G40" dT="2024-01-26T01:10:24.33" personId="{1FA7551A-6597-4709-9594-CD868ADE9B0C}" id="{6A8B0686-DD98-4918-80FD-03FD790A444A}">
    <text xml:space="preserve">Solo para ver el pago de los dividendos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9D7A-3746-4CCD-BC69-50660D79AEE7}">
  <dimension ref="A1:J82"/>
  <sheetViews>
    <sheetView tabSelected="1" topLeftCell="B20" zoomScale="115" zoomScaleNormal="115" workbookViewId="0">
      <selection activeCell="L42" sqref="L42"/>
    </sheetView>
  </sheetViews>
  <sheetFormatPr baseColWidth="10" defaultRowHeight="14.4" x14ac:dyDescent="0.3"/>
  <cols>
    <col min="1" max="1" width="50.21875" bestFit="1" customWidth="1"/>
    <col min="2" max="3" width="22" bestFit="1" customWidth="1"/>
    <col min="4" max="4" width="12.21875" bestFit="1" customWidth="1"/>
    <col min="5" max="5" width="13.5546875" bestFit="1" customWidth="1"/>
  </cols>
  <sheetData>
    <row r="1" spans="1:10" x14ac:dyDescent="0.3">
      <c r="A1" s="25" t="s">
        <v>33</v>
      </c>
      <c r="B1" s="25"/>
      <c r="C1" s="25"/>
    </row>
    <row r="3" spans="1:10" x14ac:dyDescent="0.3">
      <c r="A3" s="1"/>
      <c r="B3" s="2">
        <v>2023</v>
      </c>
      <c r="C3" s="2" t="s">
        <v>73</v>
      </c>
      <c r="D3" s="3">
        <v>2022</v>
      </c>
      <c r="E3" s="2" t="s">
        <v>73</v>
      </c>
      <c r="F3" s="31" t="s">
        <v>72</v>
      </c>
      <c r="J3" t="s">
        <v>35</v>
      </c>
    </row>
    <row r="4" spans="1:10" x14ac:dyDescent="0.3">
      <c r="A4" s="4" t="s">
        <v>0</v>
      </c>
      <c r="B4" s="5">
        <v>1725</v>
      </c>
      <c r="C4" s="49">
        <v>1</v>
      </c>
      <c r="D4" s="6">
        <v>1651.17</v>
      </c>
      <c r="E4" s="49">
        <v>1</v>
      </c>
      <c r="F4" s="48">
        <f>(B4-D4)/D4</f>
        <v>4.4713748432929329E-2</v>
      </c>
    </row>
    <row r="5" spans="1:10" x14ac:dyDescent="0.3">
      <c r="A5" s="1" t="s">
        <v>1</v>
      </c>
      <c r="B5" s="7">
        <v>-1414.5</v>
      </c>
      <c r="C5" s="50">
        <f>B5/B$4</f>
        <v>-0.82</v>
      </c>
      <c r="D5" s="8">
        <v>-1075.75</v>
      </c>
      <c r="E5" s="51">
        <f>D5/D$4</f>
        <v>-0.65150771876911517</v>
      </c>
      <c r="F5" s="48">
        <f t="shared" ref="F5:F17" si="0">(B5-D5)/D5</f>
        <v>0.31489658377875901</v>
      </c>
      <c r="J5" t="s">
        <v>39</v>
      </c>
    </row>
    <row r="6" spans="1:10" x14ac:dyDescent="0.3">
      <c r="A6" s="4" t="s">
        <v>2</v>
      </c>
      <c r="B6" s="5">
        <f>SUM(B4:B5)</f>
        <v>310.5</v>
      </c>
      <c r="C6" s="50">
        <f t="shared" ref="C6:C17" si="1">B6/B$4</f>
        <v>0.18</v>
      </c>
      <c r="D6" s="6">
        <f>SUM(D4:D5)</f>
        <v>575.42000000000007</v>
      </c>
      <c r="E6" s="51">
        <f t="shared" ref="E6:E17" si="2">D6/D$4</f>
        <v>0.34849228123088477</v>
      </c>
      <c r="F6" s="48">
        <f t="shared" si="0"/>
        <v>-0.4603941468840152</v>
      </c>
    </row>
    <row r="7" spans="1:10" x14ac:dyDescent="0.3">
      <c r="A7" s="1" t="s">
        <v>3</v>
      </c>
      <c r="B7" s="5">
        <v>-90</v>
      </c>
      <c r="C7" s="50">
        <f t="shared" si="1"/>
        <v>-5.2173913043478258E-2</v>
      </c>
      <c r="D7" s="6">
        <v>-80</v>
      </c>
      <c r="E7" s="51">
        <f t="shared" si="2"/>
        <v>-4.8450492680947449E-2</v>
      </c>
      <c r="F7" s="48">
        <f t="shared" si="0"/>
        <v>0.125</v>
      </c>
    </row>
    <row r="8" spans="1:10" x14ac:dyDescent="0.3">
      <c r="A8" s="1" t="s">
        <v>4</v>
      </c>
      <c r="B8" s="7">
        <v>-50</v>
      </c>
      <c r="C8" s="50">
        <f t="shared" si="1"/>
        <v>-2.8985507246376812E-2</v>
      </c>
      <c r="D8" s="8">
        <v>-40</v>
      </c>
      <c r="E8" s="51">
        <f t="shared" si="2"/>
        <v>-2.4225246340473724E-2</v>
      </c>
      <c r="F8" s="48">
        <f t="shared" si="0"/>
        <v>0.25</v>
      </c>
    </row>
    <row r="9" spans="1:10" x14ac:dyDescent="0.3">
      <c r="A9" s="4" t="s">
        <v>5</v>
      </c>
      <c r="B9" s="5">
        <f>SUM(B6:B8)</f>
        <v>170.5</v>
      </c>
      <c r="C9" s="50">
        <f t="shared" si="1"/>
        <v>9.8840579710144927E-2</v>
      </c>
      <c r="D9" s="6">
        <f>SUM(D6:D8)</f>
        <v>455.42000000000007</v>
      </c>
      <c r="E9" s="51">
        <f t="shared" si="2"/>
        <v>0.27581654220946361</v>
      </c>
      <c r="F9" s="48">
        <f t="shared" si="0"/>
        <v>-0.62562030653023593</v>
      </c>
    </row>
    <row r="10" spans="1:10" x14ac:dyDescent="0.3">
      <c r="A10" s="1" t="s">
        <v>6</v>
      </c>
      <c r="B10" s="7">
        <v>-30</v>
      </c>
      <c r="C10" s="50">
        <f t="shared" si="1"/>
        <v>-1.7391304347826087E-2</v>
      </c>
      <c r="D10" s="8">
        <v>-35</v>
      </c>
      <c r="E10" s="51">
        <f t="shared" si="2"/>
        <v>-2.1197090547914507E-2</v>
      </c>
      <c r="F10" s="48">
        <f t="shared" si="0"/>
        <v>-0.14285714285714285</v>
      </c>
    </row>
    <row r="11" spans="1:10" x14ac:dyDescent="0.3">
      <c r="A11" s="4" t="s">
        <v>7</v>
      </c>
      <c r="B11" s="5">
        <f>SUM(B9:B10)</f>
        <v>140.5</v>
      </c>
      <c r="C11" s="50">
        <f t="shared" si="1"/>
        <v>8.1449275362318843E-2</v>
      </c>
      <c r="D11" s="6">
        <f>SUM(D9:D10)</f>
        <v>420.42000000000007</v>
      </c>
      <c r="E11" s="51">
        <f t="shared" si="2"/>
        <v>0.25461945166154909</v>
      </c>
      <c r="F11" s="48">
        <f t="shared" si="0"/>
        <v>-0.66581038009609439</v>
      </c>
    </row>
    <row r="12" spans="1:10" x14ac:dyDescent="0.3">
      <c r="A12" s="1" t="s">
        <v>8</v>
      </c>
      <c r="B12" s="7">
        <f>-B11*0.25</f>
        <v>-35.125</v>
      </c>
      <c r="C12" s="50">
        <f t="shared" si="1"/>
        <v>-2.0362318840579711E-2</v>
      </c>
      <c r="D12" s="8">
        <f>-D11*0.25</f>
        <v>-105.10500000000002</v>
      </c>
      <c r="E12" s="51">
        <f t="shared" si="2"/>
        <v>-6.3654862915387272E-2</v>
      </c>
      <c r="F12" s="48">
        <f t="shared" si="0"/>
        <v>-0.66581038009609439</v>
      </c>
    </row>
    <row r="13" spans="1:10" x14ac:dyDescent="0.3">
      <c r="A13" s="4" t="s">
        <v>9</v>
      </c>
      <c r="B13" s="5">
        <f>SUM(B11:B12)</f>
        <v>105.375</v>
      </c>
      <c r="C13" s="50">
        <f t="shared" si="1"/>
        <v>6.1086956521739129E-2</v>
      </c>
      <c r="D13" s="6">
        <f>SUM(D11:D12)</f>
        <v>315.31500000000005</v>
      </c>
      <c r="E13" s="51">
        <f t="shared" si="2"/>
        <v>0.19096458874616185</v>
      </c>
      <c r="F13" s="48">
        <f t="shared" si="0"/>
        <v>-0.66581038009609439</v>
      </c>
    </row>
    <row r="14" spans="1:10" x14ac:dyDescent="0.3">
      <c r="A14" s="1" t="s">
        <v>10</v>
      </c>
      <c r="B14" s="7">
        <v>-5</v>
      </c>
      <c r="C14" s="50">
        <f t="shared" si="1"/>
        <v>-2.8985507246376812E-3</v>
      </c>
      <c r="D14" s="8">
        <v>-5</v>
      </c>
      <c r="E14" s="51">
        <f t="shared" si="2"/>
        <v>-3.0281557925592156E-3</v>
      </c>
      <c r="F14" s="48">
        <f t="shared" si="0"/>
        <v>0</v>
      </c>
    </row>
    <row r="15" spans="1:10" x14ac:dyDescent="0.3">
      <c r="A15" s="4" t="s">
        <v>11</v>
      </c>
      <c r="B15" s="5">
        <f>SUM(B13:B14)</f>
        <v>100.375</v>
      </c>
      <c r="C15" s="50">
        <f t="shared" si="1"/>
        <v>5.8188405797101446E-2</v>
      </c>
      <c r="D15" s="6">
        <f>SUM(D13:D14)</f>
        <v>310.31500000000005</v>
      </c>
      <c r="E15" s="51">
        <f t="shared" si="2"/>
        <v>0.18793643295360263</v>
      </c>
      <c r="F15" s="48">
        <f t="shared" si="0"/>
        <v>-0.67653835618645575</v>
      </c>
    </row>
    <row r="16" spans="1:10" x14ac:dyDescent="0.3">
      <c r="A16" s="1" t="s">
        <v>12</v>
      </c>
      <c r="B16" s="7">
        <v>-27.38</v>
      </c>
      <c r="C16" s="50">
        <f t="shared" si="1"/>
        <v>-1.5872463768115942E-2</v>
      </c>
      <c r="D16" s="8">
        <v>-27.32</v>
      </c>
      <c r="E16" s="51">
        <f t="shared" si="2"/>
        <v>-1.6545843250543552E-2</v>
      </c>
      <c r="F16" s="48">
        <f t="shared" si="0"/>
        <v>2.1961932650072739E-3</v>
      </c>
    </row>
    <row r="17" spans="1:8" ht="15" thickBot="1" x14ac:dyDescent="0.35">
      <c r="A17" s="4" t="s">
        <v>13</v>
      </c>
      <c r="B17" s="9">
        <f>SUM(B15:B16)</f>
        <v>72.995000000000005</v>
      </c>
      <c r="C17" s="50">
        <f t="shared" si="1"/>
        <v>4.2315942028985511E-2</v>
      </c>
      <c r="D17" s="10">
        <f>SUM(D15:D16)</f>
        <v>282.99500000000006</v>
      </c>
      <c r="E17" s="51">
        <f t="shared" si="2"/>
        <v>0.17139058970305907</v>
      </c>
      <c r="F17" s="48">
        <f t="shared" si="0"/>
        <v>-0.74206258061096486</v>
      </c>
    </row>
    <row r="18" spans="1:8" ht="15" thickTop="1" x14ac:dyDescent="0.3"/>
    <row r="20" spans="1:8" x14ac:dyDescent="0.3">
      <c r="A20" s="25" t="s">
        <v>34</v>
      </c>
      <c r="B20" s="25"/>
      <c r="C20" s="25"/>
    </row>
    <row r="22" spans="1:8" x14ac:dyDescent="0.3">
      <c r="A22" s="11" t="s">
        <v>14</v>
      </c>
      <c r="B22" s="2">
        <v>2023</v>
      </c>
      <c r="C22" s="2" t="s">
        <v>73</v>
      </c>
      <c r="D22" s="3">
        <v>2022</v>
      </c>
      <c r="E22" s="2" t="s">
        <v>73</v>
      </c>
      <c r="F22" s="31" t="s">
        <v>72</v>
      </c>
      <c r="G22" s="31" t="s">
        <v>36</v>
      </c>
      <c r="H22" s="31" t="s">
        <v>37</v>
      </c>
    </row>
    <row r="23" spans="1:8" x14ac:dyDescent="0.3">
      <c r="A23" s="27" t="s">
        <v>15</v>
      </c>
      <c r="B23" s="28">
        <v>69</v>
      </c>
      <c r="C23" s="53">
        <f>B23/B$30</f>
        <v>7.3954983922829579E-2</v>
      </c>
      <c r="D23" s="29">
        <v>86</v>
      </c>
      <c r="E23" s="53">
        <f>D23/D$30</f>
        <v>0.10736579275905118</v>
      </c>
      <c r="F23" s="48">
        <f>(B23-D23)/D23</f>
        <v>-0.19767441860465115</v>
      </c>
      <c r="G23" s="30">
        <f>B23-D23</f>
        <v>-17</v>
      </c>
      <c r="H23" s="31"/>
    </row>
    <row r="24" spans="1:8" x14ac:dyDescent="0.3">
      <c r="A24" s="12" t="s">
        <v>16</v>
      </c>
      <c r="B24" s="13">
        <v>225</v>
      </c>
      <c r="C24" s="53">
        <f t="shared" ref="C24:C29" si="3">B24/B$30</f>
        <v>0.24115755627009647</v>
      </c>
      <c r="D24" s="6">
        <v>175</v>
      </c>
      <c r="E24" s="53">
        <f t="shared" ref="E24:E30" si="4">D24/D$30</f>
        <v>0.2184769038701623</v>
      </c>
      <c r="F24" s="48">
        <f t="shared" ref="F24:F30" si="5">(B24-D24)/D24</f>
        <v>0.2857142857142857</v>
      </c>
      <c r="G24" s="26">
        <f>B24-D24</f>
        <v>50</v>
      </c>
      <c r="H24" t="s">
        <v>38</v>
      </c>
    </row>
    <row r="25" spans="1:8" x14ac:dyDescent="0.3">
      <c r="A25" s="12" t="s">
        <v>17</v>
      </c>
      <c r="B25" s="14">
        <v>250</v>
      </c>
      <c r="C25" s="53">
        <f t="shared" si="3"/>
        <v>0.26795284030010719</v>
      </c>
      <c r="D25" s="8">
        <v>200</v>
      </c>
      <c r="E25" s="53">
        <f t="shared" si="4"/>
        <v>0.24968789013732834</v>
      </c>
      <c r="F25" s="48">
        <f t="shared" si="5"/>
        <v>0.25</v>
      </c>
      <c r="G25" s="26">
        <f>B25-D25</f>
        <v>50</v>
      </c>
      <c r="H25" t="s">
        <v>38</v>
      </c>
    </row>
    <row r="26" spans="1:8" x14ac:dyDescent="0.3">
      <c r="A26" s="15" t="s">
        <v>18</v>
      </c>
      <c r="B26" s="13">
        <f>SUM(B23:B25)</f>
        <v>544</v>
      </c>
      <c r="C26" s="53">
        <f t="shared" si="3"/>
        <v>0.58306538049303325</v>
      </c>
      <c r="D26" s="6">
        <f>SUM(D23:D25)</f>
        <v>461</v>
      </c>
      <c r="E26" s="53">
        <f t="shared" si="4"/>
        <v>0.57553058676654179</v>
      </c>
      <c r="F26" s="48">
        <f t="shared" si="5"/>
        <v>0.18004338394793926</v>
      </c>
      <c r="G26" s="26">
        <f>B26-D26</f>
        <v>83</v>
      </c>
      <c r="H26" t="s">
        <v>40</v>
      </c>
    </row>
    <row r="27" spans="1:8" x14ac:dyDescent="0.3">
      <c r="A27" s="12" t="s">
        <v>19</v>
      </c>
      <c r="B27" s="16">
        <v>699</v>
      </c>
      <c r="C27" s="53">
        <f t="shared" si="3"/>
        <v>0.74919614147909963</v>
      </c>
      <c r="D27" s="16">
        <v>600</v>
      </c>
      <c r="E27" s="53">
        <f t="shared" si="4"/>
        <v>0.74906367041198507</v>
      </c>
      <c r="F27" s="48">
        <f t="shared" si="5"/>
        <v>0.16500000000000001</v>
      </c>
      <c r="G27" s="26">
        <f>B27-D27</f>
        <v>99</v>
      </c>
      <c r="H27" t="s">
        <v>41</v>
      </c>
    </row>
    <row r="28" spans="1:8" x14ac:dyDescent="0.3">
      <c r="A28" s="12" t="s">
        <v>20</v>
      </c>
      <c r="B28" s="17">
        <v>-310</v>
      </c>
      <c r="C28" s="53">
        <f t="shared" si="3"/>
        <v>-0.33226152197213288</v>
      </c>
      <c r="D28" s="17">
        <v>-260</v>
      </c>
      <c r="E28" s="53">
        <f t="shared" si="4"/>
        <v>-0.32459425717852686</v>
      </c>
      <c r="F28" s="48">
        <f t="shared" si="5"/>
        <v>0.19230769230769232</v>
      </c>
      <c r="G28" s="26">
        <f>B28-D28</f>
        <v>-50</v>
      </c>
    </row>
    <row r="29" spans="1:8" x14ac:dyDescent="0.3">
      <c r="A29" s="18" t="s">
        <v>21</v>
      </c>
      <c r="B29" s="14">
        <f>SUM(B27:B28)</f>
        <v>389</v>
      </c>
      <c r="C29" s="53">
        <f t="shared" si="3"/>
        <v>0.41693461950696675</v>
      </c>
      <c r="D29" s="8">
        <f>SUM(D27:D28)</f>
        <v>340</v>
      </c>
      <c r="E29" s="53">
        <f t="shared" si="4"/>
        <v>0.42446941323345816</v>
      </c>
      <c r="F29" s="48">
        <f t="shared" si="5"/>
        <v>0.14411764705882352</v>
      </c>
      <c r="G29" s="26">
        <f>B29-D29</f>
        <v>49</v>
      </c>
    </row>
    <row r="30" spans="1:8" ht="15" thickBot="1" x14ac:dyDescent="0.35">
      <c r="A30" s="19" t="s">
        <v>22</v>
      </c>
      <c r="B30" s="20">
        <f>SUM(B29,B26)</f>
        <v>933</v>
      </c>
      <c r="C30" s="52">
        <v>1</v>
      </c>
      <c r="D30" s="21">
        <f>SUM(D29,D26)</f>
        <v>801</v>
      </c>
      <c r="E30" s="53">
        <f t="shared" si="4"/>
        <v>1</v>
      </c>
      <c r="F30" s="48">
        <f t="shared" si="5"/>
        <v>0.16479400749063669</v>
      </c>
      <c r="G30" s="26">
        <f>B30-D30</f>
        <v>132</v>
      </c>
    </row>
    <row r="31" spans="1:8" ht="15" thickTop="1" x14ac:dyDescent="0.3">
      <c r="A31" s="12"/>
      <c r="B31" s="22"/>
      <c r="C31" s="22"/>
      <c r="D31" s="6"/>
      <c r="G31" s="26">
        <f>B31-D31</f>
        <v>0</v>
      </c>
    </row>
    <row r="32" spans="1:8" x14ac:dyDescent="0.3">
      <c r="A32" s="11" t="s">
        <v>23</v>
      </c>
      <c r="B32" s="22"/>
      <c r="C32" s="22"/>
      <c r="D32" s="6"/>
      <c r="G32" s="26">
        <f>B32-D32</f>
        <v>0</v>
      </c>
    </row>
    <row r="33" spans="1:8" x14ac:dyDescent="0.3">
      <c r="A33" s="12" t="s">
        <v>24</v>
      </c>
      <c r="B33" s="13">
        <v>45</v>
      </c>
      <c r="C33" s="53">
        <f>B33/B$42</f>
        <v>4.8231511254019289E-2</v>
      </c>
      <c r="D33" s="6">
        <v>25</v>
      </c>
      <c r="E33" s="53">
        <f>D33/D$42</f>
        <v>3.1210986267166042E-2</v>
      </c>
      <c r="F33" s="48">
        <f t="shared" ref="F33:F42" si="6">(B33-D33)/D33</f>
        <v>0.8</v>
      </c>
      <c r="G33" s="26">
        <f>B33-D33</f>
        <v>20</v>
      </c>
      <c r="H33" t="s">
        <v>38</v>
      </c>
    </row>
    <row r="34" spans="1:8" x14ac:dyDescent="0.3">
      <c r="A34" s="12" t="s">
        <v>25</v>
      </c>
      <c r="B34" s="13">
        <v>70</v>
      </c>
      <c r="C34" s="53">
        <f t="shared" ref="C34:C41" si="7">B34/B$42</f>
        <v>7.5026795284030015E-2</v>
      </c>
      <c r="D34" s="6">
        <v>65</v>
      </c>
      <c r="E34" s="53">
        <f t="shared" ref="E34:E42" si="8">D34/D$42</f>
        <v>8.1148564294631714E-2</v>
      </c>
      <c r="F34" s="48">
        <f t="shared" si="6"/>
        <v>7.6923076923076927E-2</v>
      </c>
      <c r="G34" s="26">
        <f>B34-D34</f>
        <v>5</v>
      </c>
      <c r="H34" t="s">
        <v>38</v>
      </c>
    </row>
    <row r="35" spans="1:8" x14ac:dyDescent="0.3">
      <c r="A35" s="12" t="s">
        <v>26</v>
      </c>
      <c r="B35" s="14">
        <v>50</v>
      </c>
      <c r="C35" s="53">
        <f t="shared" si="7"/>
        <v>5.3590568060021437E-2</v>
      </c>
      <c r="D35" s="8">
        <v>45</v>
      </c>
      <c r="E35" s="53">
        <f t="shared" si="8"/>
        <v>5.6179775280898875E-2</v>
      </c>
      <c r="F35" s="48">
        <f t="shared" si="6"/>
        <v>0.1111111111111111</v>
      </c>
      <c r="G35" s="26">
        <f>B35-D35</f>
        <v>5</v>
      </c>
      <c r="H35" t="s">
        <v>38</v>
      </c>
    </row>
    <row r="36" spans="1:8" x14ac:dyDescent="0.3">
      <c r="A36" s="15" t="s">
        <v>27</v>
      </c>
      <c r="B36" s="13">
        <f>SUM(B33:B35)</f>
        <v>165</v>
      </c>
      <c r="C36" s="53">
        <f t="shared" si="7"/>
        <v>0.17684887459807075</v>
      </c>
      <c r="D36" s="6">
        <f>SUM(D33:D35)</f>
        <v>135</v>
      </c>
      <c r="E36" s="53">
        <f t="shared" si="8"/>
        <v>0.16853932584269662</v>
      </c>
      <c r="F36" s="48">
        <f t="shared" si="6"/>
        <v>0.22222222222222221</v>
      </c>
      <c r="G36" s="26"/>
    </row>
    <row r="37" spans="1:8" x14ac:dyDescent="0.3">
      <c r="A37" s="12" t="s">
        <v>28</v>
      </c>
      <c r="B37" s="14">
        <v>279</v>
      </c>
      <c r="C37" s="53">
        <f t="shared" si="7"/>
        <v>0.29903536977491962</v>
      </c>
      <c r="D37" s="8">
        <v>250</v>
      </c>
      <c r="E37" s="53">
        <f t="shared" si="8"/>
        <v>0.31210986267166041</v>
      </c>
      <c r="F37" s="48">
        <f t="shared" si="6"/>
        <v>0.11600000000000001</v>
      </c>
      <c r="G37" s="26">
        <f>B37-D37</f>
        <v>29</v>
      </c>
      <c r="H37" t="s">
        <v>42</v>
      </c>
    </row>
    <row r="38" spans="1:8" x14ac:dyDescent="0.3">
      <c r="A38" s="15" t="s">
        <v>29</v>
      </c>
      <c r="B38" s="13">
        <f>SUM(B36:B37)</f>
        <v>444</v>
      </c>
      <c r="C38" s="53">
        <f t="shared" si="7"/>
        <v>0.47588424437299037</v>
      </c>
      <c r="D38" s="6">
        <f>SUM(D36:D37)</f>
        <v>385</v>
      </c>
      <c r="E38" s="53">
        <f t="shared" si="8"/>
        <v>0.48064918851435706</v>
      </c>
      <c r="F38" s="48">
        <f t="shared" si="6"/>
        <v>0.15324675324675324</v>
      </c>
      <c r="G38" s="26"/>
    </row>
    <row r="39" spans="1:8" x14ac:dyDescent="0.3">
      <c r="A39" s="12" t="s">
        <v>30</v>
      </c>
      <c r="B39" s="13">
        <v>150</v>
      </c>
      <c r="C39" s="53">
        <f t="shared" si="7"/>
        <v>0.16077170418006431</v>
      </c>
      <c r="D39" s="6">
        <v>150</v>
      </c>
      <c r="E39" s="53">
        <f t="shared" si="8"/>
        <v>0.18726591760299627</v>
      </c>
      <c r="F39" s="48">
        <f t="shared" si="6"/>
        <v>0</v>
      </c>
      <c r="G39" s="26">
        <f>B39-D39</f>
        <v>0</v>
      </c>
    </row>
    <row r="40" spans="1:8" x14ac:dyDescent="0.3">
      <c r="A40" s="12" t="s">
        <v>13</v>
      </c>
      <c r="B40" s="14">
        <v>339</v>
      </c>
      <c r="C40" s="53">
        <f t="shared" si="7"/>
        <v>0.36334405144694532</v>
      </c>
      <c r="D40" s="8">
        <v>266</v>
      </c>
      <c r="E40" s="53">
        <f t="shared" si="8"/>
        <v>0.33208489388264667</v>
      </c>
      <c r="F40" s="48">
        <f t="shared" si="6"/>
        <v>0.27443609022556392</v>
      </c>
      <c r="G40" s="26">
        <f>B40-D40</f>
        <v>73</v>
      </c>
    </row>
    <row r="41" spans="1:8" x14ac:dyDescent="0.3">
      <c r="A41" s="15" t="s">
        <v>31</v>
      </c>
      <c r="B41" s="13">
        <f>SUM(B39:B40)</f>
        <v>489</v>
      </c>
      <c r="C41" s="53">
        <f t="shared" si="7"/>
        <v>0.52411575562700963</v>
      </c>
      <c r="D41" s="6">
        <f>SUM(D39:D40)</f>
        <v>416</v>
      </c>
      <c r="E41" s="53">
        <f t="shared" si="8"/>
        <v>0.51935081148564299</v>
      </c>
      <c r="F41" s="48">
        <f t="shared" si="6"/>
        <v>0.17548076923076922</v>
      </c>
      <c r="G41" s="26"/>
    </row>
    <row r="42" spans="1:8" ht="15" thickBot="1" x14ac:dyDescent="0.35">
      <c r="A42" s="19" t="s">
        <v>32</v>
      </c>
      <c r="B42" s="23">
        <f>SUM(B38,B41)</f>
        <v>933</v>
      </c>
      <c r="C42" s="54">
        <v>1</v>
      </c>
      <c r="D42" s="24">
        <f>SUM(D38,D41)</f>
        <v>801</v>
      </c>
      <c r="E42" s="53">
        <f t="shared" si="8"/>
        <v>1</v>
      </c>
      <c r="F42" s="48">
        <f t="shared" si="6"/>
        <v>0.16479400749063669</v>
      </c>
      <c r="G42" s="26"/>
    </row>
    <row r="43" spans="1:8" ht="15" thickTop="1" x14ac:dyDescent="0.3"/>
    <row r="45" spans="1:8" x14ac:dyDescent="0.3">
      <c r="A45" t="s">
        <v>43</v>
      </c>
    </row>
    <row r="46" spans="1:8" x14ac:dyDescent="0.3">
      <c r="A46" t="s">
        <v>44</v>
      </c>
    </row>
    <row r="47" spans="1:8" x14ac:dyDescent="0.3">
      <c r="A47" t="s">
        <v>45</v>
      </c>
    </row>
    <row r="48" spans="1:8" x14ac:dyDescent="0.3">
      <c r="A48" t="s">
        <v>46</v>
      </c>
    </row>
    <row r="50" spans="1:3" x14ac:dyDescent="0.3">
      <c r="A50" s="32" t="s">
        <v>47</v>
      </c>
      <c r="C50" s="37">
        <f>SUM(B51:B57)</f>
        <v>85.38</v>
      </c>
    </row>
    <row r="51" spans="1:3" x14ac:dyDescent="0.3">
      <c r="A51" t="s">
        <v>48</v>
      </c>
      <c r="B51" s="33">
        <v>105.38</v>
      </c>
    </row>
    <row r="52" spans="1:3" x14ac:dyDescent="0.3">
      <c r="A52" t="s">
        <v>49</v>
      </c>
      <c r="B52" s="33">
        <f>B35</f>
        <v>50</v>
      </c>
    </row>
    <row r="53" spans="1:3" x14ac:dyDescent="0.3">
      <c r="A53" t="s">
        <v>50</v>
      </c>
      <c r="B53" s="34">
        <f>- G24</f>
        <v>-50</v>
      </c>
    </row>
    <row r="54" spans="1:3" x14ac:dyDescent="0.3">
      <c r="A54" t="s">
        <v>51</v>
      </c>
      <c r="B54" s="34">
        <f>- G25</f>
        <v>-50</v>
      </c>
    </row>
    <row r="55" spans="1:3" x14ac:dyDescent="0.3">
      <c r="A55" t="s">
        <v>52</v>
      </c>
      <c r="B55" s="35">
        <f>G33</f>
        <v>20</v>
      </c>
    </row>
    <row r="56" spans="1:3" x14ac:dyDescent="0.3">
      <c r="A56" t="s">
        <v>53</v>
      </c>
      <c r="B56" s="35">
        <f>G34</f>
        <v>5</v>
      </c>
    </row>
    <row r="57" spans="1:3" x14ac:dyDescent="0.3">
      <c r="A57" t="s">
        <v>54</v>
      </c>
      <c r="B57" s="36">
        <f>G35</f>
        <v>5</v>
      </c>
    </row>
    <row r="58" spans="1:3" x14ac:dyDescent="0.3">
      <c r="A58" s="32" t="s">
        <v>55</v>
      </c>
      <c r="C58" s="34">
        <f>--B59</f>
        <v>-99</v>
      </c>
    </row>
    <row r="59" spans="1:3" x14ac:dyDescent="0.3">
      <c r="A59" t="s">
        <v>56</v>
      </c>
      <c r="B59" s="44">
        <f>- G27</f>
        <v>-99</v>
      </c>
    </row>
    <row r="60" spans="1:3" x14ac:dyDescent="0.3">
      <c r="A60" s="32" t="s">
        <v>57</v>
      </c>
      <c r="B60" s="35"/>
      <c r="C60" s="35">
        <f>SUM(B61:B63)</f>
        <v>-3.379999999999999</v>
      </c>
    </row>
    <row r="61" spans="1:3" x14ac:dyDescent="0.3">
      <c r="A61" t="s">
        <v>58</v>
      </c>
      <c r="B61" s="35">
        <f>G37</f>
        <v>29</v>
      </c>
    </row>
    <row r="62" spans="1:3" x14ac:dyDescent="0.3">
      <c r="A62" s="39" t="s">
        <v>59</v>
      </c>
      <c r="B62" s="35">
        <f>B14</f>
        <v>-5</v>
      </c>
    </row>
    <row r="63" spans="1:3" x14ac:dyDescent="0.3">
      <c r="A63" t="s">
        <v>60</v>
      </c>
      <c r="B63" s="38">
        <f>B16</f>
        <v>-27.38</v>
      </c>
      <c r="C63" s="40"/>
    </row>
    <row r="64" spans="1:3" x14ac:dyDescent="0.3">
      <c r="A64" s="41" t="s">
        <v>61</v>
      </c>
      <c r="C64" s="35">
        <f>SUM(C50:C63)</f>
        <v>-17.000000000000004</v>
      </c>
    </row>
    <row r="65" spans="1:3" ht="16.2" x14ac:dyDescent="0.45">
      <c r="A65" s="41" t="s">
        <v>62</v>
      </c>
      <c r="B65" s="35"/>
      <c r="C65" s="43">
        <f>D23</f>
        <v>86</v>
      </c>
    </row>
    <row r="66" spans="1:3" x14ac:dyDescent="0.3">
      <c r="A66" s="41" t="s">
        <v>63</v>
      </c>
      <c r="B66" s="35"/>
      <c r="C66" s="42">
        <f>C64+D23</f>
        <v>69</v>
      </c>
    </row>
    <row r="67" spans="1:3" x14ac:dyDescent="0.3">
      <c r="B67" s="35"/>
    </row>
    <row r="68" spans="1:3" x14ac:dyDescent="0.3">
      <c r="B68" s="35"/>
    </row>
    <row r="69" spans="1:3" x14ac:dyDescent="0.3">
      <c r="B69" s="35"/>
    </row>
    <row r="70" spans="1:3" x14ac:dyDescent="0.3">
      <c r="B70" s="35"/>
    </row>
    <row r="71" spans="1:3" x14ac:dyDescent="0.3">
      <c r="A71" t="s">
        <v>43</v>
      </c>
      <c r="B71" s="35"/>
    </row>
    <row r="72" spans="1:3" x14ac:dyDescent="0.3">
      <c r="A72" t="s">
        <v>64</v>
      </c>
      <c r="B72" s="35"/>
    </row>
    <row r="73" spans="1:3" x14ac:dyDescent="0.3">
      <c r="A73" t="s">
        <v>45</v>
      </c>
      <c r="B73" s="35"/>
    </row>
    <row r="74" spans="1:3" x14ac:dyDescent="0.3">
      <c r="A74" t="s">
        <v>46</v>
      </c>
      <c r="B74" s="35"/>
    </row>
    <row r="75" spans="1:3" x14ac:dyDescent="0.3">
      <c r="B75" s="35"/>
    </row>
    <row r="76" spans="1:3" x14ac:dyDescent="0.3">
      <c r="A76" t="s">
        <v>65</v>
      </c>
      <c r="B76" s="35">
        <f>D40</f>
        <v>266</v>
      </c>
    </row>
    <row r="77" spans="1:3" x14ac:dyDescent="0.3">
      <c r="A77" s="40" t="s">
        <v>66</v>
      </c>
      <c r="B77" s="36">
        <f>105.38</f>
        <v>105.38</v>
      </c>
    </row>
    <row r="78" spans="1:3" x14ac:dyDescent="0.3">
      <c r="A78" t="s">
        <v>67</v>
      </c>
      <c r="B78" s="35">
        <f>SUM(B76:B77)</f>
        <v>371.38</v>
      </c>
    </row>
    <row r="79" spans="1:3" x14ac:dyDescent="0.3">
      <c r="A79" s="40" t="s">
        <v>68</v>
      </c>
      <c r="B79" s="44">
        <f>B14</f>
        <v>-5</v>
      </c>
    </row>
    <row r="80" spans="1:3" x14ac:dyDescent="0.3">
      <c r="A80" t="s">
        <v>69</v>
      </c>
      <c r="B80" s="35">
        <f>SUM(B78:B79)</f>
        <v>366.38</v>
      </c>
    </row>
    <row r="81" spans="1:2" x14ac:dyDescent="0.3">
      <c r="A81" s="40" t="s">
        <v>70</v>
      </c>
      <c r="B81" s="45">
        <f>B16</f>
        <v>-27.38</v>
      </c>
    </row>
    <row r="82" spans="1:2" x14ac:dyDescent="0.3">
      <c r="A82" s="46" t="s">
        <v>71</v>
      </c>
      <c r="B82" s="47">
        <f>SUM(B80:B81)</f>
        <v>339</v>
      </c>
    </row>
  </sheetData>
  <mergeCells count="2">
    <mergeCell ref="A1:C1"/>
    <mergeCell ref="A20:C2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ENUNCIADO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JULIO ANTHONY ENGELS RUIZ COTO</cp:lastModifiedBy>
  <cp:lastPrinted>2022-01-23T22:44:17Z</cp:lastPrinted>
  <dcterms:created xsi:type="dcterms:W3CDTF">2022-01-23T22:36:56Z</dcterms:created>
  <dcterms:modified xsi:type="dcterms:W3CDTF">2024-01-26T01:10:29Z</dcterms:modified>
</cp:coreProperties>
</file>